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h Flow" sheetId="1" state="visible" r:id="rId2"/>
    <sheet name="Control and Sensitivity panel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différence entre book value avec depréviation en année 5 et slavered (vente du produit )</t>
        </r>
      </text>
    </comment>
  </commentList>
</comments>
</file>

<file path=xl/sharedStrings.xml><?xml version="1.0" encoding="utf-8"?>
<sst xmlns="http://schemas.openxmlformats.org/spreadsheetml/2006/main" count="92" uniqueCount="63">
  <si>
    <t xml:space="preserve">Capital investment</t>
  </si>
  <si>
    <t xml:space="preserve">Req.rate</t>
  </si>
  <si>
    <t xml:space="preserve">shipping and instalation</t>
  </si>
  <si>
    <t xml:space="preserve">Somme</t>
  </si>
  <si>
    <t xml:space="preserve">increase in NWK</t>
  </si>
  <si>
    <t xml:space="preserve">Investment outlays</t>
  </si>
  <si>
    <t xml:space="preserve">Slavage value </t>
  </si>
  <si>
    <t xml:space="preserve">Increase in NWK</t>
  </si>
  <si>
    <t xml:space="preserve">Projected sales (units)</t>
  </si>
  <si>
    <t xml:space="preserve">Price </t>
  </si>
  <si>
    <t xml:space="preserve">Variable costs</t>
  </si>
  <si>
    <t xml:space="preserve">Fixed overheads</t>
  </si>
  <si>
    <t xml:space="preserve">Tax rate</t>
  </si>
  <si>
    <t xml:space="preserve">inflation</t>
  </si>
  <si>
    <t xml:space="preserve">Years</t>
  </si>
  <si>
    <t xml:space="preserve">Sale</t>
  </si>
  <si>
    <t xml:space="preserve">Variable cost</t>
  </si>
  <si>
    <t xml:space="preserve">Fixed cost</t>
  </si>
  <si>
    <t xml:space="preserve">EBITDA</t>
  </si>
  <si>
    <t xml:space="preserve">Depreciation</t>
  </si>
  <si>
    <t xml:space="preserve">EBIT</t>
  </si>
  <si>
    <t xml:space="preserve">Tax</t>
  </si>
  <si>
    <t xml:space="preserve">income</t>
  </si>
  <si>
    <t xml:space="preserve">Dépreciation add</t>
  </si>
  <si>
    <t xml:space="preserve">CF</t>
  </si>
  <si>
    <t xml:space="preserve">Terminal cash flow</t>
  </si>
  <si>
    <t xml:space="preserve">asset slaveved</t>
  </si>
  <si>
    <t xml:space="preserve">Tax from capital gain</t>
  </si>
  <si>
    <t xml:space="preserve">Return on NWC</t>
  </si>
  <si>
    <t xml:space="preserve">Terminal CF</t>
  </si>
  <si>
    <t xml:space="preserve">Total CF</t>
  </si>
  <si>
    <t xml:space="preserve">PV</t>
  </si>
  <si>
    <t xml:space="preserve">NPV</t>
  </si>
  <si>
    <t xml:space="preserve">IRR</t>
  </si>
  <si>
    <t xml:space="preserve">Dépréciation rate</t>
  </si>
  <si>
    <t xml:space="preserve"> 5 years MARCS</t>
  </si>
  <si>
    <t xml:space="preserve">Dépréciation</t>
  </si>
  <si>
    <t xml:space="preserve">Book value</t>
  </si>
  <si>
    <t xml:space="preserve">sensitivity panel</t>
  </si>
  <si>
    <t xml:space="preserve">Model Assumptions</t>
  </si>
  <si>
    <t xml:space="preserve">Base level</t>
  </si>
  <si>
    <t xml:space="preserve">Deviation</t>
  </si>
  <si>
    <t xml:space="preserve">Sensitivity</t>
  </si>
  <si>
    <t xml:space="preserve">Asset value</t>
  </si>
  <si>
    <t xml:space="preserve">%change </t>
  </si>
  <si>
    <t xml:space="preserve">volume</t>
  </si>
  <si>
    <t xml:space="preserve">NPV </t>
  </si>
  <si>
    <t xml:space="preserve">Asset Value</t>
  </si>
  <si>
    <t xml:space="preserve">Shipping and Installation</t>
  </si>
  <si>
    <t xml:space="preserve">Salvage value</t>
  </si>
  <si>
    <t xml:space="preserve">projected sales</t>
  </si>
  <si>
    <t xml:space="preserve">Price</t>
  </si>
  <si>
    <t xml:space="preserve">Inflation</t>
  </si>
  <si>
    <t xml:space="preserve">Cost of capital </t>
  </si>
  <si>
    <t xml:space="preserve">Cost of capital</t>
  </si>
  <si>
    <t xml:space="preserve">Reinvestment rate </t>
  </si>
  <si>
    <t xml:space="preserve">Reinvestment rate</t>
  </si>
  <si>
    <t xml:space="preserve">Breack even </t>
  </si>
  <si>
    <t xml:space="preserve">Dicount rate </t>
  </si>
  <si>
    <t xml:space="preserve">Sales</t>
  </si>
  <si>
    <t xml:space="preserve">Safety margin</t>
  </si>
  <si>
    <t xml:space="preserve">Sensitivity fixed overhead</t>
  </si>
  <si>
    <t xml:space="preserve">Sensitivity to tax rate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</si>
</sst>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_-;\-* #,##0.00_-;_-* \-??_-;_-@_-"/>
    <numFmt numFmtId="166" formatCode="#,##0.00\ _€"/>
    <numFmt numFmtId="167" formatCode="0%"/>
    <numFmt numFmtId="168" formatCode="_-* #,##0_-;\-* #,##0_-;_-* \-??_-;_-@_-"/>
    <numFmt numFmtId="169" formatCode="_-* #,##0.00\ _€_-;\-* #,##0.00\ _€_-;_-* \-??\ _€_-;_-@_-"/>
    <numFmt numFmtId="170" formatCode="0.0%"/>
    <numFmt numFmtId="171" formatCode="0.00%"/>
    <numFmt numFmtId="172" formatCode="_-\£* #,##0_-;&quot;-£&quot;* #,##0_-;_-\£* \-??_-;_-@_-"/>
    <numFmt numFmtId="173" formatCode="0.000"/>
    <numFmt numFmtId="174" formatCode="#,##0.00"/>
    <numFmt numFmtId="175" formatCode="_-* #,##0.00&quot; €&quot;_-;\-* #,##0.00&quot; €&quot;_-;_-* \-??&quot; €&quot;_-;_-@_-"/>
    <numFmt numFmtId="176" formatCode="General"/>
    <numFmt numFmtId="177" formatCode="_-\£* #\ ##0_-;&quot;-£&quot;* #\ ##0_-;_-\£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4C7E7"/>
        <bgColor rgb="FFADB9CA"/>
      </patternFill>
    </fill>
    <fill>
      <patternFill patternType="solid">
        <fgColor rgb="FFF8CBAD"/>
        <bgColor rgb="FFFFE699"/>
      </patternFill>
    </fill>
    <fill>
      <patternFill patternType="solid">
        <fgColor rgb="FFFFFFFF"/>
        <bgColor rgb="FFF2F2F2"/>
      </patternFill>
    </fill>
    <fill>
      <patternFill patternType="solid">
        <fgColor rgb="FFADB9CA"/>
        <bgColor rgb="FFB4C7E7"/>
      </patternFill>
    </fill>
    <fill>
      <patternFill patternType="solid">
        <fgColor rgb="FF8497B0"/>
        <bgColor rgb="FF8FAADC"/>
      </patternFill>
    </fill>
    <fill>
      <patternFill patternType="solid">
        <fgColor rgb="FFF4B183"/>
        <bgColor rgb="FFF8CBAD"/>
      </patternFill>
    </fill>
    <fill>
      <patternFill patternType="solid">
        <fgColor rgb="FFE2F0D9"/>
        <bgColor rgb="FFF2F2F2"/>
      </patternFill>
    </fill>
    <fill>
      <patternFill patternType="solid">
        <fgColor rgb="FF2F5597"/>
        <bgColor rgb="FF4472C4"/>
      </patternFill>
    </fill>
    <fill>
      <patternFill patternType="solid">
        <fgColor rgb="FF8FAADC"/>
        <bgColor rgb="FFADB9CA"/>
      </patternFill>
    </fill>
    <fill>
      <patternFill patternType="solid">
        <fgColor rgb="FF002060"/>
        <bgColor rgb="FF000080"/>
      </patternFill>
    </fill>
    <fill>
      <patternFill patternType="solid">
        <fgColor rgb="FFFFE699"/>
        <bgColor rgb="FFFFF2CC"/>
      </patternFill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2F2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8FAADC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E2F0D9"/>
      <rgbColor rgb="FFFFE699"/>
      <rgbColor rgb="FFD9D9D9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8497B0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0281794586578"/>
          <c:y val="0.097244094488189"/>
          <c:w val="0.835150166852058"/>
          <c:h val="0.735695538057743"/>
        </c:manualLayout>
      </c:layout>
      <c:lineChart>
        <c:grouping val="stacked"/>
        <c:varyColors val="0"/>
        <c:ser>
          <c:idx val="0"/>
          <c:order val="0"/>
          <c:tx>
            <c:strRef>
              <c:f>'Control and Sensitivity panel'!$E$32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'Control and Sensitivity panel'!$F$32:$J$32</c:f>
              <c:numCache>
                <c:formatCode>General</c:formatCode>
                <c:ptCount val="5"/>
                <c:pt idx="0">
                  <c:v>4667.67</c:v>
                </c:pt>
                <c:pt idx="1">
                  <c:v>4219.42</c:v>
                </c:pt>
                <c:pt idx="2">
                  <c:v>3791.17427396272</c:v>
                </c:pt>
                <c:pt idx="3">
                  <c:v>3362.93</c:v>
                </c:pt>
                <c:pt idx="4">
                  <c:v>2934.68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"NVV1"</c:f>
              <c:strCache>
                <c:ptCount val="1"/>
                <c:pt idx="0">
                  <c:v>NVV1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'Control and Sensitivity panel'!$F$37:$J$37</c:f>
              <c:numCache>
                <c:formatCode>General</c:formatCode>
                <c:ptCount val="5"/>
                <c:pt idx="0">
                  <c:v>6874.55090569287</c:v>
                </c:pt>
                <c:pt idx="1">
                  <c:v>5332.8625898278</c:v>
                </c:pt>
                <c:pt idx="2">
                  <c:v>3791.17427396272</c:v>
                </c:pt>
                <c:pt idx="3">
                  <c:v>2249.48595809764</c:v>
                </c:pt>
                <c:pt idx="4">
                  <c:v>707.797642232557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479587"/>
        <c:axId val="97646398"/>
      </c:lineChart>
      <c:catAx>
        <c:axId val="754795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46398"/>
        <c:crosses val="autoZero"/>
        <c:auto val="1"/>
        <c:lblAlgn val="ctr"/>
        <c:lblOffset val="100"/>
        <c:noMultiLvlLbl val="0"/>
      </c:catAx>
      <c:valAx>
        <c:axId val="97646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\£* #\ ##0_-;&quot;-£&quot;* #\ ##0_-;_-\£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795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343080</xdr:colOff>
      <xdr:row>22</xdr:row>
      <xdr:rowOff>102960</xdr:rowOff>
    </xdr:from>
    <xdr:to>
      <xdr:col>3</xdr:col>
      <xdr:colOff>655200</xdr:colOff>
      <xdr:row>37</xdr:row>
      <xdr:rowOff>110520</xdr:rowOff>
    </xdr:to>
    <xdr:graphicFrame>
      <xdr:nvGraphicFramePr>
        <xdr:cNvPr id="0" name="Graphique 1"/>
        <xdr:cNvGraphicFramePr/>
      </xdr:nvGraphicFramePr>
      <xdr:xfrm>
        <a:off x="343080" y="3989160"/>
        <a:ext cx="4854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willi/Downloads/Sensitivity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RR"/>
      <sheetName val="HEP Control Panel"/>
      <sheetName val="HEP expansion"/>
      <sheetName val="Monte Carlo linear"/>
      <sheetName val="Monte Carlo correlated"/>
      <sheetName val="Monte Carlo Cholesky"/>
      <sheetName val="temp"/>
    </sheetNames>
    <sheetDataSet>
      <sheetData sheetId="0"/>
      <sheetData sheetId="1">
        <row r="17">
          <cell r="G17">
            <v>0.15</v>
          </cell>
          <cell r="H17">
            <v>0</v>
          </cell>
        </row>
        <row r="18">
          <cell r="G18">
            <v>0.15</v>
          </cell>
          <cell r="H1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5.89453125" defaultRowHeight="14.4" zeroHeight="false" outlineLevelRow="0" outlineLevelCol="0"/>
  <sheetData>
    <row r="4" customFormat="false" ht="14.4" hidden="false" customHeight="false" outlineLevel="0" collapsed="false">
      <c r="A4" s="1" t="s">
        <v>0</v>
      </c>
      <c r="B4" s="2" t="n">
        <f aca="false">'Control and Sensitivity panel'!B6</f>
        <v>9500</v>
      </c>
      <c r="G4" s="1" t="s">
        <v>1</v>
      </c>
      <c r="H4" s="2" t="n">
        <f aca="false">15%</f>
        <v>0.15</v>
      </c>
    </row>
    <row r="5" customFormat="false" ht="14.4" hidden="false" customHeight="false" outlineLevel="0" collapsed="false">
      <c r="A5" s="3" t="s">
        <v>2</v>
      </c>
      <c r="B5" s="4" t="n">
        <f aca="false">'Control and Sensitivity panel'!B7</f>
        <v>500</v>
      </c>
    </row>
    <row r="6" customFormat="false" ht="14.4" hidden="false" customHeight="false" outlineLevel="0" collapsed="false">
      <c r="A6" s="3" t="s">
        <v>3</v>
      </c>
      <c r="B6" s="4" t="n">
        <f aca="false">-(B5+B4)</f>
        <v>-10000</v>
      </c>
    </row>
    <row r="7" customFormat="false" ht="14.4" hidden="false" customHeight="false" outlineLevel="0" collapsed="false">
      <c r="A7" s="5" t="s">
        <v>4</v>
      </c>
      <c r="B7" s="6" t="n">
        <f aca="false">'Control and Sensitivity panel'!B10</f>
        <v>4000</v>
      </c>
    </row>
    <row r="8" customFormat="false" ht="14.4" hidden="false" customHeight="false" outlineLevel="0" collapsed="false">
      <c r="A8" s="7" t="s">
        <v>5</v>
      </c>
      <c r="B8" s="8" t="n">
        <v>-14000</v>
      </c>
    </row>
    <row r="9" customFormat="false" ht="14.4" hidden="false" customHeight="false" outlineLevel="0" collapsed="false">
      <c r="A9" s="9" t="s">
        <v>6</v>
      </c>
      <c r="B9" s="10" t="n">
        <v>2000</v>
      </c>
    </row>
    <row r="10" customFormat="false" ht="14.4" hidden="false" customHeight="false" outlineLevel="0" collapsed="false">
      <c r="A10" s="11" t="s">
        <v>7</v>
      </c>
      <c r="B10" s="12" t="n">
        <f aca="false">'Control and Sensitivity panel'!B10</f>
        <v>4000</v>
      </c>
    </row>
    <row r="11" customFormat="false" ht="14.4" hidden="false" customHeight="false" outlineLevel="0" collapsed="false">
      <c r="A11" s="11" t="s">
        <v>8</v>
      </c>
      <c r="B11" s="12" t="n">
        <f aca="false">'Control and Sensitivity panel'!B11</f>
        <v>15000</v>
      </c>
    </row>
    <row r="12" customFormat="false" ht="14.4" hidden="false" customHeight="false" outlineLevel="0" collapsed="false">
      <c r="A12" s="11" t="s">
        <v>9</v>
      </c>
      <c r="B12" s="12" t="n">
        <f aca="false">'Control and Sensitivity panel'!B12</f>
        <v>2</v>
      </c>
    </row>
    <row r="13" customFormat="false" ht="14.4" hidden="false" customHeight="false" outlineLevel="0" collapsed="false">
      <c r="A13" s="11" t="s">
        <v>10</v>
      </c>
      <c r="B13" s="13" t="n">
        <f aca="false">'Control and Sensitivity panel'!B13</f>
        <v>0.6</v>
      </c>
    </row>
    <row r="14" customFormat="false" ht="14.4" hidden="false" customHeight="false" outlineLevel="0" collapsed="false">
      <c r="A14" s="11" t="s">
        <v>11</v>
      </c>
      <c r="B14" s="12" t="n">
        <f aca="false">'Control and Sensitivity panel'!B14</f>
        <v>5000</v>
      </c>
    </row>
    <row r="15" customFormat="false" ht="14.4" hidden="false" customHeight="false" outlineLevel="0" collapsed="false">
      <c r="A15" s="11" t="s">
        <v>12</v>
      </c>
      <c r="B15" s="13" t="n">
        <f aca="false">'Control and Sensitivity panel'!B15</f>
        <v>0.36</v>
      </c>
    </row>
    <row r="16" customFormat="false" ht="14.4" hidden="false" customHeight="false" outlineLevel="0" collapsed="false">
      <c r="A16" s="11" t="s">
        <v>13</v>
      </c>
      <c r="B16" s="13" t="n">
        <f aca="false">'Control and Sensitivity panel'!B16</f>
        <v>0</v>
      </c>
    </row>
    <row r="17" customFormat="false" ht="14.4" hidden="false" customHeight="false" outlineLevel="0" collapsed="false">
      <c r="A17" s="9"/>
      <c r="B17" s="10"/>
    </row>
    <row r="18" customFormat="false" ht="14.4" hidden="false" customHeight="false" outlineLevel="0" collapsed="false">
      <c r="A18" s="9"/>
      <c r="B18" s="10"/>
    </row>
    <row r="19" customFormat="false" ht="14.4" hidden="false" customHeight="false" outlineLevel="0" collapsed="false">
      <c r="A19" s="9"/>
      <c r="B19" s="10"/>
    </row>
    <row r="21" customFormat="false" ht="14.4" hidden="false" customHeight="false" outlineLevel="0" collapsed="false">
      <c r="A21" s="14" t="s">
        <v>14</v>
      </c>
      <c r="B21" s="15" t="n">
        <v>0</v>
      </c>
      <c r="C21" s="15" t="n">
        <v>1</v>
      </c>
      <c r="D21" s="15" t="n">
        <v>2</v>
      </c>
      <c r="E21" s="15" t="n">
        <v>3</v>
      </c>
      <c r="F21" s="16" t="n">
        <v>4</v>
      </c>
    </row>
    <row r="22" customFormat="false" ht="14.4" hidden="false" customHeight="false" outlineLevel="0" collapsed="false">
      <c r="A22" s="17" t="s">
        <v>15</v>
      </c>
      <c r="B22" s="18" t="n">
        <v>-14000</v>
      </c>
      <c r="C22" s="18" t="n">
        <f aca="false">B12*B11</f>
        <v>30000</v>
      </c>
      <c r="D22" s="18" t="n">
        <f aca="false">B12*B11</f>
        <v>30000</v>
      </c>
      <c r="E22" s="18" t="n">
        <f aca="false">B12*B11</f>
        <v>30000</v>
      </c>
      <c r="F22" s="18" t="n">
        <f aca="false">B12*B11</f>
        <v>30000</v>
      </c>
      <c r="G22" s="19"/>
      <c r="H22" s="20"/>
    </row>
    <row r="23" customFormat="false" ht="14.4" hidden="false" customHeight="false" outlineLevel="0" collapsed="false">
      <c r="A23" s="21" t="s">
        <v>16</v>
      </c>
      <c r="B23" s="22"/>
      <c r="C23" s="23" t="n">
        <f aca="false">-$B$13*$C$22</f>
        <v>-18000</v>
      </c>
      <c r="D23" s="23" t="n">
        <f aca="false">-$B$13*$C$22</f>
        <v>-18000</v>
      </c>
      <c r="E23" s="23" t="n">
        <f aca="false">-$B$13*$C$22</f>
        <v>-18000</v>
      </c>
      <c r="F23" s="23" t="n">
        <f aca="false">-$B$13*$C$22</f>
        <v>-18000</v>
      </c>
      <c r="G23" s="24"/>
    </row>
    <row r="24" customFormat="false" ht="14.4" hidden="false" customHeight="false" outlineLevel="0" collapsed="false">
      <c r="A24" s="21" t="s">
        <v>17</v>
      </c>
      <c r="B24" s="22"/>
      <c r="C24" s="23" t="n">
        <f aca="false">-$B$14</f>
        <v>-5000</v>
      </c>
      <c r="D24" s="23" t="n">
        <f aca="false">-$B$14</f>
        <v>-5000</v>
      </c>
      <c r="E24" s="23" t="n">
        <f aca="false">-$B$14</f>
        <v>-5000</v>
      </c>
      <c r="F24" s="23" t="n">
        <f aca="false">-$B$14</f>
        <v>-5000</v>
      </c>
      <c r="G24" s="24"/>
    </row>
    <row r="25" customFormat="false" ht="14.4" hidden="false" customHeight="false" outlineLevel="0" collapsed="false">
      <c r="A25" s="21"/>
      <c r="B25" s="22"/>
      <c r="C25" s="22"/>
      <c r="D25" s="22"/>
      <c r="E25" s="22"/>
      <c r="F25" s="25"/>
    </row>
    <row r="26" customFormat="false" ht="14.4" hidden="false" customHeight="false" outlineLevel="0" collapsed="false">
      <c r="A26" s="21" t="s">
        <v>18</v>
      </c>
      <c r="B26" s="22"/>
      <c r="C26" s="26" t="n">
        <f aca="false">SUM(C22:C24)</f>
        <v>7000</v>
      </c>
      <c r="D26" s="26" t="n">
        <f aca="false">SUM(D22:D24)</f>
        <v>7000</v>
      </c>
      <c r="E26" s="26" t="n">
        <f aca="false">SUM(E22:E24)</f>
        <v>7000</v>
      </c>
      <c r="F26" s="27" t="n">
        <f aca="false">SUM(F22:F24)</f>
        <v>7000</v>
      </c>
      <c r="G26" s="28"/>
    </row>
    <row r="27" customFormat="false" ht="14.4" hidden="false" customHeight="false" outlineLevel="0" collapsed="false">
      <c r="A27" s="21"/>
      <c r="B27" s="22"/>
      <c r="C27" s="22"/>
      <c r="D27" s="22"/>
      <c r="E27" s="22"/>
      <c r="F27" s="25"/>
    </row>
    <row r="28" customFormat="false" ht="14.4" hidden="false" customHeight="false" outlineLevel="0" collapsed="false">
      <c r="A28" s="21" t="s">
        <v>19</v>
      </c>
      <c r="B28" s="22"/>
      <c r="C28" s="26" t="n">
        <f aca="false">($B$4+$B$5)*B53</f>
        <v>2000</v>
      </c>
      <c r="D28" s="26" t="n">
        <f aca="false">$B$6*0.32</f>
        <v>-3200</v>
      </c>
      <c r="E28" s="26" t="n">
        <f aca="false">$B$6*0.192</f>
        <v>-1920</v>
      </c>
      <c r="F28" s="27" t="n">
        <f aca="false">$B$6*0.1152</f>
        <v>-1152</v>
      </c>
      <c r="G28" s="28"/>
    </row>
    <row r="29" customFormat="false" ht="14.4" hidden="false" customHeight="false" outlineLevel="0" collapsed="false">
      <c r="A29" s="21"/>
      <c r="B29" s="22"/>
      <c r="C29" s="22"/>
      <c r="D29" s="22"/>
      <c r="E29" s="22"/>
      <c r="F29" s="25"/>
    </row>
    <row r="30" customFormat="false" ht="14.4" hidden="false" customHeight="false" outlineLevel="0" collapsed="false">
      <c r="A30" s="21" t="s">
        <v>20</v>
      </c>
      <c r="B30" s="22"/>
      <c r="C30" s="26" t="n">
        <f aca="false">C26-C28</f>
        <v>5000</v>
      </c>
      <c r="D30" s="26" t="n">
        <f aca="false">D26+D28</f>
        <v>3800</v>
      </c>
      <c r="E30" s="26" t="n">
        <f aca="false">E26+E28</f>
        <v>5080</v>
      </c>
      <c r="F30" s="26" t="n">
        <f aca="false">F26+F28</f>
        <v>5848</v>
      </c>
    </row>
    <row r="31" customFormat="false" ht="14.4" hidden="false" customHeight="false" outlineLevel="0" collapsed="false">
      <c r="A31" s="21"/>
      <c r="B31" s="22"/>
      <c r="C31" s="22"/>
      <c r="D31" s="22"/>
      <c r="E31" s="22"/>
      <c r="F31" s="25"/>
    </row>
    <row r="32" customFormat="false" ht="14.4" hidden="false" customHeight="false" outlineLevel="0" collapsed="false">
      <c r="A32" s="21" t="s">
        <v>21</v>
      </c>
      <c r="B32" s="22"/>
      <c r="C32" s="26" t="n">
        <f aca="false">$B$15*C30</f>
        <v>1800</v>
      </c>
      <c r="D32" s="26" t="n">
        <f aca="false">$B$15*D30</f>
        <v>1368</v>
      </c>
      <c r="E32" s="26" t="n">
        <f aca="false">$B$15*E30</f>
        <v>1828.8</v>
      </c>
      <c r="F32" s="26" t="n">
        <f aca="false">$B$15*F30</f>
        <v>2105.28</v>
      </c>
    </row>
    <row r="33" customFormat="false" ht="14.4" hidden="false" customHeight="false" outlineLevel="0" collapsed="false">
      <c r="A33" s="21"/>
      <c r="B33" s="22"/>
      <c r="C33" s="22"/>
      <c r="D33" s="22"/>
      <c r="E33" s="22"/>
      <c r="F33" s="25"/>
    </row>
    <row r="34" customFormat="false" ht="14.4" hidden="false" customHeight="false" outlineLevel="0" collapsed="false">
      <c r="A34" s="21" t="s">
        <v>22</v>
      </c>
      <c r="B34" s="22"/>
      <c r="C34" s="26" t="n">
        <f aca="false">C30-C32</f>
        <v>3200</v>
      </c>
      <c r="D34" s="26" t="n">
        <f aca="false">D30-D32</f>
        <v>2432</v>
      </c>
      <c r="E34" s="26" t="n">
        <f aca="false">E30-E32</f>
        <v>3251.2</v>
      </c>
      <c r="F34" s="27" t="n">
        <f aca="false">F30-F32</f>
        <v>3742.72</v>
      </c>
    </row>
    <row r="35" customFormat="false" ht="14.4" hidden="false" customHeight="false" outlineLevel="0" collapsed="false">
      <c r="A35" s="21" t="s">
        <v>23</v>
      </c>
      <c r="B35" s="22"/>
      <c r="C35" s="26" t="n">
        <f aca="false">C28</f>
        <v>2000</v>
      </c>
      <c r="D35" s="26" t="n">
        <f aca="false">-D28</f>
        <v>3200</v>
      </c>
      <c r="E35" s="26" t="n">
        <f aca="false">-E28</f>
        <v>1920</v>
      </c>
      <c r="F35" s="27" t="n">
        <f aca="false">-F28</f>
        <v>1152</v>
      </c>
    </row>
    <row r="36" customFormat="false" ht="14.4" hidden="false" customHeight="false" outlineLevel="0" collapsed="false">
      <c r="A36" s="21" t="s">
        <v>24</v>
      </c>
      <c r="B36" s="26" t="n">
        <f aca="false">B22</f>
        <v>-14000</v>
      </c>
      <c r="C36" s="26" t="n">
        <f aca="false">C34+C35</f>
        <v>5200</v>
      </c>
      <c r="D36" s="26" t="n">
        <f aca="false">D34+D35</f>
        <v>5632</v>
      </c>
      <c r="E36" s="26" t="n">
        <f aca="false">E34+E35</f>
        <v>5171.2</v>
      </c>
      <c r="F36" s="27" t="n">
        <f aca="false">F34+F35</f>
        <v>4894.72</v>
      </c>
    </row>
    <row r="37" customFormat="false" ht="14.4" hidden="false" customHeight="false" outlineLevel="0" collapsed="false">
      <c r="A37" s="21"/>
      <c r="B37" s="22"/>
      <c r="C37" s="22"/>
      <c r="D37" s="22"/>
      <c r="E37" s="22"/>
      <c r="F37" s="25"/>
    </row>
    <row r="38" customFormat="false" ht="14.4" hidden="false" customHeight="false" outlineLevel="0" collapsed="false">
      <c r="A38" s="29"/>
      <c r="B38" s="30"/>
      <c r="C38" s="30"/>
      <c r="D38" s="30"/>
      <c r="E38" s="30"/>
      <c r="F38" s="31"/>
    </row>
    <row r="39" customFormat="false" ht="14.4" hidden="false" customHeight="false" outlineLevel="0" collapsed="false">
      <c r="A39" s="32" t="s">
        <v>25</v>
      </c>
      <c r="B39" s="22"/>
      <c r="C39" s="22"/>
      <c r="D39" s="22"/>
      <c r="E39" s="22"/>
      <c r="F39" s="25"/>
    </row>
    <row r="40" customFormat="false" ht="14.4" hidden="false" customHeight="false" outlineLevel="0" collapsed="false">
      <c r="A40" s="21" t="s">
        <v>26</v>
      </c>
      <c r="B40" s="22"/>
      <c r="C40" s="22"/>
      <c r="D40" s="22"/>
      <c r="E40" s="22"/>
      <c r="F40" s="27" t="n">
        <f aca="false">B9</f>
        <v>2000</v>
      </c>
    </row>
    <row r="41" customFormat="false" ht="14.4" hidden="false" customHeight="false" outlineLevel="0" collapsed="false">
      <c r="A41" s="21" t="s">
        <v>27</v>
      </c>
      <c r="B41" s="22"/>
      <c r="C41" s="22"/>
      <c r="D41" s="22"/>
      <c r="E41" s="22"/>
      <c r="F41" s="33" t="n">
        <f aca="false">-(B9+E55)*B15</f>
        <v>-97.92</v>
      </c>
    </row>
    <row r="42" customFormat="false" ht="14.4" hidden="false" customHeight="false" outlineLevel="0" collapsed="false">
      <c r="A42" s="21" t="s">
        <v>28</v>
      </c>
      <c r="B42" s="22"/>
      <c r="C42" s="22"/>
      <c r="D42" s="22"/>
      <c r="E42" s="22"/>
      <c r="F42" s="27" t="n">
        <f aca="false">B10</f>
        <v>4000</v>
      </c>
    </row>
    <row r="43" customFormat="false" ht="14.4" hidden="false" customHeight="false" outlineLevel="0" collapsed="false">
      <c r="A43" s="21" t="s">
        <v>29</v>
      </c>
      <c r="B43" s="22"/>
      <c r="C43" s="22"/>
      <c r="D43" s="22"/>
      <c r="E43" s="22"/>
      <c r="F43" s="27" t="n">
        <f aca="false">SUM(F40:F42)</f>
        <v>5902.08</v>
      </c>
    </row>
    <row r="44" customFormat="false" ht="14.4" hidden="false" customHeight="false" outlineLevel="0" collapsed="false">
      <c r="A44" s="21"/>
      <c r="B44" s="22"/>
      <c r="C44" s="22"/>
      <c r="D44" s="22"/>
      <c r="E44" s="22"/>
      <c r="F44" s="27"/>
    </row>
    <row r="45" customFormat="false" ht="14.4" hidden="false" customHeight="false" outlineLevel="0" collapsed="false">
      <c r="A45" s="21" t="s">
        <v>30</v>
      </c>
      <c r="B45" s="26" t="n">
        <f aca="false">B36</f>
        <v>-14000</v>
      </c>
      <c r="C45" s="26" t="n">
        <f aca="false">C36</f>
        <v>5200</v>
      </c>
      <c r="D45" s="26" t="n">
        <f aca="false">D36</f>
        <v>5632</v>
      </c>
      <c r="E45" s="26" t="n">
        <f aca="false">E36</f>
        <v>5171.2</v>
      </c>
      <c r="F45" s="27" t="n">
        <f aca="false">SUM(F36:F42)</f>
        <v>10796.8</v>
      </c>
    </row>
    <row r="46" customFormat="false" ht="14.4" hidden="false" customHeight="false" outlineLevel="0" collapsed="false">
      <c r="A46" s="29" t="s">
        <v>31</v>
      </c>
      <c r="B46" s="30" t="n">
        <f aca="false">B45</f>
        <v>-14000</v>
      </c>
      <c r="C46" s="34" t="n">
        <f aca="false">C45*(1+$H$4)^-C21</f>
        <v>4521.73913043478</v>
      </c>
      <c r="D46" s="34" t="n">
        <f aca="false">D45*(1+$H$4)^-D21</f>
        <v>4258.6011342155</v>
      </c>
      <c r="E46" s="34" t="n">
        <f aca="false">E45*(1+$H$4)^-E21</f>
        <v>3400.1479411523</v>
      </c>
      <c r="F46" s="35" t="n">
        <f aca="false">F45*(1+$H$4)^-F21</f>
        <v>6173.10544201886</v>
      </c>
    </row>
    <row r="47" customFormat="false" ht="14.4" hidden="false" customHeight="false" outlineLevel="0" collapsed="false">
      <c r="C47" s="24"/>
      <c r="D47" s="24"/>
      <c r="E47" s="24"/>
      <c r="F47" s="24"/>
    </row>
    <row r="48" customFormat="false" ht="14.4" hidden="false" customHeight="false" outlineLevel="0" collapsed="false">
      <c r="A48" s="36" t="s">
        <v>32</v>
      </c>
      <c r="B48" s="24" t="n">
        <f aca="false">SUM(B46:F46)</f>
        <v>4353.59364782144</v>
      </c>
      <c r="C48" s="24"/>
      <c r="D48" s="24"/>
      <c r="E48" s="24"/>
      <c r="F48" s="24"/>
    </row>
    <row r="49" customFormat="false" ht="14.4" hidden="false" customHeight="false" outlineLevel="0" collapsed="false">
      <c r="A49" s="36" t="s">
        <v>33</v>
      </c>
      <c r="B49" s="37" t="n">
        <f aca="false">IRR(B45:F45)</f>
        <v>0.27955194259319</v>
      </c>
      <c r="C49" s="24"/>
      <c r="D49" s="24"/>
      <c r="E49" s="24"/>
      <c r="F49" s="24"/>
    </row>
    <row r="50" customFormat="false" ht="14.4" hidden="false" customHeight="false" outlineLevel="0" collapsed="false">
      <c r="C50" s="24"/>
      <c r="D50" s="24"/>
      <c r="E50" s="24"/>
      <c r="F50" s="24"/>
    </row>
    <row r="52" customFormat="false" ht="14.4" hidden="false" customHeight="false" outlineLevel="0" collapsed="false">
      <c r="A52" s="38" t="s">
        <v>34</v>
      </c>
    </row>
    <row r="53" customFormat="false" ht="14.4" hidden="false" customHeight="false" outlineLevel="0" collapsed="false">
      <c r="A53" s="39" t="s">
        <v>35</v>
      </c>
      <c r="B53" s="40" t="n">
        <v>0.2</v>
      </c>
      <c r="C53" s="40" t="n">
        <v>0.32</v>
      </c>
      <c r="D53" s="41" t="n">
        <v>0.192</v>
      </c>
      <c r="E53" s="41" t="n">
        <v>0.1152</v>
      </c>
      <c r="F53" s="41" t="n">
        <v>0.1152</v>
      </c>
      <c r="G53" s="42" t="n">
        <v>0.0576</v>
      </c>
    </row>
    <row r="54" customFormat="false" ht="14.4" hidden="false" customHeight="false" outlineLevel="0" collapsed="false">
      <c r="A54" s="21" t="s">
        <v>36</v>
      </c>
      <c r="B54" s="43" t="n">
        <f aca="false">$B$6*B53</f>
        <v>-2000</v>
      </c>
      <c r="C54" s="43" t="n">
        <f aca="false">$B$6*C53</f>
        <v>-3200</v>
      </c>
      <c r="D54" s="43" t="n">
        <f aca="false">$B$6*D53</f>
        <v>-1920</v>
      </c>
      <c r="E54" s="43" t="n">
        <f aca="false">$B$6*E53</f>
        <v>-1152</v>
      </c>
      <c r="F54" s="43" t="n">
        <f aca="false">$B$6*F53</f>
        <v>-1152</v>
      </c>
      <c r="G54" s="44" t="n">
        <f aca="false">$B$6*G53</f>
        <v>-576</v>
      </c>
    </row>
    <row r="55" customFormat="false" ht="14.4" hidden="false" customHeight="false" outlineLevel="0" collapsed="false">
      <c r="A55" s="29" t="s">
        <v>37</v>
      </c>
      <c r="B55" s="45" t="n">
        <f aca="false">B6-B54</f>
        <v>-8000</v>
      </c>
      <c r="C55" s="45" t="n">
        <f aca="false">B55-C54</f>
        <v>-4800</v>
      </c>
      <c r="D55" s="45" t="n">
        <f aca="false">C55-D54</f>
        <v>-2880</v>
      </c>
      <c r="E55" s="45" t="n">
        <f aca="false">D55-E54</f>
        <v>-1728</v>
      </c>
      <c r="F55" s="45" t="n">
        <f aca="false">E55-F54</f>
        <v>-576</v>
      </c>
      <c r="G55" s="4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U8" activeCellId="0" sqref="U8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20.77"/>
    <col collapsed="false" customWidth="true" hidden="false" outlineLevel="0" max="2" min="2" style="0" width="19.77"/>
    <col collapsed="false" customWidth="true" hidden="false" outlineLevel="0" max="7" min="6" style="0" width="22.33"/>
    <col collapsed="false" customWidth="true" hidden="false" outlineLevel="0" max="11" min="11" style="0" width="19"/>
  </cols>
  <sheetData>
    <row r="1" customFormat="false" ht="14.4" hidden="false" customHeight="false" outlineLevel="0" collapsed="false">
      <c r="A1" s="0" t="s">
        <v>38</v>
      </c>
    </row>
    <row r="4" customFormat="false" ht="14.4" hidden="false" customHeight="true" outlineLevel="0" collapsed="false">
      <c r="A4" s="47" t="s">
        <v>39</v>
      </c>
      <c r="B4" s="47"/>
      <c r="F4" s="48"/>
      <c r="G4" s="49" t="s">
        <v>40</v>
      </c>
      <c r="H4" s="50" t="s">
        <v>41</v>
      </c>
      <c r="M4" s="0" t="s">
        <v>42</v>
      </c>
    </row>
    <row r="5" customFormat="false" ht="13.8" hidden="false" customHeight="false" outlineLevel="0" collapsed="false">
      <c r="A5" s="11"/>
      <c r="B5" s="11"/>
      <c r="F5" s="51" t="s">
        <v>43</v>
      </c>
      <c r="G5" s="52" t="n">
        <v>9500</v>
      </c>
      <c r="H5" s="53" t="n">
        <v>0</v>
      </c>
      <c r="M5" s="0" t="s">
        <v>44</v>
      </c>
      <c r="N5" s="0" t="s">
        <v>45</v>
      </c>
      <c r="O5" s="0" t="s">
        <v>46</v>
      </c>
      <c r="P5" s="0" t="s">
        <v>33</v>
      </c>
      <c r="U5" s="54" t="n">
        <f aca="false">J32</f>
        <v>2934.68</v>
      </c>
      <c r="V5" s="0" t="n">
        <v>0.5</v>
      </c>
      <c r="W5" s="0" t="n">
        <v>1</v>
      </c>
      <c r="X5" s="0" t="n">
        <v>1.5</v>
      </c>
      <c r="Y5" s="0" t="n">
        <v>2</v>
      </c>
      <c r="Z5" s="0" t="n">
        <v>2.5</v>
      </c>
    </row>
    <row r="6" customFormat="false" ht="13.8" hidden="false" customHeight="false" outlineLevel="0" collapsed="false">
      <c r="A6" s="11" t="s">
        <v>47</v>
      </c>
      <c r="B6" s="12" t="n">
        <f aca="false">G5*(100%+H5)</f>
        <v>9500</v>
      </c>
      <c r="F6" s="55" t="s">
        <v>2</v>
      </c>
      <c r="G6" s="52" t="n">
        <v>500</v>
      </c>
      <c r="H6" s="53" t="n">
        <v>0</v>
      </c>
      <c r="M6" s="0" t="n">
        <v>0</v>
      </c>
      <c r="N6" s="0" t="n">
        <v>15000</v>
      </c>
      <c r="O6" s="56" t="n">
        <f aca="false">K23</f>
        <v>4353.59364782144</v>
      </c>
      <c r="P6" s="57" t="n">
        <f aca="false">K24</f>
        <v>0.27955194259319</v>
      </c>
      <c r="U6" s="0" t="n">
        <v>10000</v>
      </c>
    </row>
    <row r="7" customFormat="false" ht="13.8" hidden="false" customHeight="false" outlineLevel="0" collapsed="false">
      <c r="A7" s="11" t="s">
        <v>48</v>
      </c>
      <c r="B7" s="12" t="n">
        <f aca="false">G6*(100%+H6)</f>
        <v>500</v>
      </c>
      <c r="F7" s="55" t="s">
        <v>49</v>
      </c>
      <c r="G7" s="52" t="n">
        <v>2000</v>
      </c>
      <c r="H7" s="53" t="n">
        <v>0</v>
      </c>
      <c r="M7" s="57" t="n">
        <v>-0.5</v>
      </c>
      <c r="N7" s="0" t="n">
        <f aca="false">$N$6*(1+M7)</f>
        <v>7500</v>
      </c>
      <c r="O7" s="58" t="n">
        <f aca="true">TABLE(O$6,$G$5,$N7)</f>
        <v>3844.70695859434</v>
      </c>
      <c r="P7" s="58" t="n">
        <f aca="true">TABLE(P$6,$G$5,$N7)</f>
        <v>0.264781312446339</v>
      </c>
      <c r="U7" s="0" t="n">
        <v>11000</v>
      </c>
    </row>
    <row r="8" customFormat="false" ht="13.8" hidden="false" customHeight="false" outlineLevel="0" collapsed="false">
      <c r="A8" s="11" t="s">
        <v>49</v>
      </c>
      <c r="B8" s="12" t="n">
        <f aca="false">G7*(100%+H7)</f>
        <v>2000</v>
      </c>
      <c r="F8" s="55"/>
      <c r="G8" s="52"/>
      <c r="H8" s="53"/>
      <c r="M8" s="57" t="n">
        <f aca="false">M7+5%</f>
        <v>-0.45</v>
      </c>
      <c r="N8" s="0" t="n">
        <f aca="false">$N$6*(1+M8)</f>
        <v>8250</v>
      </c>
      <c r="O8" s="58" t="n">
        <f aca="true">TABLE(O$6,$G$5,$N8)</f>
        <v>4035.5394670545</v>
      </c>
      <c r="P8" s="58" t="n">
        <f aca="true">TABLE(P$6,$G$5,$N8)</f>
        <v>0.27033070332481</v>
      </c>
      <c r="U8" s="0" t="n">
        <f aca="false">U7+1000</f>
        <v>12000</v>
      </c>
    </row>
    <row r="9" customFormat="false" ht="13.8" hidden="false" customHeight="false" outlineLevel="0" collapsed="false">
      <c r="A9" s="11"/>
      <c r="B9" s="12" t="n">
        <f aca="false">G8*(100%+H8)</f>
        <v>0</v>
      </c>
      <c r="F9" s="55" t="s">
        <v>7</v>
      </c>
      <c r="G9" s="52" t="n">
        <v>4000</v>
      </c>
      <c r="H9" s="53" t="n">
        <v>0</v>
      </c>
      <c r="M9" s="57" t="n">
        <f aca="false">M8+5%</f>
        <v>-0.4</v>
      </c>
      <c r="N9" s="0" t="n">
        <f aca="false">$N$6*(1+M9)</f>
        <v>9000</v>
      </c>
      <c r="O9" s="58" t="n">
        <f aca="true">TABLE(O$6,$G$5,$N9)</f>
        <v>4226.37197551467</v>
      </c>
      <c r="P9" s="58" t="n">
        <f aca="true">TABLE(P$6,$G$5,$N9)</f>
        <v>0.275867570130432</v>
      </c>
      <c r="U9" s="0" t="n">
        <f aca="false">U8+1000</f>
        <v>13000</v>
      </c>
    </row>
    <row r="10" customFormat="false" ht="13.8" hidden="false" customHeight="false" outlineLevel="0" collapsed="false">
      <c r="A10" s="11" t="s">
        <v>7</v>
      </c>
      <c r="B10" s="12" t="n">
        <f aca="false">G9*(100%+H9)</f>
        <v>4000</v>
      </c>
      <c r="F10" s="55" t="s">
        <v>50</v>
      </c>
      <c r="G10" s="52" t="n">
        <v>15000</v>
      </c>
      <c r="H10" s="53" t="n">
        <v>0</v>
      </c>
      <c r="M10" s="57" t="n">
        <f aca="false">M9+5%</f>
        <v>-0.35</v>
      </c>
      <c r="N10" s="0" t="n">
        <f aca="false">$N$6*(1+M10)</f>
        <v>9750</v>
      </c>
      <c r="O10" s="58" t="n">
        <f aca="true">TABLE(O$6,$G$5,$N10)</f>
        <v>4417.20448397482</v>
      </c>
      <c r="P10" s="58" t="n">
        <f aca="true">TABLE(P$6,$G$5,$N10)</f>
        <v>0.281392086197615</v>
      </c>
      <c r="U10" s="0" t="n">
        <f aca="false">U9+1000</f>
        <v>14000</v>
      </c>
    </row>
    <row r="11" customFormat="false" ht="13.8" hidden="false" customHeight="false" outlineLevel="0" collapsed="false">
      <c r="A11" s="11" t="s">
        <v>8</v>
      </c>
      <c r="B11" s="12" t="n">
        <f aca="false">G10*(100%+H10)</f>
        <v>15000</v>
      </c>
      <c r="F11" s="55" t="s">
        <v>51</v>
      </c>
      <c r="G11" s="52" t="n">
        <v>2</v>
      </c>
      <c r="H11" s="53" t="n">
        <v>0</v>
      </c>
      <c r="M11" s="57" t="n">
        <f aca="false">M10+5%</f>
        <v>-0.3</v>
      </c>
      <c r="N11" s="0" t="n">
        <f aca="false">$N$6*(1+M11)</f>
        <v>10500</v>
      </c>
      <c r="O11" s="58" t="n">
        <f aca="true">TABLE(O$6,$G$5,$N11)</f>
        <v>4608.03699243499</v>
      </c>
      <c r="P11" s="58" t="n">
        <f aca="true">TABLE(P$6,$G$5,$N11)</f>
        <v>0.286904421322006</v>
      </c>
      <c r="U11" s="0" t="n">
        <f aca="false">U10+1000</f>
        <v>15000</v>
      </c>
    </row>
    <row r="12" customFormat="false" ht="13.8" hidden="false" customHeight="false" outlineLevel="0" collapsed="false">
      <c r="A12" s="11" t="s">
        <v>9</v>
      </c>
      <c r="B12" s="12" t="n">
        <f aca="false">G11*(100%+H11)</f>
        <v>2</v>
      </c>
      <c r="F12" s="55" t="s">
        <v>16</v>
      </c>
      <c r="G12" s="59" t="n">
        <v>0.6</v>
      </c>
      <c r="H12" s="53" t="n">
        <v>0</v>
      </c>
      <c r="M12" s="57" t="n">
        <f aca="false">M11+5%</f>
        <v>-0.25</v>
      </c>
      <c r="N12" s="0" t="n">
        <f aca="false">$N$6*(1+M12)</f>
        <v>11250</v>
      </c>
      <c r="O12" s="58" t="n">
        <f aca="true">TABLE(O$6,$G$5,$N12)</f>
        <v>4798.86950089515</v>
      </c>
      <c r="P12" s="58" t="n">
        <f aca="true">TABLE(P$6,$G$5,$N12)</f>
        <v>0.292404741855745</v>
      </c>
      <c r="U12" s="0" t="n">
        <f aca="false">U11+1000</f>
        <v>16000</v>
      </c>
    </row>
    <row r="13" customFormat="false" ht="13.8" hidden="false" customHeight="false" outlineLevel="0" collapsed="false">
      <c r="A13" s="11" t="s">
        <v>10</v>
      </c>
      <c r="B13" s="12" t="n">
        <f aca="false">G12*(100%+H12)</f>
        <v>0.6</v>
      </c>
      <c r="F13" s="55" t="s">
        <v>11</v>
      </c>
      <c r="G13" s="52" t="n">
        <v>5000</v>
      </c>
      <c r="H13" s="53" t="n">
        <v>0</v>
      </c>
      <c r="M13" s="57" t="n">
        <f aca="false">M12+5%</f>
        <v>-0.2</v>
      </c>
      <c r="N13" s="0" t="n">
        <f aca="false">$N$6*(1+M13)</f>
        <v>12000</v>
      </c>
      <c r="O13" s="58" t="n">
        <f aca="true">TABLE(O$6,$G$5,$N13)</f>
        <v>4989.70200935531</v>
      </c>
      <c r="P13" s="58" t="n">
        <f aca="true">TABLE(P$6,$G$5,$N13)</f>
        <v>0.297893210799541</v>
      </c>
      <c r="U13" s="0" t="n">
        <f aca="false">U12+1000</f>
        <v>17000</v>
      </c>
    </row>
    <row r="14" customFormat="false" ht="13.8" hidden="false" customHeight="false" outlineLevel="0" collapsed="false">
      <c r="A14" s="11" t="s">
        <v>11</v>
      </c>
      <c r="B14" s="12" t="n">
        <f aca="false">G13*(100%+H13)</f>
        <v>5000</v>
      </c>
      <c r="F14" s="55" t="s">
        <v>12</v>
      </c>
      <c r="G14" s="59" t="n">
        <v>0.4</v>
      </c>
      <c r="H14" s="53" t="n">
        <v>-0.1</v>
      </c>
      <c r="M14" s="57" t="n">
        <f aca="false">M13+5%</f>
        <v>-0.15</v>
      </c>
      <c r="N14" s="0" t="n">
        <f aca="false">$N$6*(1+M14)</f>
        <v>12750</v>
      </c>
      <c r="O14" s="58" t="n">
        <f aca="true">TABLE(O$6,$G$5,$N14)</f>
        <v>5180.53451781547</v>
      </c>
      <c r="P14" s="58" t="n">
        <f aca="true">TABLE(P$6,$G$5,$N14)</f>
        <v>0.30336998789169</v>
      </c>
      <c r="U14" s="0" t="n">
        <f aca="false">U13+1000</f>
        <v>18000</v>
      </c>
    </row>
    <row r="15" customFormat="false" ht="13.8" hidden="false" customHeight="false" outlineLevel="0" collapsed="false">
      <c r="A15" s="11" t="s">
        <v>12</v>
      </c>
      <c r="B15" s="12" t="n">
        <f aca="false">G14*(100%+H14)</f>
        <v>0.36</v>
      </c>
      <c r="F15" s="55" t="s">
        <v>52</v>
      </c>
      <c r="G15" s="59" t="n">
        <v>0</v>
      </c>
      <c r="H15" s="53" t="n">
        <v>0</v>
      </c>
      <c r="M15" s="57" t="n">
        <f aca="false">M14+5%</f>
        <v>-0.1</v>
      </c>
      <c r="N15" s="0" t="n">
        <f aca="false">$N$6*(1+M15)</f>
        <v>13500</v>
      </c>
      <c r="O15" s="58" t="n">
        <f aca="true">TABLE(O$6,$G$5,$N15)</f>
        <v>5371.36702627563</v>
      </c>
      <c r="P15" s="58" t="n">
        <f aca="true">TABLE(P$6,$G$5,$N15)</f>
        <v>0.308835229694173</v>
      </c>
      <c r="U15" s="0" t="n">
        <f aca="false">U14+1000</f>
        <v>19000</v>
      </c>
    </row>
    <row r="16" customFormat="false" ht="13.8" hidden="false" customHeight="false" outlineLevel="0" collapsed="false">
      <c r="A16" s="11" t="s">
        <v>13</v>
      </c>
      <c r="B16" s="12" t="n">
        <f aca="false">G15*(100%+H15)</f>
        <v>0</v>
      </c>
      <c r="F16" s="55"/>
      <c r="G16" s="52"/>
      <c r="H16" s="53"/>
      <c r="M16" s="57" t="n">
        <f aca="false">M15+5%</f>
        <v>-0.0500000000000001</v>
      </c>
      <c r="N16" s="0" t="n">
        <f aca="false">$N$6*(1+M16)</f>
        <v>14250</v>
      </c>
      <c r="O16" s="58" t="n">
        <f aca="true">TABLE(O$6,$G$5,$N16)</f>
        <v>5562.1995347358</v>
      </c>
      <c r="P16" s="58" t="n">
        <f aca="true">TABLE(P$6,$G$5,$N16)</f>
        <v>0.314289089675933</v>
      </c>
      <c r="U16" s="0" t="n">
        <f aca="false">U15+1000</f>
        <v>20000</v>
      </c>
    </row>
    <row r="17" customFormat="false" ht="13.8" hidden="false" customHeight="false" outlineLevel="0" collapsed="false">
      <c r="A17" s="11"/>
      <c r="B17" s="60"/>
      <c r="F17" s="55" t="s">
        <v>53</v>
      </c>
      <c r="G17" s="59" t="n">
        <v>0.15</v>
      </c>
      <c r="H17" s="53" t="n">
        <v>0</v>
      </c>
      <c r="M17" s="57" t="n">
        <f aca="false">M16+5%</f>
        <v>0</v>
      </c>
      <c r="N17" s="0" t="n">
        <f aca="false">$N$6*(1+M17)</f>
        <v>15000</v>
      </c>
      <c r="O17" s="58" t="n">
        <f aca="true">TABLE(O$6,$G$5,$N17)</f>
        <v>5753.03204319596</v>
      </c>
      <c r="P17" s="58" t="n">
        <f aca="true">TABLE(P$6,$G$5,$N17)</f>
        <v>0.319731718293439</v>
      </c>
    </row>
    <row r="18" customFormat="false" ht="13.8" hidden="false" customHeight="false" outlineLevel="0" collapsed="false">
      <c r="A18" s="11" t="s">
        <v>54</v>
      </c>
      <c r="B18" s="61" t="n">
        <f aca="false">'[1]HEP Control Panel'!G17*(100%+'[1]HEP Control Panel'!H17)</f>
        <v>0.15</v>
      </c>
      <c r="F18" s="62" t="s">
        <v>55</v>
      </c>
      <c r="G18" s="63" t="n">
        <v>0.15</v>
      </c>
      <c r="H18" s="64" t="n">
        <v>0</v>
      </c>
      <c r="M18" s="57" t="n">
        <f aca="false">M17+5%</f>
        <v>0.05</v>
      </c>
      <c r="N18" s="0" t="n">
        <f aca="false">$N$6*(1+M18)</f>
        <v>15750</v>
      </c>
      <c r="O18" s="58" t="n">
        <f aca="true">TABLE(O$6,$G$5,$N18)</f>
        <v>5943.86455165612</v>
      </c>
      <c r="P18" s="58" t="n">
        <f aca="true">TABLE(P$6,$G$5,$N18)</f>
        <v>0.325163263068659</v>
      </c>
    </row>
    <row r="19" customFormat="false" ht="13.8" hidden="false" customHeight="false" outlineLevel="0" collapsed="false">
      <c r="A19" s="11" t="s">
        <v>56</v>
      </c>
      <c r="B19" s="61" t="n">
        <f aca="false">'[1]HEP Control Panel'!G18*(100%+'[1]HEP Control Panel'!H18)</f>
        <v>0.15</v>
      </c>
      <c r="M19" s="57" t="n">
        <f aca="false">M18+5%</f>
        <v>0.1</v>
      </c>
      <c r="N19" s="0" t="n">
        <f aca="false">$N$6*(1+M19)</f>
        <v>16500</v>
      </c>
      <c r="O19" s="58" t="n">
        <f aca="true">TABLE(O$6,$G$5,$N19)</f>
        <v>6134.69706011628</v>
      </c>
      <c r="P19" s="58" t="n">
        <f aca="true">TABLE(P$6,$G$5,$N19)</f>
        <v>0.330583868664526</v>
      </c>
    </row>
    <row r="20" customFormat="false" ht="13.8" hidden="false" customHeight="false" outlineLevel="0" collapsed="false">
      <c r="M20" s="57" t="n">
        <f aca="false">M19+5%</f>
        <v>0.15</v>
      </c>
      <c r="N20" s="0" t="n">
        <f aca="false">$N$6*(1+M20)</f>
        <v>17250</v>
      </c>
      <c r="O20" s="58" t="n">
        <f aca="true">TABLE(O$6,$G$5,$N20)</f>
        <v>6325.52956857644</v>
      </c>
      <c r="P20" s="58" t="n">
        <f aca="true">TABLE(P$6,$G$5,$N20)</f>
        <v>0.335993676957999</v>
      </c>
    </row>
    <row r="21" customFormat="false" ht="13.8" hidden="false" customHeight="false" outlineLevel="0" collapsed="false">
      <c r="M21" s="57" t="n">
        <f aca="false">M20+5%</f>
        <v>0.2</v>
      </c>
      <c r="N21" s="0" t="n">
        <f aca="false">$N$6*(1+M21)</f>
        <v>18000</v>
      </c>
      <c r="O21" s="58" t="n">
        <f aca="true">TABLE(O$6,$G$5,$N21)</f>
        <v>6516.3620770366</v>
      </c>
      <c r="P21" s="58" t="n">
        <f aca="true">TABLE(P$6,$G$5,$N21)</f>
        <v>0.341392827110805</v>
      </c>
    </row>
    <row r="22" customFormat="false" ht="13.8" hidden="false" customHeight="false" outlineLevel="0" collapsed="false">
      <c r="E22" s="65" t="s">
        <v>57</v>
      </c>
      <c r="F22" s="65"/>
      <c r="G22" s="65"/>
      <c r="H22" s="65"/>
      <c r="J22" s="66" t="s">
        <v>58</v>
      </c>
      <c r="K22" s="67" t="n">
        <v>0.15</v>
      </c>
      <c r="M22" s="57" t="n">
        <f aca="false">M21+5%</f>
        <v>0.25</v>
      </c>
      <c r="N22" s="0" t="n">
        <f aca="false">$N$6*(1+M22)</f>
        <v>18750</v>
      </c>
      <c r="O22" s="58" t="n">
        <f aca="true">TABLE(O$6,$G$5,$N22)</f>
        <v>6707.19458549676</v>
      </c>
      <c r="P22" s="58" t="n">
        <f aca="true">TABLE(P$6,$G$5,$N22)</f>
        <v>0.346781455637963</v>
      </c>
    </row>
    <row r="23" customFormat="false" ht="13.8" hidden="false" customHeight="false" outlineLevel="0" collapsed="false">
      <c r="E23" s="68" t="s">
        <v>59</v>
      </c>
      <c r="F23" s="68"/>
      <c r="G23" s="68" t="n">
        <v>12233.51</v>
      </c>
      <c r="H23" s="69" t="n">
        <f aca="false">G23/B11-1</f>
        <v>-0.184432666666667</v>
      </c>
      <c r="J23" s="66" t="s">
        <v>46</v>
      </c>
      <c r="K23" s="12" t="n">
        <f aca="false">'Cash Flow'!B48</f>
        <v>4353.59364782144</v>
      </c>
      <c r="M23" s="57" t="n">
        <f aca="false">M22+5%</f>
        <v>0.3</v>
      </c>
      <c r="N23" s="0" t="n">
        <f aca="false">$N$6*(1+M23)</f>
        <v>19500</v>
      </c>
      <c r="O23" s="58" t="n">
        <f aca="true">TABLE(O$6,$G$5,$N23)</f>
        <v>6898.02709395692</v>
      </c>
      <c r="P23" s="58" t="n">
        <f aca="true">TABLE(P$6,$G$5,$N23)</f>
        <v>0.352159696474159</v>
      </c>
    </row>
    <row r="24" customFormat="false" ht="14.4" hidden="false" customHeight="false" outlineLevel="0" collapsed="false">
      <c r="E24" s="68"/>
      <c r="F24" s="68" t="s">
        <v>60</v>
      </c>
      <c r="G24" s="70" t="n">
        <f aca="false">B6-G23</f>
        <v>-2733.51</v>
      </c>
      <c r="H24" s="68"/>
      <c r="J24" s="66" t="s">
        <v>33</v>
      </c>
      <c r="K24" s="67" t="n">
        <f aca="false">'Cash Flow'!B49</f>
        <v>0.27955194259319</v>
      </c>
      <c r="M24" s="57" t="n">
        <f aca="false">M23+5%</f>
        <v>0.35</v>
      </c>
      <c r="N24" s="0" t="n">
        <f aca="false">$N$6*(1+M24)</f>
        <v>20250</v>
      </c>
      <c r="O24" s="58" t="n">
        <f aca="true">TABLE(O$6,$G$5,$N24)</f>
        <v>7088.85960241708</v>
      </c>
      <c r="P24" s="58" t="n">
        <f aca="true">TABLE(P$6,$G$5,$N24)</f>
        <v>0.357527681038051</v>
      </c>
    </row>
    <row r="25" customFormat="false" ht="14.4" hidden="false" customHeight="false" outlineLevel="0" collapsed="false">
      <c r="E25" s="68" t="s">
        <v>51</v>
      </c>
      <c r="F25" s="68"/>
      <c r="G25" s="68" t="n">
        <v>1.6311</v>
      </c>
      <c r="H25" s="69" t="n">
        <f aca="false">G25/B12-1</f>
        <v>-0.18445</v>
      </c>
      <c r="M25" s="57" t="n">
        <f aca="false">M24+5%</f>
        <v>0.4</v>
      </c>
      <c r="N25" s="0" t="n">
        <f aca="false">$N$6*(1+M25)</f>
        <v>21000</v>
      </c>
      <c r="O25" s="58" t="n">
        <f aca="true">TABLE(O$6,$G$5,$N25)</f>
        <v>7279.69211087724</v>
      </c>
      <c r="P25" s="58" t="n">
        <f aca="true">TABLE(P$6,$G$5,$N25)</f>
        <v>0.362885538294603</v>
      </c>
    </row>
    <row r="26" customFormat="false" ht="14.4" hidden="false" customHeight="false" outlineLevel="0" collapsed="false">
      <c r="E26" s="68"/>
      <c r="F26" s="68" t="s">
        <v>60</v>
      </c>
      <c r="G26" s="70" t="n">
        <f aca="false">B12-G25</f>
        <v>0.3689</v>
      </c>
      <c r="H26" s="68"/>
      <c r="M26" s="57" t="n">
        <f aca="false">M25+5%</f>
        <v>0.45</v>
      </c>
      <c r="N26" s="0" t="n">
        <f aca="false">$N$6*(1+M26)</f>
        <v>21750</v>
      </c>
      <c r="O26" s="58" t="n">
        <f aca="true">TABLE(O$6,$G$5,$N26)</f>
        <v>7470.5246193374</v>
      </c>
      <c r="P26" s="58" t="n">
        <f aca="true">TABLE(P$6,$G$5,$N26)</f>
        <v>0.368233394815485</v>
      </c>
    </row>
    <row r="27" customFormat="false" ht="14.4" hidden="false" customHeight="false" outlineLevel="0" collapsed="false">
      <c r="M27" s="57" t="n">
        <f aca="false">M26+5%</f>
        <v>0.5</v>
      </c>
      <c r="N27" s="0" t="n">
        <f aca="false">$N$6*(1+M27)</f>
        <v>22500</v>
      </c>
      <c r="O27" s="58" t="n">
        <f aca="true">TABLE(O$6,$G$5,$N27)</f>
        <v>7661.35712779757</v>
      </c>
      <c r="P27" s="58" t="n">
        <f aca="true">TABLE(P$6,$G$5,$N27)</f>
        <v>0.373571374837648</v>
      </c>
    </row>
    <row r="28" customFormat="false" ht="14.4" hidden="false" customHeight="false" outlineLevel="0" collapsed="false">
      <c r="M28" s="57" t="n">
        <f aca="false">M27+5%</f>
        <v>0.55</v>
      </c>
      <c r="N28" s="0" t="n">
        <f aca="false">$N$6*(1+M28)</f>
        <v>23250</v>
      </c>
      <c r="O28" s="58" t="n">
        <f aca="true">TABLE(O$6,$G$5,$N28)</f>
        <v>7852.18963625773</v>
      </c>
      <c r="P28" s="58" t="n">
        <f aca="true">TABLE(P$6,$G$5,$N28)</f>
        <v>0.378899600320105</v>
      </c>
    </row>
    <row r="29" customFormat="false" ht="14.4" hidden="false" customHeight="false" outlineLevel="0" collapsed="false">
      <c r="M29" s="57" t="n">
        <f aca="false">M28+5%</f>
        <v>0.6</v>
      </c>
      <c r="N29" s="0" t="n">
        <f aca="false">$N$6*(1+M29)</f>
        <v>24000</v>
      </c>
      <c r="O29" s="58" t="n">
        <f aca="true">TABLE(O$6,$G$5,$N29)</f>
        <v>8043.02214471789</v>
      </c>
      <c r="P29" s="58" t="n">
        <f aca="true">TABLE(P$6,$G$5,$N29)</f>
        <v>0.384218190999036</v>
      </c>
    </row>
    <row r="30" customFormat="false" ht="14.4" hidden="false" customHeight="false" outlineLevel="0" collapsed="false">
      <c r="E30" s="71" t="s">
        <v>61</v>
      </c>
      <c r="F30" s="71"/>
      <c r="G30" s="71"/>
      <c r="H30" s="71"/>
      <c r="I30" s="71"/>
      <c r="J30" s="71"/>
      <c r="O30" s="58"/>
      <c r="P30" s="58"/>
    </row>
    <row r="31" customFormat="false" ht="14.4" hidden="false" customHeight="false" outlineLevel="0" collapsed="false">
      <c r="E31" s="72" t="s">
        <v>41</v>
      </c>
      <c r="F31" s="73" t="n">
        <v>-0.1</v>
      </c>
      <c r="G31" s="73" t="n">
        <v>-0.05</v>
      </c>
      <c r="H31" s="73" t="n">
        <v>0</v>
      </c>
      <c r="I31" s="73" t="n">
        <v>0.05</v>
      </c>
      <c r="J31" s="74" t="n">
        <v>0.1</v>
      </c>
    </row>
    <row r="32" customFormat="false" ht="14.4" hidden="false" customHeight="false" outlineLevel="0" collapsed="false">
      <c r="E32" s="75" t="s">
        <v>32</v>
      </c>
      <c r="F32" s="76" t="n">
        <v>4667.67</v>
      </c>
      <c r="G32" s="76" t="n">
        <v>4219.42</v>
      </c>
      <c r="H32" s="76" t="n">
        <v>3791.17427396272</v>
      </c>
      <c r="I32" s="76" t="n">
        <v>3362.93</v>
      </c>
      <c r="J32" s="77" t="n">
        <v>2934.68</v>
      </c>
    </row>
    <row r="34" customFormat="false" ht="14.4" hidden="false" customHeight="false" outlineLevel="0" collapsed="false">
      <c r="M34" s="78" t="s">
        <v>44</v>
      </c>
      <c r="N34" s="79" t="s">
        <v>16</v>
      </c>
      <c r="O34" s="79" t="s">
        <v>46</v>
      </c>
      <c r="P34" s="80" t="s">
        <v>33</v>
      </c>
    </row>
    <row r="35" customFormat="false" ht="14.4" hidden="false" customHeight="false" outlineLevel="0" collapsed="false">
      <c r="E35" s="71" t="s">
        <v>62</v>
      </c>
      <c r="F35" s="71"/>
      <c r="G35" s="71"/>
      <c r="H35" s="71"/>
      <c r="I35" s="71"/>
      <c r="J35" s="71"/>
      <c r="M35" s="81" t="n">
        <v>0</v>
      </c>
      <c r="N35" s="22" t="e">
        <f aca="false">G12*G10</f>
        <v>#VALUE!</v>
      </c>
      <c r="O35" s="82" t="n">
        <f aca="false">K23</f>
        <v>4353.59364782144</v>
      </c>
      <c r="P35" s="83" t="n">
        <f aca="false">K24</f>
        <v>0.27955194259319</v>
      </c>
    </row>
    <row r="36" customFormat="false" ht="14.4" hidden="false" customHeight="false" outlineLevel="0" collapsed="false">
      <c r="E36" s="72" t="s">
        <v>41</v>
      </c>
      <c r="F36" s="73" t="n">
        <v>-0.1</v>
      </c>
      <c r="G36" s="73" t="n">
        <v>-0.05</v>
      </c>
      <c r="H36" s="73" t="n">
        <v>0</v>
      </c>
      <c r="I36" s="73" t="n">
        <v>0.05</v>
      </c>
      <c r="J36" s="74" t="n">
        <v>0.1</v>
      </c>
      <c r="M36" s="84" t="n">
        <v>-0.5</v>
      </c>
      <c r="N36" s="22" t="e">
        <f aca="false">$N$35*(1+M36)</f>
        <v>#VALUE!</v>
      </c>
      <c r="O36" s="22" t="e">
        <f aca="true">TABLE(O$35,$G$12,$N36)</f>
        <v>#VALUE!</v>
      </c>
      <c r="P36" s="25" t="e">
        <f aca="true">TABLE(P$35,$G$12,$N36)</f>
        <v>#VALUE!</v>
      </c>
    </row>
    <row r="37" customFormat="false" ht="14.4" hidden="false" customHeight="false" outlineLevel="0" collapsed="false">
      <c r="E37" s="75" t="s">
        <v>32</v>
      </c>
      <c r="F37" s="76" t="n">
        <v>6874.55090569287</v>
      </c>
      <c r="G37" s="76" t="n">
        <v>5332.8625898278</v>
      </c>
      <c r="H37" s="76" t="n">
        <v>3791.17427396272</v>
      </c>
      <c r="I37" s="85" t="n">
        <v>2249.48595809764</v>
      </c>
      <c r="J37" s="77" t="n">
        <v>707.797642232557</v>
      </c>
      <c r="M37" s="84" t="n">
        <f aca="false">M36+5%</f>
        <v>-0.45</v>
      </c>
      <c r="N37" s="22" t="e">
        <f aca="false">$N$35*(1+M37)</f>
        <v>#VALUE!</v>
      </c>
      <c r="O37" s="22" t="e">
        <f aca="true">TABLE(O$35,$G$12,$N37)</f>
        <v>#VALUE!</v>
      </c>
      <c r="P37" s="25" t="e">
        <f aca="true">TABLE(P$35,$G$12,$N37)</f>
        <v>#VALUE!</v>
      </c>
    </row>
    <row r="38" customFormat="false" ht="14.4" hidden="false" customHeight="false" outlineLevel="0" collapsed="false">
      <c r="M38" s="84" t="n">
        <f aca="false">M37+5%</f>
        <v>-0.4</v>
      </c>
      <c r="N38" s="22" t="e">
        <f aca="false">$N$35*(1+M38)</f>
        <v>#VALUE!</v>
      </c>
      <c r="O38" s="22" t="e">
        <f aca="true">TABLE(O$35,$G$12,$N38)</f>
        <v>#VALUE!</v>
      </c>
      <c r="P38" s="25" t="e">
        <f aca="true">TABLE(P$35,$G$12,$N38)</f>
        <v>#VALUE!</v>
      </c>
    </row>
    <row r="39" customFormat="false" ht="14.4" hidden="false" customHeight="false" outlineLevel="0" collapsed="false">
      <c r="M39" s="84" t="n">
        <f aca="false">M38+5%</f>
        <v>-0.35</v>
      </c>
      <c r="N39" s="22" t="e">
        <f aca="false">$N$35*(1+M39)</f>
        <v>#VALUE!</v>
      </c>
      <c r="O39" s="22" t="e">
        <f aca="true">TABLE(O$35,$G$12,$N39)</f>
        <v>#VALUE!</v>
      </c>
      <c r="P39" s="25" t="e">
        <f aca="true">TABLE(P$35,$G$12,$N39)</f>
        <v>#VALUE!</v>
      </c>
    </row>
    <row r="40" customFormat="false" ht="14.4" hidden="false" customHeight="false" outlineLevel="0" collapsed="false">
      <c r="M40" s="84" t="n">
        <f aca="false">M39+5%</f>
        <v>-0.3</v>
      </c>
      <c r="N40" s="22" t="e">
        <f aca="false">$N$35*(1+M40)</f>
        <v>#VALUE!</v>
      </c>
      <c r="O40" s="22" t="e">
        <f aca="true">TABLE(O$35,$G$12,$N40)</f>
        <v>#VALUE!</v>
      </c>
      <c r="P40" s="25" t="e">
        <f aca="true">TABLE(P$35,$G$12,$N40)</f>
        <v>#VALUE!</v>
      </c>
    </row>
    <row r="41" customFormat="false" ht="14.4" hidden="false" customHeight="false" outlineLevel="0" collapsed="false">
      <c r="M41" s="84" t="n">
        <f aca="false">M40+5%</f>
        <v>-0.25</v>
      </c>
      <c r="N41" s="22" t="e">
        <f aca="false">$N$35*(1+M41)</f>
        <v>#VALUE!</v>
      </c>
      <c r="O41" s="22" t="e">
        <f aca="true">TABLE(O$35,$G$12,$N41)</f>
        <v>#VALUE!</v>
      </c>
      <c r="P41" s="25" t="e">
        <f aca="true">TABLE(P$35,$G$12,$N41)</f>
        <v>#VALUE!</v>
      </c>
    </row>
    <row r="42" customFormat="false" ht="14.4" hidden="false" customHeight="false" outlineLevel="0" collapsed="false">
      <c r="M42" s="84" t="n">
        <f aca="false">M41+5%</f>
        <v>-0.2</v>
      </c>
      <c r="N42" s="22" t="e">
        <f aca="false">$N$35*(1+M42)</f>
        <v>#VALUE!</v>
      </c>
      <c r="O42" s="22" t="e">
        <f aca="true">TABLE(O$35,$G$12,$N42)</f>
        <v>#VALUE!</v>
      </c>
      <c r="P42" s="25" t="e">
        <f aca="true">TABLE(P$35,$G$12,$N42)</f>
        <v>#VALUE!</v>
      </c>
    </row>
    <row r="43" customFormat="false" ht="14.4" hidden="false" customHeight="false" outlineLevel="0" collapsed="false">
      <c r="M43" s="84" t="n">
        <f aca="false">M42+5%</f>
        <v>-0.15</v>
      </c>
      <c r="N43" s="22" t="e">
        <f aca="false">$N$35*(1+M43)</f>
        <v>#VALUE!</v>
      </c>
      <c r="O43" s="22" t="e">
        <f aca="true">TABLE(O$35,$G$12,$N43)</f>
        <v>#VALUE!</v>
      </c>
      <c r="P43" s="25" t="e">
        <f aca="true">TABLE(P$35,$G$12,$N43)</f>
        <v>#VALUE!</v>
      </c>
    </row>
    <row r="44" customFormat="false" ht="14.4" hidden="false" customHeight="false" outlineLevel="0" collapsed="false">
      <c r="M44" s="84" t="n">
        <f aca="false">M43+5%</f>
        <v>-0.1</v>
      </c>
      <c r="N44" s="22" t="e">
        <f aca="false">$N$35*(1+M44)</f>
        <v>#VALUE!</v>
      </c>
      <c r="O44" s="22" t="e">
        <f aca="true">TABLE(O$35,$G$12,$N44)</f>
        <v>#VALUE!</v>
      </c>
      <c r="P44" s="25" t="e">
        <f aca="true">TABLE(P$35,$G$12,$N44)</f>
        <v>#VALUE!</v>
      </c>
    </row>
    <row r="45" customFormat="false" ht="14.4" hidden="false" customHeight="false" outlineLevel="0" collapsed="false">
      <c r="M45" s="84" t="n">
        <f aca="false">M44+5%</f>
        <v>-0.0500000000000001</v>
      </c>
      <c r="N45" s="22" t="e">
        <f aca="false">$N$35*(1+M45)</f>
        <v>#VALUE!</v>
      </c>
      <c r="O45" s="22" t="e">
        <f aca="true">TABLE(O$35,$G$12,$N45)</f>
        <v>#VALUE!</v>
      </c>
      <c r="P45" s="25" t="e">
        <f aca="true">TABLE(P$35,$G$12,$N45)</f>
        <v>#VALUE!</v>
      </c>
    </row>
    <row r="46" customFormat="false" ht="14.4" hidden="false" customHeight="false" outlineLevel="0" collapsed="false">
      <c r="M46" s="84" t="n">
        <f aca="false">M45+5%</f>
        <v>0</v>
      </c>
      <c r="N46" s="22" t="e">
        <f aca="false">$N$35*(1+M46)</f>
        <v>#VALUE!</v>
      </c>
      <c r="O46" s="22" t="e">
        <f aca="true">TABLE(O$35,$G$12,$N46)</f>
        <v>#VALUE!</v>
      </c>
      <c r="P46" s="25" t="e">
        <f aca="true">TABLE(P$35,$G$12,$N46)</f>
        <v>#VALUE!</v>
      </c>
    </row>
    <row r="47" customFormat="false" ht="14.4" hidden="false" customHeight="false" outlineLevel="0" collapsed="false">
      <c r="M47" s="84" t="n">
        <f aca="false">M46+5%</f>
        <v>0.05</v>
      </c>
      <c r="N47" s="22" t="e">
        <f aca="false">$N$35*(1+M47)</f>
        <v>#VALUE!</v>
      </c>
      <c r="O47" s="22" t="e">
        <f aca="true">TABLE(O$35,$G$12,$N47)</f>
        <v>#VALUE!</v>
      </c>
      <c r="P47" s="25" t="e">
        <f aca="true">TABLE(P$35,$G$12,$N47)</f>
        <v>#VALUE!</v>
      </c>
    </row>
    <row r="48" customFormat="false" ht="14.4" hidden="false" customHeight="false" outlineLevel="0" collapsed="false">
      <c r="M48" s="84" t="n">
        <f aca="false">M47+5%</f>
        <v>0.1</v>
      </c>
      <c r="N48" s="22" t="e">
        <f aca="false">$N$35*(1+M48)</f>
        <v>#VALUE!</v>
      </c>
      <c r="O48" s="22" t="e">
        <f aca="true">TABLE(O$35,$G$12,$N48)</f>
        <v>#VALUE!</v>
      </c>
      <c r="P48" s="25" t="e">
        <f aca="true">TABLE(P$35,$G$12,$N48)</f>
        <v>#VALUE!</v>
      </c>
    </row>
    <row r="49" customFormat="false" ht="14.4" hidden="false" customHeight="false" outlineLevel="0" collapsed="false">
      <c r="M49" s="84" t="n">
        <f aca="false">M48+5%</f>
        <v>0.15</v>
      </c>
      <c r="N49" s="22" t="e">
        <f aca="false">$N$35*(1+M49)</f>
        <v>#VALUE!</v>
      </c>
      <c r="O49" s="22" t="e">
        <f aca="true">TABLE(O$35,$G$12,$N49)</f>
        <v>#VALUE!</v>
      </c>
      <c r="P49" s="25" t="e">
        <f aca="true">TABLE(P$35,$G$12,$N49)</f>
        <v>#VALUE!</v>
      </c>
    </row>
    <row r="50" customFormat="false" ht="14.4" hidden="false" customHeight="false" outlineLevel="0" collapsed="false">
      <c r="M50" s="84" t="n">
        <f aca="false">M49+5%</f>
        <v>0.2</v>
      </c>
      <c r="N50" s="22" t="e">
        <f aca="false">$N$35*(1+M50)</f>
        <v>#VALUE!</v>
      </c>
      <c r="O50" s="22" t="e">
        <f aca="true">TABLE(O$35,$G$12,$N50)</f>
        <v>#VALUE!</v>
      </c>
      <c r="P50" s="25" t="e">
        <f aca="true">TABLE(P$35,$G$12,$N50)</f>
        <v>#VALUE!</v>
      </c>
    </row>
    <row r="51" customFormat="false" ht="14.4" hidden="false" customHeight="false" outlineLevel="0" collapsed="false">
      <c r="M51" s="84" t="n">
        <f aca="false">M50+5%</f>
        <v>0.25</v>
      </c>
      <c r="N51" s="22" t="e">
        <f aca="false">$N$35*(1+M51)</f>
        <v>#VALUE!</v>
      </c>
      <c r="O51" s="22" t="e">
        <f aca="true">TABLE(O$35,$G$12,$N51)</f>
        <v>#VALUE!</v>
      </c>
      <c r="P51" s="25" t="e">
        <f aca="true">TABLE(P$35,$G$12,$N51)</f>
        <v>#VALUE!</v>
      </c>
    </row>
    <row r="52" customFormat="false" ht="14.4" hidden="false" customHeight="false" outlineLevel="0" collapsed="false">
      <c r="M52" s="84" t="n">
        <f aca="false">M51+5%</f>
        <v>0.3</v>
      </c>
      <c r="N52" s="22" t="e">
        <f aca="false">$N$35*(1+M52)</f>
        <v>#VALUE!</v>
      </c>
      <c r="O52" s="22" t="e">
        <f aca="true">TABLE(O$35,$G$12,$N52)</f>
        <v>#VALUE!</v>
      </c>
      <c r="P52" s="25" t="e">
        <f aca="true">TABLE(P$35,$G$12,$N52)</f>
        <v>#VALUE!</v>
      </c>
    </row>
    <row r="53" customFormat="false" ht="14.4" hidden="false" customHeight="false" outlineLevel="0" collapsed="false">
      <c r="M53" s="84" t="n">
        <f aca="false">M52+5%</f>
        <v>0.35</v>
      </c>
      <c r="N53" s="22" t="e">
        <f aca="false">$N$35*(1+M53)</f>
        <v>#VALUE!</v>
      </c>
      <c r="O53" s="22" t="e">
        <f aca="true">TABLE(O$35,$G$12,$N53)</f>
        <v>#VALUE!</v>
      </c>
      <c r="P53" s="25" t="e">
        <f aca="true">TABLE(P$35,$G$12,$N53)</f>
        <v>#VALUE!</v>
      </c>
    </row>
    <row r="54" customFormat="false" ht="14.4" hidden="false" customHeight="false" outlineLevel="0" collapsed="false">
      <c r="M54" s="84" t="n">
        <f aca="false">M53+5%</f>
        <v>0.4</v>
      </c>
      <c r="N54" s="22" t="e">
        <f aca="false">$N$35*(1+M54)</f>
        <v>#VALUE!</v>
      </c>
      <c r="O54" s="22" t="e">
        <f aca="true">TABLE(O$35,$G$12,$N54)</f>
        <v>#VALUE!</v>
      </c>
      <c r="P54" s="25" t="e">
        <f aca="true">TABLE(P$35,$G$12,$N54)</f>
        <v>#VALUE!</v>
      </c>
    </row>
    <row r="55" customFormat="false" ht="14.4" hidden="false" customHeight="false" outlineLevel="0" collapsed="false">
      <c r="M55" s="84" t="n">
        <f aca="false">M54+5%</f>
        <v>0.45</v>
      </c>
      <c r="N55" s="22" t="e">
        <f aca="false">$N$35*(1+M55)</f>
        <v>#VALUE!</v>
      </c>
      <c r="O55" s="22" t="e">
        <f aca="true">TABLE(O$35,$G$12,$N55)</f>
        <v>#VALUE!</v>
      </c>
      <c r="P55" s="25" t="e">
        <f aca="true">TABLE(P$35,$G$12,$N55)</f>
        <v>#VALUE!</v>
      </c>
    </row>
    <row r="56" customFormat="false" ht="14.4" hidden="false" customHeight="false" outlineLevel="0" collapsed="false">
      <c r="M56" s="84" t="n">
        <f aca="false">M55+5%</f>
        <v>0.5</v>
      </c>
      <c r="N56" s="22" t="e">
        <f aca="false">$N$35*(1+M56)</f>
        <v>#VALUE!</v>
      </c>
      <c r="O56" s="22" t="e">
        <f aca="true">TABLE(O$35,$G$12,$N56)</f>
        <v>#VALUE!</v>
      </c>
      <c r="P56" s="25" t="e">
        <f aca="true">TABLE(P$35,$G$12,$N56)</f>
        <v>#VALUE!</v>
      </c>
    </row>
    <row r="57" customFormat="false" ht="14.4" hidden="false" customHeight="false" outlineLevel="0" collapsed="false">
      <c r="M57" s="84" t="n">
        <f aca="false">M56+5%</f>
        <v>0.55</v>
      </c>
      <c r="N57" s="22" t="e">
        <f aca="false">$N$35*(1+M57)</f>
        <v>#VALUE!</v>
      </c>
      <c r="O57" s="22" t="e">
        <f aca="true">TABLE(O$35,$G$12,$N57)</f>
        <v>#VALUE!</v>
      </c>
      <c r="P57" s="25" t="e">
        <f aca="true">TABLE(P$35,$G$12,$N57)</f>
        <v>#VALUE!</v>
      </c>
    </row>
    <row r="58" customFormat="false" ht="14.4" hidden="false" customHeight="false" outlineLevel="0" collapsed="false">
      <c r="M58" s="86" t="n">
        <f aca="false">M57+5%</f>
        <v>0.6</v>
      </c>
      <c r="N58" s="30" t="e">
        <f aca="false">$N$35*(1+M58)</f>
        <v>#VALUE!</v>
      </c>
      <c r="O58" s="30" t="e">
        <f aca="true">TABLE(O$35,$G$12,$N58)</f>
        <v>#VALUE!</v>
      </c>
      <c r="P58" s="31" t="e">
        <f aca="true">TABLE(P$35,$G$12,$N58)</f>
        <v>#VALUE!</v>
      </c>
    </row>
    <row r="61" customFormat="false" ht="14.4" hidden="false" customHeight="false" outlineLevel="0" collapsed="false">
      <c r="M61" s="78" t="s">
        <v>9</v>
      </c>
      <c r="N61" s="79" t="s">
        <v>46</v>
      </c>
      <c r="O61" s="80" t="s">
        <v>33</v>
      </c>
    </row>
    <row r="62" customFormat="false" ht="14.4" hidden="false" customHeight="false" outlineLevel="0" collapsed="false">
      <c r="M62" s="81" t="n">
        <v>2</v>
      </c>
      <c r="N62" s="82" t="n">
        <f aca="false">K23</f>
        <v>4353.59364782144</v>
      </c>
      <c r="O62" s="83" t="n">
        <f aca="false">K24</f>
        <v>0.27955194259319</v>
      </c>
    </row>
    <row r="63" customFormat="false" ht="14.4" hidden="false" customHeight="false" outlineLevel="0" collapsed="false">
      <c r="M63" s="81" t="n">
        <v>1</v>
      </c>
      <c r="N63" s="22" t="n">
        <f aca="true">TABLE(N$62,$G$11,$M63)</f>
        <v>-6609.52326499691</v>
      </c>
      <c r="O63" s="25" t="n">
        <f aca="true">TABLE(O$62,$G$11,$M63)</f>
        <v>-0.0602448766159109</v>
      </c>
    </row>
    <row r="64" customFormat="false" ht="14.4" hidden="false" customHeight="false" outlineLevel="0" collapsed="false">
      <c r="M64" s="81" t="n">
        <f aca="false">M63+0.1</f>
        <v>1.1</v>
      </c>
      <c r="N64" s="22" t="n">
        <f aca="true">TABLE(N$62,$G$11,$M64)</f>
        <v>-5513.21157371507</v>
      </c>
      <c r="O64" s="25" t="n">
        <f aca="true">TABLE(O$62,$G$11,$M64)</f>
        <v>-0.0238675420486039</v>
      </c>
    </row>
    <row r="65" customFormat="false" ht="14.4" hidden="false" customHeight="false" outlineLevel="0" collapsed="false">
      <c r="M65" s="81" t="n">
        <f aca="false">M64+0.1</f>
        <v>1.2</v>
      </c>
      <c r="N65" s="22" t="n">
        <f aca="true">TABLE(N$62,$G$11,$M65)</f>
        <v>-4416.89988243324</v>
      </c>
      <c r="O65" s="25" t="n">
        <f aca="true">TABLE(O$62,$G$11,$M65)</f>
        <v>0.0118266599657004</v>
      </c>
    </row>
    <row r="66" customFormat="false" ht="14.4" hidden="false" customHeight="false" outlineLevel="0" collapsed="false">
      <c r="M66" s="81" t="n">
        <f aca="false">M65+0.1</f>
        <v>1.3</v>
      </c>
      <c r="N66" s="22" t="n">
        <f aca="true">TABLE(N$62,$G$11,$M66)</f>
        <v>-3320.5881911514</v>
      </c>
      <c r="O66" s="25" t="n">
        <f aca="true">TABLE(O$62,$G$11,$M66)</f>
        <v>0.046907322401994</v>
      </c>
    </row>
    <row r="67" customFormat="false" ht="14.4" hidden="false" customHeight="false" outlineLevel="0" collapsed="false">
      <c r="M67" s="81" t="n">
        <f aca="false">M66+0.1</f>
        <v>1.4</v>
      </c>
      <c r="N67" s="22" t="n">
        <f aca="true">TABLE(N$62,$G$11,$M67)</f>
        <v>-2224.27649986957</v>
      </c>
      <c r="O67" s="25" t="n">
        <f aca="true">TABLE(O$62,$G$11,$M67)</f>
        <v>0.0814350244788703</v>
      </c>
    </row>
    <row r="68" customFormat="false" ht="14.4" hidden="false" customHeight="false" outlineLevel="0" collapsed="false">
      <c r="M68" s="81" t="n">
        <f aca="false">M67+0.1</f>
        <v>1.5</v>
      </c>
      <c r="N68" s="22" t="n">
        <f aca="true">TABLE(N$62,$G$11,$M68)</f>
        <v>-1127.96480858773</v>
      </c>
      <c r="O68" s="25" t="n">
        <f aca="true">TABLE(O$62,$G$11,$M68)</f>
        <v>0.115462730699161</v>
      </c>
    </row>
    <row r="69" customFormat="false" ht="14.4" hidden="false" customHeight="false" outlineLevel="0" collapsed="false">
      <c r="M69" s="81" t="n">
        <f aca="false">M68+0.1</f>
        <v>1.6</v>
      </c>
      <c r="N69" s="22" t="n">
        <f aca="true">TABLE(N$62,$G$11,$M69)</f>
        <v>-31.6531173058975</v>
      </c>
      <c r="O69" s="25" t="n">
        <f aca="true">TABLE(O$62,$G$11,$M69)</f>
        <v>0.149036944577215</v>
      </c>
    </row>
    <row r="70" customFormat="false" ht="14.4" hidden="false" customHeight="false" outlineLevel="0" collapsed="false">
      <c r="M70" s="81" t="n">
        <f aca="false">M69+0.1</f>
        <v>1.7</v>
      </c>
      <c r="N70" s="22" t="n">
        <f aca="true">TABLE(N$62,$G$11,$M70)</f>
        <v>1064.65857397594</v>
      </c>
      <c r="O70" s="25" t="n">
        <f aca="true">TABLE(O$62,$G$11,$M70)</f>
        <v>0.18219866282319</v>
      </c>
    </row>
    <row r="71" customFormat="false" ht="14.4" hidden="false" customHeight="false" outlineLevel="0" collapsed="false">
      <c r="M71" s="81" t="n">
        <f aca="false">M70+0.1</f>
        <v>1.8</v>
      </c>
      <c r="N71" s="22" t="n">
        <f aca="true">TABLE(N$62,$G$11,$M71)</f>
        <v>2160.97026525778</v>
      </c>
      <c r="O71" s="25" t="n">
        <f aca="true">TABLE(O$62,$G$11,$M71)</f>
        <v>0.214984167378943</v>
      </c>
    </row>
    <row r="72" customFormat="false" ht="14.4" hidden="false" customHeight="false" outlineLevel="0" collapsed="false">
      <c r="M72" s="87" t="n">
        <f aca="false">M71+0.1</f>
        <v>1.9</v>
      </c>
      <c r="N72" s="30" t="n">
        <f aca="true">TABLE(N$62,$G$11,$M72)</f>
        <v>3257.28195653962</v>
      </c>
      <c r="O72" s="31" t="n">
        <f aca="true">TABLE(O$62,$G$11,$M72)</f>
        <v>0.247425685551515</v>
      </c>
    </row>
  </sheetData>
  <scenarios current="0" show="0">
    <scenario name="Sale 10%" locked="true" count="1" user="Calc" comment="Créé par william delavoie le 15/09/2020&#10;Modifié par: william delavoie le 16/09/2020">
      <inputCells r="H5" val="0,1"/>
    </scenario>
    <scenario name="Sale 5%" locked="true" count="1" user="Calc" comment="Créé par william delavoie le 15/09/2020&#10;Modifié par: william delavoie le 16/09/2020">
      <inputCells r="H5" val="0,05"/>
    </scenario>
    <scenario name="Variable cost -10%" locked="true" count="1" user="Calc" comment="Créé par william delavoie le 16/09/2020">
      <inputCells r="H12" val="-0,1"/>
    </scenario>
    <scenario name="Variable cost -5%" locked="true" count="1" user="Calc" comment="Créé par william delavoie le 16/09/2020">
      <inputCells r="H12" val="-0,05"/>
    </scenario>
    <scenario name="VC +10%" locked="true" count="1" user="Calc" comment="Créé par william delavoie le 16/09/2020&#10;Modifié par: william delavoie le 16/09/2020">
      <inputCells r="H12" val="0,1"/>
    </scenario>
  </scenarios>
  <mergeCells count="4">
    <mergeCell ref="A4:B4"/>
    <mergeCell ref="E22:H22"/>
    <mergeCell ref="E30:J30"/>
    <mergeCell ref="E35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C6C86F9723B4CBBF3F3DA6A414D6B" ma:contentTypeVersion="5" ma:contentTypeDescription="Create a new document." ma:contentTypeScope="" ma:versionID="6f5e176f6b98a978200eec81b21c5092">
  <xsd:schema xmlns:xsd="http://www.w3.org/2001/XMLSchema" xmlns:xs="http://www.w3.org/2001/XMLSchema" xmlns:p="http://schemas.microsoft.com/office/2006/metadata/properties" xmlns:ns3="bb6133a6-1902-49b5-b529-3b6195dfd6ae" xmlns:ns4="80c27104-7bdf-4d2c-8f51-35896075e280" targetNamespace="http://schemas.microsoft.com/office/2006/metadata/properties" ma:root="true" ma:fieldsID="0aa5fd3b08466c27b14db86acef116a7" ns3:_="" ns4:_="">
    <xsd:import namespace="bb6133a6-1902-49b5-b529-3b6195dfd6ae"/>
    <xsd:import namespace="80c27104-7bdf-4d2c-8f51-35896075e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133a6-1902-49b5-b529-3b6195dfd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27104-7bdf-4d2c-8f51-35896075e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4A5E60-D25C-4523-8A5C-EA7F58B40F77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80c27104-7bdf-4d2c-8f51-35896075e280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bb6133a6-1902-49b5-b529-3b6195dfd6a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C55644-99F5-4CF9-9659-EFF497700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133a6-1902-49b5-b529-3b6195dfd6ae"/>
    <ds:schemaRef ds:uri="80c27104-7bdf-4d2c-8f51-35896075e2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B1F89-9A7E-47D1-91F1-DBAFA05BFC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2020-09-14T18:02:54Z</dcterms:created>
  <dc:creator>william delavoie</dc:creator>
  <dc:description/>
  <dc:language>en-US</dc:language>
  <cp:lastModifiedBy/>
  <dcterms:modified xsi:type="dcterms:W3CDTF">2020-09-16T12:10:30Z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0x01010055EC6C86F9723B4CBBF3F3DA6A414D6B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