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113" yWindow="-113" windowWidth="25820" windowHeight="14024" activeTab="3"/>
  </bookViews>
  <sheets>
    <sheet name="Future  Value (FV)" sheetId="2" r:id="rId1"/>
    <sheet name="Present Value (PV)" sheetId="5" r:id="rId2"/>
    <sheet name="Other" sheetId="4" r:id="rId3"/>
    <sheet name="Loans" sheetId="3" r:id="rId4"/>
    <sheet name="Sheet1" sheetId="6" r:id="rId5"/>
  </sheets>
  <calcPr calcId="162913" calcMode="autoNoTable"/>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30" i="3" l="1"/>
  <c r="F103" i="6"/>
  <c r="F102" i="6"/>
  <c r="F98" i="6"/>
  <c r="F96" i="6"/>
  <c r="I95" i="6"/>
  <c r="G99" i="6" s="1"/>
  <c r="DP73" i="6"/>
  <c r="DK73" i="6"/>
  <c r="DF73" i="6"/>
  <c r="CZ73" i="6"/>
  <c r="CU73" i="6"/>
  <c r="CP73" i="6"/>
  <c r="CJ73" i="6"/>
  <c r="CE73" i="6"/>
  <c r="BZ73" i="6"/>
  <c r="BT73" i="6"/>
  <c r="BO73" i="6"/>
  <c r="BJ73" i="6"/>
  <c r="BD73" i="6"/>
  <c r="AY73" i="6"/>
  <c r="AT73" i="6"/>
  <c r="AN73" i="6"/>
  <c r="AI73" i="6"/>
  <c r="AD73" i="6"/>
  <c r="X73" i="6"/>
  <c r="S73" i="6"/>
  <c r="N73" i="6"/>
  <c r="H73" i="6"/>
  <c r="DR72" i="6"/>
  <c r="DM72" i="6"/>
  <c r="DI72" i="6"/>
  <c r="DG72" i="6"/>
  <c r="DC72" i="6"/>
  <c r="DB72" i="6"/>
  <c r="CX72" i="6"/>
  <c r="CW72" i="6"/>
  <c r="CS72" i="6"/>
  <c r="CQ72" i="6"/>
  <c r="CM72" i="6"/>
  <c r="CL72" i="6"/>
  <c r="CH72" i="6"/>
  <c r="CG72" i="6"/>
  <c r="CC72" i="6"/>
  <c r="CA72" i="6"/>
  <c r="BW72" i="6"/>
  <c r="BV72" i="6"/>
  <c r="BR72" i="6"/>
  <c r="BQ72" i="6"/>
  <c r="BM72" i="6"/>
  <c r="BK72" i="6"/>
  <c r="BG72" i="6"/>
  <c r="BF72" i="6"/>
  <c r="BB72" i="6"/>
  <c r="BA72" i="6"/>
  <c r="AW72" i="6"/>
  <c r="AU72" i="6"/>
  <c r="AQ72" i="6"/>
  <c r="AP72" i="6"/>
  <c r="AL72" i="6"/>
  <c r="AK72" i="6"/>
  <c r="AG72" i="6"/>
  <c r="AE72" i="6"/>
  <c r="AA72" i="6"/>
  <c r="Z72" i="6"/>
  <c r="V72" i="6"/>
  <c r="U72" i="6"/>
  <c r="Q72" i="6"/>
  <c r="O72" i="6"/>
  <c r="K72" i="6"/>
  <c r="J72" i="6"/>
  <c r="F73" i="6"/>
  <c r="F72" i="6"/>
  <c r="I64" i="6"/>
  <c r="F68" i="6" s="1"/>
  <c r="F71" i="6"/>
  <c r="F67" i="6"/>
  <c r="F65" i="6"/>
  <c r="F35" i="6"/>
  <c r="DF41" i="6" s="1"/>
  <c r="F39" i="6"/>
  <c r="F33" i="6"/>
  <c r="B60" i="3"/>
  <c r="B99" i="3"/>
  <c r="B103" i="3"/>
  <c r="D66" i="3"/>
  <c r="B65" i="3"/>
  <c r="E58" i="3"/>
  <c r="K22" i="6"/>
  <c r="J25" i="6"/>
  <c r="K25" i="6"/>
  <c r="K24" i="6"/>
  <c r="J24" i="6"/>
  <c r="K23" i="6"/>
  <c r="J23" i="6"/>
  <c r="J22" i="6"/>
  <c r="I25" i="6"/>
  <c r="I24" i="6"/>
  <c r="I23" i="6"/>
  <c r="I22" i="6"/>
  <c r="I19" i="6"/>
  <c r="E22" i="6"/>
  <c r="E23" i="6"/>
  <c r="E24" i="6" s="1"/>
  <c r="E25" i="6" s="1"/>
  <c r="D23" i="6"/>
  <c r="D24" i="6" s="1"/>
  <c r="D25" i="6" s="1"/>
  <c r="D22" i="6"/>
  <c r="C25" i="6"/>
  <c r="C24" i="6"/>
  <c r="C23" i="6"/>
  <c r="C22" i="6"/>
  <c r="D19" i="6"/>
  <c r="C19" i="6"/>
  <c r="F14" i="6"/>
  <c r="F13" i="6"/>
  <c r="F6" i="6"/>
  <c r="G55" i="2"/>
  <c r="C14" i="6"/>
  <c r="G36" i="2"/>
  <c r="C6" i="6"/>
  <c r="F99" i="6" l="1"/>
  <c r="F104" i="6"/>
  <c r="F105" i="6" s="1"/>
  <c r="G102" i="6" s="1"/>
  <c r="G103" i="6" s="1"/>
  <c r="G104" i="6" s="1"/>
  <c r="DN72" i="6"/>
  <c r="DS72" i="6"/>
  <c r="J73" i="6"/>
  <c r="O73" i="6"/>
  <c r="T73" i="6"/>
  <c r="Z73" i="6"/>
  <c r="AE73" i="6"/>
  <c r="AJ73" i="6"/>
  <c r="AP73" i="6"/>
  <c r="AU73" i="6"/>
  <c r="AZ73" i="6"/>
  <c r="BF73" i="6"/>
  <c r="BK73" i="6"/>
  <c r="BP73" i="6"/>
  <c r="BV73" i="6"/>
  <c r="CA73" i="6"/>
  <c r="CF73" i="6"/>
  <c r="CL73" i="6"/>
  <c r="CQ73" i="6"/>
  <c r="CV73" i="6"/>
  <c r="DB73" i="6"/>
  <c r="DG73" i="6"/>
  <c r="DL73" i="6"/>
  <c r="DR73" i="6"/>
  <c r="G72" i="6"/>
  <c r="M72" i="6"/>
  <c r="R72" i="6"/>
  <c r="W72" i="6"/>
  <c r="AC72" i="6"/>
  <c r="AH72" i="6"/>
  <c r="AM72" i="6"/>
  <c r="AS72" i="6"/>
  <c r="AX72" i="6"/>
  <c r="BC72" i="6"/>
  <c r="BI72" i="6"/>
  <c r="BN72" i="6"/>
  <c r="BS72" i="6"/>
  <c r="BY72" i="6"/>
  <c r="CD72" i="6"/>
  <c r="CI72" i="6"/>
  <c r="CO72" i="6"/>
  <c r="CT72" i="6"/>
  <c r="CY72" i="6"/>
  <c r="DE72" i="6"/>
  <c r="DJ72" i="6"/>
  <c r="DO72" i="6"/>
  <c r="DU72" i="6"/>
  <c r="K73" i="6"/>
  <c r="P73" i="6"/>
  <c r="V73" i="6"/>
  <c r="AA73" i="6"/>
  <c r="AF73" i="6"/>
  <c r="AL73" i="6"/>
  <c r="AQ73" i="6"/>
  <c r="AV73" i="6"/>
  <c r="BB73" i="6"/>
  <c r="BG73" i="6"/>
  <c r="BL73" i="6"/>
  <c r="BR73" i="6"/>
  <c r="BW73" i="6"/>
  <c r="CB73" i="6"/>
  <c r="CH73" i="6"/>
  <c r="CM73" i="6"/>
  <c r="CR73" i="6"/>
  <c r="CX73" i="6"/>
  <c r="DC73" i="6"/>
  <c r="DH73" i="6"/>
  <c r="DN73" i="6"/>
  <c r="DS73" i="6"/>
  <c r="I72" i="6"/>
  <c r="N72" i="6"/>
  <c r="S72" i="6"/>
  <c r="Y72" i="6"/>
  <c r="AD72" i="6"/>
  <c r="AI72" i="6"/>
  <c r="AO72" i="6"/>
  <c r="AT72" i="6"/>
  <c r="AY72" i="6"/>
  <c r="BE72" i="6"/>
  <c r="BJ72" i="6"/>
  <c r="BO72" i="6"/>
  <c r="BU72" i="6"/>
  <c r="BZ72" i="6"/>
  <c r="CE72" i="6"/>
  <c r="CK72" i="6"/>
  <c r="CP72" i="6"/>
  <c r="CU72" i="6"/>
  <c r="DA72" i="6"/>
  <c r="DF72" i="6"/>
  <c r="DK72" i="6"/>
  <c r="DQ72" i="6"/>
  <c r="G73" i="6"/>
  <c r="L73" i="6"/>
  <c r="R73" i="6"/>
  <c r="W73" i="6"/>
  <c r="AB73" i="6"/>
  <c r="AH73" i="6"/>
  <c r="AM73" i="6"/>
  <c r="AR73" i="6"/>
  <c r="AX73" i="6"/>
  <c r="BC73" i="6"/>
  <c r="BH73" i="6"/>
  <c r="BN73" i="6"/>
  <c r="BS73" i="6"/>
  <c r="BX73" i="6"/>
  <c r="CD73" i="6"/>
  <c r="CI73" i="6"/>
  <c r="CN73" i="6"/>
  <c r="CT73" i="6"/>
  <c r="CY73" i="6"/>
  <c r="DD73" i="6"/>
  <c r="DJ73" i="6"/>
  <c r="DO73" i="6"/>
  <c r="DT73" i="6"/>
  <c r="F74" i="6"/>
  <c r="G71" i="6" s="1"/>
  <c r="H72" i="6"/>
  <c r="L72" i="6"/>
  <c r="P72" i="6"/>
  <c r="T72" i="6"/>
  <c r="X72" i="6"/>
  <c r="AB72" i="6"/>
  <c r="AF72" i="6"/>
  <c r="AJ72" i="6"/>
  <c r="AN72" i="6"/>
  <c r="AR72" i="6"/>
  <c r="AV72" i="6"/>
  <c r="AZ72" i="6"/>
  <c r="BD72" i="6"/>
  <c r="BH72" i="6"/>
  <c r="BL72" i="6"/>
  <c r="BP72" i="6"/>
  <c r="BT72" i="6"/>
  <c r="BX72" i="6"/>
  <c r="CB72" i="6"/>
  <c r="CF72" i="6"/>
  <c r="CJ72" i="6"/>
  <c r="CN72" i="6"/>
  <c r="CR72" i="6"/>
  <c r="CV72" i="6"/>
  <c r="CZ72" i="6"/>
  <c r="DD72" i="6"/>
  <c r="DH72" i="6"/>
  <c r="DL72" i="6"/>
  <c r="DP72" i="6"/>
  <c r="DT72" i="6"/>
  <c r="I73" i="6"/>
  <c r="M73" i="6"/>
  <c r="Q73" i="6"/>
  <c r="U73" i="6"/>
  <c r="Y73" i="6"/>
  <c r="AC73" i="6"/>
  <c r="AG73" i="6"/>
  <c r="AK73" i="6"/>
  <c r="AO73" i="6"/>
  <c r="AS73" i="6"/>
  <c r="AW73" i="6"/>
  <c r="BA73" i="6"/>
  <c r="BE73" i="6"/>
  <c r="BI73" i="6"/>
  <c r="BM73" i="6"/>
  <c r="BQ73" i="6"/>
  <c r="BU73" i="6"/>
  <c r="BY73" i="6"/>
  <c r="CC73" i="6"/>
  <c r="CG73" i="6"/>
  <c r="CK73" i="6"/>
  <c r="CO73" i="6"/>
  <c r="CS73" i="6"/>
  <c r="CW73" i="6"/>
  <c r="DA73" i="6"/>
  <c r="DE73" i="6"/>
  <c r="DI73" i="6"/>
  <c r="DM73" i="6"/>
  <c r="DQ73" i="6"/>
  <c r="DU73" i="6"/>
  <c r="AS40" i="6"/>
  <c r="BJ41" i="6"/>
  <c r="F41" i="6"/>
  <c r="F42" i="6" s="1"/>
  <c r="G39" i="6" s="1"/>
  <c r="G42" i="6" s="1"/>
  <c r="H39" i="6" s="1"/>
  <c r="H42" i="6" s="1"/>
  <c r="I39" i="6" s="1"/>
  <c r="I42" i="6" s="1"/>
  <c r="J39" i="6" s="1"/>
  <c r="BQ40" i="6"/>
  <c r="O41" i="6"/>
  <c r="CP41" i="6"/>
  <c r="DN41" i="6"/>
  <c r="AK40" i="6"/>
  <c r="CW40" i="6"/>
  <c r="AU41" i="6"/>
  <c r="DE40" i="6"/>
  <c r="M40" i="6"/>
  <c r="BY40" i="6"/>
  <c r="W41" i="6"/>
  <c r="U40" i="6"/>
  <c r="BA40" i="6"/>
  <c r="CG40" i="6"/>
  <c r="DM40" i="6"/>
  <c r="AE41" i="6"/>
  <c r="BR41" i="6"/>
  <c r="AC40" i="6"/>
  <c r="BI40" i="6"/>
  <c r="CO40" i="6"/>
  <c r="DU40" i="6"/>
  <c r="AM41" i="6"/>
  <c r="BZ41" i="6"/>
  <c r="DU41" i="6"/>
  <c r="DQ41" i="6"/>
  <c r="DM41" i="6"/>
  <c r="DI41" i="6"/>
  <c r="DE41" i="6"/>
  <c r="DA41" i="6"/>
  <c r="CW41" i="6"/>
  <c r="CS41" i="6"/>
  <c r="CO41" i="6"/>
  <c r="CK41" i="6"/>
  <c r="CG41" i="6"/>
  <c r="CC41" i="6"/>
  <c r="BY41" i="6"/>
  <c r="BU41" i="6"/>
  <c r="BQ41" i="6"/>
  <c r="BM41" i="6"/>
  <c r="BI41" i="6"/>
  <c r="BE41" i="6"/>
  <c r="BA41" i="6"/>
  <c r="AW41" i="6"/>
  <c r="AS41" i="6"/>
  <c r="AO41" i="6"/>
  <c r="AK41" i="6"/>
  <c r="AG41" i="6"/>
  <c r="AC41" i="6"/>
  <c r="Y41" i="6"/>
  <c r="U41" i="6"/>
  <c r="Q41" i="6"/>
  <c r="M41" i="6"/>
  <c r="I41" i="6"/>
  <c r="DS40" i="6"/>
  <c r="DO40" i="6"/>
  <c r="DK40" i="6"/>
  <c r="DG40" i="6"/>
  <c r="DC40" i="6"/>
  <c r="CY40" i="6"/>
  <c r="CU40" i="6"/>
  <c r="CQ40" i="6"/>
  <c r="CM40" i="6"/>
  <c r="CI40" i="6"/>
  <c r="CE40" i="6"/>
  <c r="CA40" i="6"/>
  <c r="BW40" i="6"/>
  <c r="BS40" i="6"/>
  <c r="BO40" i="6"/>
  <c r="BK40" i="6"/>
  <c r="BG40" i="6"/>
  <c r="BC40" i="6"/>
  <c r="AY40" i="6"/>
  <c r="AU40" i="6"/>
  <c r="AQ40" i="6"/>
  <c r="AM40" i="6"/>
  <c r="AI40" i="6"/>
  <c r="AE40" i="6"/>
  <c r="AA40" i="6"/>
  <c r="W40" i="6"/>
  <c r="S40" i="6"/>
  <c r="O40" i="6"/>
  <c r="K40" i="6"/>
  <c r="F36" i="6"/>
  <c r="CP40" i="6"/>
  <c r="CD40" i="6"/>
  <c r="BV40" i="6"/>
  <c r="BN40" i="6"/>
  <c r="BF40" i="6"/>
  <c r="AX40" i="6"/>
  <c r="AT40" i="6"/>
  <c r="AL40" i="6"/>
  <c r="AD40" i="6"/>
  <c r="Z40" i="6"/>
  <c r="R40" i="6"/>
  <c r="N40" i="6"/>
  <c r="G41" i="6"/>
  <c r="DS41" i="6"/>
  <c r="DK41" i="6"/>
  <c r="DG41" i="6"/>
  <c r="DC41" i="6"/>
  <c r="CY41" i="6"/>
  <c r="CU41" i="6"/>
  <c r="CM41" i="6"/>
  <c r="CE41" i="6"/>
  <c r="BW41" i="6"/>
  <c r="BO41" i="6"/>
  <c r="BC41" i="6"/>
  <c r="DT41" i="6"/>
  <c r="DP41" i="6"/>
  <c r="DL41" i="6"/>
  <c r="DH41" i="6"/>
  <c r="DD41" i="6"/>
  <c r="CZ41" i="6"/>
  <c r="CV41" i="6"/>
  <c r="CR41" i="6"/>
  <c r="CN41" i="6"/>
  <c r="CJ41" i="6"/>
  <c r="CF41" i="6"/>
  <c r="CB41" i="6"/>
  <c r="BX41" i="6"/>
  <c r="BT41" i="6"/>
  <c r="BP41" i="6"/>
  <c r="BL41" i="6"/>
  <c r="BH41" i="6"/>
  <c r="BD41" i="6"/>
  <c r="AZ41" i="6"/>
  <c r="AV41" i="6"/>
  <c r="AR41" i="6"/>
  <c r="AN41" i="6"/>
  <c r="AJ41" i="6"/>
  <c r="AF41" i="6"/>
  <c r="AB41" i="6"/>
  <c r="X41" i="6"/>
  <c r="T41" i="6"/>
  <c r="P41" i="6"/>
  <c r="L41" i="6"/>
  <c r="H41" i="6"/>
  <c r="DR40" i="6"/>
  <c r="DN40" i="6"/>
  <c r="DJ40" i="6"/>
  <c r="DF40" i="6"/>
  <c r="DB40" i="6"/>
  <c r="CX40" i="6"/>
  <c r="CT40" i="6"/>
  <c r="CL40" i="6"/>
  <c r="CH40" i="6"/>
  <c r="BZ40" i="6"/>
  <c r="BR40" i="6"/>
  <c r="BJ40" i="6"/>
  <c r="BB40" i="6"/>
  <c r="AP40" i="6"/>
  <c r="AH40" i="6"/>
  <c r="V40" i="6"/>
  <c r="J40" i="6"/>
  <c r="F40" i="6"/>
  <c r="DO41" i="6"/>
  <c r="CQ41" i="6"/>
  <c r="CI41" i="6"/>
  <c r="CA41" i="6"/>
  <c r="BS41" i="6"/>
  <c r="BK41" i="6"/>
  <c r="BG41" i="6"/>
  <c r="AY41" i="6"/>
  <c r="H40" i="6"/>
  <c r="P40" i="6"/>
  <c r="X40" i="6"/>
  <c r="AF40" i="6"/>
  <c r="AN40" i="6"/>
  <c r="AV40" i="6"/>
  <c r="BD40" i="6"/>
  <c r="BL40" i="6"/>
  <c r="BT40" i="6"/>
  <c r="CB40" i="6"/>
  <c r="CJ40" i="6"/>
  <c r="CR40" i="6"/>
  <c r="CZ40" i="6"/>
  <c r="DH40" i="6"/>
  <c r="DP40" i="6"/>
  <c r="J41" i="6"/>
  <c r="R41" i="6"/>
  <c r="Z41" i="6"/>
  <c r="AH41" i="6"/>
  <c r="AP41" i="6"/>
  <c r="AX41" i="6"/>
  <c r="BN41" i="6"/>
  <c r="CD41" i="6"/>
  <c r="CT41" i="6"/>
  <c r="DJ41" i="6"/>
  <c r="I40" i="6"/>
  <c r="Q40" i="6"/>
  <c r="Y40" i="6"/>
  <c r="AG40" i="6"/>
  <c r="AO40" i="6"/>
  <c r="AW40" i="6"/>
  <c r="BE40" i="6"/>
  <c r="BM40" i="6"/>
  <c r="BU40" i="6"/>
  <c r="CC40" i="6"/>
  <c r="CK40" i="6"/>
  <c r="CS40" i="6"/>
  <c r="DA40" i="6"/>
  <c r="DI40" i="6"/>
  <c r="DQ40" i="6"/>
  <c r="K41" i="6"/>
  <c r="S41" i="6"/>
  <c r="AA41" i="6"/>
  <c r="AI41" i="6"/>
  <c r="AQ41" i="6"/>
  <c r="BB41" i="6"/>
  <c r="CH41" i="6"/>
  <c r="CX41" i="6"/>
  <c r="G40" i="6"/>
  <c r="L40" i="6"/>
  <c r="T40" i="6"/>
  <c r="AB40" i="6"/>
  <c r="AJ40" i="6"/>
  <c r="AR40" i="6"/>
  <c r="AZ40" i="6"/>
  <c r="BH40" i="6"/>
  <c r="BP40" i="6"/>
  <c r="BX40" i="6"/>
  <c r="CF40" i="6"/>
  <c r="CN40" i="6"/>
  <c r="CV40" i="6"/>
  <c r="DD40" i="6"/>
  <c r="DL40" i="6"/>
  <c r="DT40" i="6"/>
  <c r="N41" i="6"/>
  <c r="V41" i="6"/>
  <c r="AD41" i="6"/>
  <c r="AL41" i="6"/>
  <c r="AT41" i="6"/>
  <c r="BF41" i="6"/>
  <c r="BV41" i="6"/>
  <c r="CL41" i="6"/>
  <c r="DB41" i="6"/>
  <c r="DR41" i="6"/>
  <c r="B166" i="3"/>
  <c r="B171" i="3"/>
  <c r="G105" i="6" l="1"/>
  <c r="H102" i="6" s="1"/>
  <c r="H103" i="6" s="1"/>
  <c r="H104" i="6" s="1"/>
  <c r="H105" i="6" s="1"/>
  <c r="I102" i="6" s="1"/>
  <c r="G74" i="6"/>
  <c r="H71" i="6" s="1"/>
  <c r="H74" i="6" s="1"/>
  <c r="I71" i="6" s="1"/>
  <c r="I74" i="6"/>
  <c r="J71" i="6" s="1"/>
  <c r="J74" i="6" s="1"/>
  <c r="K71" i="6" s="1"/>
  <c r="K74" i="6" s="1"/>
  <c r="L71" i="6" s="1"/>
  <c r="L74" i="6" s="1"/>
  <c r="M71" i="6" s="1"/>
  <c r="M74" i="6" s="1"/>
  <c r="N71" i="6" s="1"/>
  <c r="N74" i="6" s="1"/>
  <c r="O71" i="6" s="1"/>
  <c r="O74" i="6" s="1"/>
  <c r="P71" i="6" s="1"/>
  <c r="P74" i="6" s="1"/>
  <c r="Q71" i="6" s="1"/>
  <c r="Q74" i="6" s="1"/>
  <c r="R71" i="6" s="1"/>
  <c r="R74" i="6" s="1"/>
  <c r="S71" i="6" s="1"/>
  <c r="S74" i="6" s="1"/>
  <c r="T71" i="6" s="1"/>
  <c r="T74" i="6" s="1"/>
  <c r="U71" i="6" s="1"/>
  <c r="U74" i="6" s="1"/>
  <c r="V71" i="6" s="1"/>
  <c r="V74" i="6" s="1"/>
  <c r="W71" i="6" s="1"/>
  <c r="W74" i="6" s="1"/>
  <c r="X71" i="6" s="1"/>
  <c r="X74" i="6" s="1"/>
  <c r="Y71" i="6" s="1"/>
  <c r="Y74" i="6" s="1"/>
  <c r="Z71" i="6" s="1"/>
  <c r="Z74" i="6" s="1"/>
  <c r="AA71" i="6" s="1"/>
  <c r="AA74" i="6" s="1"/>
  <c r="AB71" i="6" s="1"/>
  <c r="AB74" i="6" s="1"/>
  <c r="AC71" i="6" s="1"/>
  <c r="AC74" i="6" s="1"/>
  <c r="AD71" i="6" s="1"/>
  <c r="AD74" i="6" s="1"/>
  <c r="AE71" i="6" s="1"/>
  <c r="AE74" i="6" s="1"/>
  <c r="AF71" i="6" s="1"/>
  <c r="AF74" i="6" s="1"/>
  <c r="AG71" i="6" s="1"/>
  <c r="AG74" i="6" s="1"/>
  <c r="AH71" i="6" s="1"/>
  <c r="AH74" i="6" s="1"/>
  <c r="AI71" i="6" s="1"/>
  <c r="AI74" i="6" s="1"/>
  <c r="AJ71" i="6" s="1"/>
  <c r="AJ74" i="6" s="1"/>
  <c r="AK71" i="6" s="1"/>
  <c r="AK74" i="6" s="1"/>
  <c r="AL71" i="6" s="1"/>
  <c r="AL74" i="6" s="1"/>
  <c r="AM71" i="6" s="1"/>
  <c r="AM74" i="6" s="1"/>
  <c r="AN71" i="6" s="1"/>
  <c r="AN74" i="6" s="1"/>
  <c r="AO71" i="6" s="1"/>
  <c r="AO74" i="6" s="1"/>
  <c r="AP71" i="6" s="1"/>
  <c r="AP74" i="6" s="1"/>
  <c r="AQ71" i="6" s="1"/>
  <c r="AQ74" i="6" s="1"/>
  <c r="AR71" i="6" s="1"/>
  <c r="AR74" i="6" s="1"/>
  <c r="AS71" i="6" s="1"/>
  <c r="AS74" i="6" s="1"/>
  <c r="AT71" i="6" s="1"/>
  <c r="AT74" i="6" s="1"/>
  <c r="AU71" i="6" s="1"/>
  <c r="AU74" i="6" s="1"/>
  <c r="AV71" i="6" s="1"/>
  <c r="AV74" i="6" s="1"/>
  <c r="AW71" i="6" s="1"/>
  <c r="AW74" i="6" s="1"/>
  <c r="AX71" i="6" s="1"/>
  <c r="AX74" i="6" s="1"/>
  <c r="AY71" i="6" s="1"/>
  <c r="AY74" i="6" s="1"/>
  <c r="AZ71" i="6" s="1"/>
  <c r="AZ74" i="6" s="1"/>
  <c r="BA71" i="6" s="1"/>
  <c r="BA74" i="6" s="1"/>
  <c r="BB71" i="6" s="1"/>
  <c r="BB74" i="6" s="1"/>
  <c r="BC71" i="6" s="1"/>
  <c r="BC74" i="6" s="1"/>
  <c r="BD71" i="6" s="1"/>
  <c r="BD74" i="6" s="1"/>
  <c r="BE71" i="6" s="1"/>
  <c r="BE74" i="6" s="1"/>
  <c r="BF71" i="6" s="1"/>
  <c r="BF74" i="6" s="1"/>
  <c r="BG71" i="6" s="1"/>
  <c r="BG74" i="6" s="1"/>
  <c r="BH71" i="6" s="1"/>
  <c r="BH74" i="6" s="1"/>
  <c r="BI71" i="6" s="1"/>
  <c r="BI74" i="6" s="1"/>
  <c r="BJ71" i="6" s="1"/>
  <c r="BJ74" i="6" s="1"/>
  <c r="BK71" i="6" s="1"/>
  <c r="BK74" i="6" s="1"/>
  <c r="BL71" i="6" s="1"/>
  <c r="BL74" i="6" s="1"/>
  <c r="BM71" i="6" s="1"/>
  <c r="BM74" i="6" s="1"/>
  <c r="BN71" i="6" s="1"/>
  <c r="BN74" i="6" s="1"/>
  <c r="BO71" i="6" s="1"/>
  <c r="BO74" i="6" s="1"/>
  <c r="BP71" i="6" s="1"/>
  <c r="BP74" i="6" s="1"/>
  <c r="BQ71" i="6" s="1"/>
  <c r="BQ74" i="6" s="1"/>
  <c r="BR71" i="6" s="1"/>
  <c r="BR74" i="6" s="1"/>
  <c r="BS71" i="6" s="1"/>
  <c r="BS74" i="6" s="1"/>
  <c r="BT71" i="6" s="1"/>
  <c r="BT74" i="6" s="1"/>
  <c r="BU71" i="6" s="1"/>
  <c r="BU74" i="6" s="1"/>
  <c r="BV71" i="6" s="1"/>
  <c r="BV74" i="6" s="1"/>
  <c r="BW71" i="6" s="1"/>
  <c r="BW74" i="6" s="1"/>
  <c r="BX71" i="6" s="1"/>
  <c r="BX74" i="6" s="1"/>
  <c r="BY71" i="6" s="1"/>
  <c r="BY74" i="6" s="1"/>
  <c r="BZ71" i="6" s="1"/>
  <c r="BZ74" i="6" s="1"/>
  <c r="CA71" i="6" s="1"/>
  <c r="CA74" i="6" s="1"/>
  <c r="CB71" i="6" s="1"/>
  <c r="CB74" i="6" s="1"/>
  <c r="CC71" i="6" s="1"/>
  <c r="CC74" i="6" s="1"/>
  <c r="CD71" i="6" s="1"/>
  <c r="CD74" i="6" s="1"/>
  <c r="CE71" i="6" s="1"/>
  <c r="CE74" i="6" s="1"/>
  <c r="CF71" i="6" s="1"/>
  <c r="CF74" i="6" s="1"/>
  <c r="CG71" i="6" s="1"/>
  <c r="CG74" i="6" s="1"/>
  <c r="CH71" i="6" s="1"/>
  <c r="CH74" i="6" s="1"/>
  <c r="CI71" i="6" s="1"/>
  <c r="CI74" i="6" s="1"/>
  <c r="CJ71" i="6" s="1"/>
  <c r="CJ74" i="6" s="1"/>
  <c r="CK71" i="6" s="1"/>
  <c r="CK74" i="6" s="1"/>
  <c r="CL71" i="6" s="1"/>
  <c r="CL74" i="6" s="1"/>
  <c r="CM71" i="6" s="1"/>
  <c r="CM74" i="6" s="1"/>
  <c r="CN71" i="6" s="1"/>
  <c r="CN74" i="6" s="1"/>
  <c r="CO71" i="6" s="1"/>
  <c r="CO74" i="6" s="1"/>
  <c r="CP71" i="6" s="1"/>
  <c r="CP74" i="6" s="1"/>
  <c r="CQ71" i="6" s="1"/>
  <c r="CQ74" i="6" s="1"/>
  <c r="CR71" i="6" s="1"/>
  <c r="CR74" i="6" s="1"/>
  <c r="CS71" i="6" s="1"/>
  <c r="CS74" i="6" s="1"/>
  <c r="CT71" i="6" s="1"/>
  <c r="CT74" i="6" s="1"/>
  <c r="CU71" i="6" s="1"/>
  <c r="CU74" i="6" s="1"/>
  <c r="CV71" i="6" s="1"/>
  <c r="CV74" i="6" s="1"/>
  <c r="CW71" i="6" s="1"/>
  <c r="CW74" i="6" s="1"/>
  <c r="CX71" i="6" s="1"/>
  <c r="CX74" i="6" s="1"/>
  <c r="CY71" i="6" s="1"/>
  <c r="CY74" i="6" s="1"/>
  <c r="CZ71" i="6" s="1"/>
  <c r="CZ74" i="6" s="1"/>
  <c r="DA71" i="6" s="1"/>
  <c r="DA74" i="6" s="1"/>
  <c r="DB71" i="6" s="1"/>
  <c r="DB74" i="6" s="1"/>
  <c r="DC71" i="6" s="1"/>
  <c r="DC74" i="6" s="1"/>
  <c r="DD71" i="6" s="1"/>
  <c r="DD74" i="6" s="1"/>
  <c r="DE71" i="6" s="1"/>
  <c r="DE74" i="6" s="1"/>
  <c r="DF71" i="6" s="1"/>
  <c r="DF74" i="6" s="1"/>
  <c r="DG71" i="6" s="1"/>
  <c r="DG74" i="6" s="1"/>
  <c r="DH71" i="6" s="1"/>
  <c r="DH74" i="6" s="1"/>
  <c r="DI71" i="6" s="1"/>
  <c r="DI74" i="6" s="1"/>
  <c r="DJ71" i="6" s="1"/>
  <c r="DJ74" i="6" s="1"/>
  <c r="DK71" i="6" s="1"/>
  <c r="DK74" i="6" s="1"/>
  <c r="DL71" i="6" s="1"/>
  <c r="DL74" i="6" s="1"/>
  <c r="DM71" i="6" s="1"/>
  <c r="DM74" i="6" s="1"/>
  <c r="DN71" i="6" s="1"/>
  <c r="DN74" i="6" s="1"/>
  <c r="DO71" i="6" s="1"/>
  <c r="DO74" i="6" s="1"/>
  <c r="DP71" i="6" s="1"/>
  <c r="DP74" i="6" s="1"/>
  <c r="DQ71" i="6" s="1"/>
  <c r="DQ74" i="6" s="1"/>
  <c r="DR71" i="6" s="1"/>
  <c r="DR74" i="6" s="1"/>
  <c r="DS71" i="6" s="1"/>
  <c r="DS74" i="6" s="1"/>
  <c r="DT71" i="6" s="1"/>
  <c r="DT74" i="6" s="1"/>
  <c r="DU71" i="6" s="1"/>
  <c r="DU74" i="6" s="1"/>
  <c r="J42" i="6"/>
  <c r="K39" i="6" s="1"/>
  <c r="K42" i="6" s="1"/>
  <c r="L39" i="6" s="1"/>
  <c r="L42" i="6" s="1"/>
  <c r="M39" i="6" s="1"/>
  <c r="M42" i="6" s="1"/>
  <c r="N39" i="6" s="1"/>
  <c r="N42" i="6" s="1"/>
  <c r="O39" i="6" s="1"/>
  <c r="O42" i="6" s="1"/>
  <c r="P39" i="6" s="1"/>
  <c r="P42" i="6" s="1"/>
  <c r="Q39" i="6" s="1"/>
  <c r="Q42" i="6" s="1"/>
  <c r="R39" i="6" s="1"/>
  <c r="R42" i="6" s="1"/>
  <c r="S39" i="6" s="1"/>
  <c r="S42" i="6" s="1"/>
  <c r="T39" i="6" s="1"/>
  <c r="T42" i="6" s="1"/>
  <c r="U39" i="6" s="1"/>
  <c r="U42" i="6" s="1"/>
  <c r="V39" i="6" s="1"/>
  <c r="V42" i="6" s="1"/>
  <c r="W39" i="6" s="1"/>
  <c r="W42" i="6" s="1"/>
  <c r="X39" i="6" s="1"/>
  <c r="X42" i="6" s="1"/>
  <c r="Y39" i="6" s="1"/>
  <c r="Y42" i="6" s="1"/>
  <c r="Z39" i="6" s="1"/>
  <c r="Z42" i="6" s="1"/>
  <c r="AA39" i="6" s="1"/>
  <c r="AA42" i="6" s="1"/>
  <c r="AB39" i="6" s="1"/>
  <c r="AB42" i="6" s="1"/>
  <c r="AC39" i="6" s="1"/>
  <c r="AC42" i="6" s="1"/>
  <c r="AD39" i="6" s="1"/>
  <c r="AD42" i="6" s="1"/>
  <c r="AE39" i="6" s="1"/>
  <c r="AE42" i="6" s="1"/>
  <c r="AF39" i="6" s="1"/>
  <c r="AF42" i="6" s="1"/>
  <c r="AG39" i="6" s="1"/>
  <c r="AG42" i="6" s="1"/>
  <c r="AH39" i="6" s="1"/>
  <c r="AH42" i="6" s="1"/>
  <c r="AI39" i="6" s="1"/>
  <c r="AI42" i="6" s="1"/>
  <c r="AJ39" i="6" s="1"/>
  <c r="AJ42" i="6" s="1"/>
  <c r="AK39" i="6" s="1"/>
  <c r="AK42" i="6" s="1"/>
  <c r="AL39" i="6" s="1"/>
  <c r="AL42" i="6" s="1"/>
  <c r="AM39" i="6" s="1"/>
  <c r="AM42" i="6" s="1"/>
  <c r="AN39" i="6" s="1"/>
  <c r="AN42" i="6" s="1"/>
  <c r="AO39" i="6" s="1"/>
  <c r="AO42" i="6" s="1"/>
  <c r="AP39" i="6" s="1"/>
  <c r="AP42" i="6" s="1"/>
  <c r="AQ39" i="6" s="1"/>
  <c r="AQ42" i="6" s="1"/>
  <c r="AR39" i="6" s="1"/>
  <c r="AR42" i="6" s="1"/>
  <c r="AS39" i="6" s="1"/>
  <c r="AS42" i="6" s="1"/>
  <c r="AT39" i="6" s="1"/>
  <c r="AT42" i="6" s="1"/>
  <c r="AU39" i="6" s="1"/>
  <c r="AU42" i="6" s="1"/>
  <c r="AV39" i="6" s="1"/>
  <c r="AV42" i="6" s="1"/>
  <c r="AW39" i="6" s="1"/>
  <c r="AW42" i="6" s="1"/>
  <c r="AX39" i="6" s="1"/>
  <c r="AX42" i="6" s="1"/>
  <c r="AY39" i="6" s="1"/>
  <c r="AY42" i="6" s="1"/>
  <c r="AZ39" i="6" s="1"/>
  <c r="AZ42" i="6" s="1"/>
  <c r="BA39" i="6" s="1"/>
  <c r="BA42" i="6" s="1"/>
  <c r="BB39" i="6" s="1"/>
  <c r="BB42" i="6" s="1"/>
  <c r="BC39" i="6" s="1"/>
  <c r="BC42" i="6" s="1"/>
  <c r="BD39" i="6" s="1"/>
  <c r="BD42" i="6" s="1"/>
  <c r="BE39" i="6" s="1"/>
  <c r="BE42" i="6" s="1"/>
  <c r="BF39" i="6" s="1"/>
  <c r="BF42" i="6" s="1"/>
  <c r="BG39" i="6" s="1"/>
  <c r="BG42" i="6" s="1"/>
  <c r="BH39" i="6" s="1"/>
  <c r="BH42" i="6" s="1"/>
  <c r="BI39" i="6" s="1"/>
  <c r="BI42" i="6" s="1"/>
  <c r="BJ39" i="6" s="1"/>
  <c r="BJ42" i="6" s="1"/>
  <c r="BK39" i="6" s="1"/>
  <c r="BK42" i="6" s="1"/>
  <c r="BL39" i="6" s="1"/>
  <c r="BL42" i="6" s="1"/>
  <c r="BM39" i="6" s="1"/>
  <c r="BM42" i="6" s="1"/>
  <c r="BN39" i="6" s="1"/>
  <c r="BN42" i="6" s="1"/>
  <c r="BO39" i="6" s="1"/>
  <c r="BO42" i="6" s="1"/>
  <c r="BP39" i="6" s="1"/>
  <c r="BP42" i="6" s="1"/>
  <c r="BQ39" i="6" s="1"/>
  <c r="BQ42" i="6" s="1"/>
  <c r="BR39" i="6" s="1"/>
  <c r="BR42" i="6" s="1"/>
  <c r="BS39" i="6" s="1"/>
  <c r="BS42" i="6" s="1"/>
  <c r="BT39" i="6" s="1"/>
  <c r="BT42" i="6" s="1"/>
  <c r="BU39" i="6" s="1"/>
  <c r="BU42" i="6" s="1"/>
  <c r="BV39" i="6" s="1"/>
  <c r="BV42" i="6" s="1"/>
  <c r="BW39" i="6" s="1"/>
  <c r="BW42" i="6" s="1"/>
  <c r="BX39" i="6" s="1"/>
  <c r="BX42" i="6" s="1"/>
  <c r="BY39" i="6" s="1"/>
  <c r="BY42" i="6" s="1"/>
  <c r="BZ39" i="6" s="1"/>
  <c r="BZ42" i="6" s="1"/>
  <c r="CA39" i="6" s="1"/>
  <c r="CA42" i="6" s="1"/>
  <c r="CB39" i="6" s="1"/>
  <c r="CB42" i="6" s="1"/>
  <c r="CC39" i="6" s="1"/>
  <c r="CC42" i="6" s="1"/>
  <c r="CD39" i="6" s="1"/>
  <c r="CD42" i="6" s="1"/>
  <c r="CE39" i="6" s="1"/>
  <c r="CE42" i="6" s="1"/>
  <c r="CF39" i="6" s="1"/>
  <c r="CF42" i="6" s="1"/>
  <c r="CG39" i="6" s="1"/>
  <c r="CG42" i="6" s="1"/>
  <c r="CH39" i="6" s="1"/>
  <c r="CH42" i="6" s="1"/>
  <c r="CI39" i="6" s="1"/>
  <c r="CI42" i="6" s="1"/>
  <c r="CJ39" i="6" s="1"/>
  <c r="CJ42" i="6" s="1"/>
  <c r="CK39" i="6" s="1"/>
  <c r="CK42" i="6" s="1"/>
  <c r="CL39" i="6" s="1"/>
  <c r="CL42" i="6" s="1"/>
  <c r="CM39" i="6" s="1"/>
  <c r="CM42" i="6" s="1"/>
  <c r="CN39" i="6" s="1"/>
  <c r="CN42" i="6" s="1"/>
  <c r="CO39" i="6" s="1"/>
  <c r="CO42" i="6" s="1"/>
  <c r="CP39" i="6" s="1"/>
  <c r="CP42" i="6" s="1"/>
  <c r="CQ39" i="6" s="1"/>
  <c r="CQ42" i="6" s="1"/>
  <c r="CR39" i="6" s="1"/>
  <c r="CR42" i="6" s="1"/>
  <c r="CS39" i="6" s="1"/>
  <c r="CS42" i="6" s="1"/>
  <c r="CT39" i="6" s="1"/>
  <c r="CT42" i="6" s="1"/>
  <c r="CU39" i="6" s="1"/>
  <c r="CU42" i="6" s="1"/>
  <c r="CV39" i="6" s="1"/>
  <c r="CV42" i="6" s="1"/>
  <c r="CW39" i="6" s="1"/>
  <c r="CW42" i="6" s="1"/>
  <c r="CX39" i="6" s="1"/>
  <c r="CX42" i="6" s="1"/>
  <c r="CY39" i="6" s="1"/>
  <c r="CY42" i="6" s="1"/>
  <c r="CZ39" i="6" s="1"/>
  <c r="CZ42" i="6" s="1"/>
  <c r="DA39" i="6" s="1"/>
  <c r="DA42" i="6" s="1"/>
  <c r="DB39" i="6" s="1"/>
  <c r="DB42" i="6" s="1"/>
  <c r="DC39" i="6" s="1"/>
  <c r="DC42" i="6" s="1"/>
  <c r="DD39" i="6" s="1"/>
  <c r="DD42" i="6" s="1"/>
  <c r="DE39" i="6" s="1"/>
  <c r="DE42" i="6" s="1"/>
  <c r="DF39" i="6" s="1"/>
  <c r="DF42" i="6" s="1"/>
  <c r="DG39" i="6" s="1"/>
  <c r="DG42" i="6" s="1"/>
  <c r="DH39" i="6" s="1"/>
  <c r="DH42" i="6" s="1"/>
  <c r="DI39" i="6" s="1"/>
  <c r="DI42" i="6" s="1"/>
  <c r="DJ39" i="6" s="1"/>
  <c r="DJ42" i="6" s="1"/>
  <c r="DK39" i="6" s="1"/>
  <c r="DK42" i="6" s="1"/>
  <c r="DL39" i="6" s="1"/>
  <c r="DL42" i="6" s="1"/>
  <c r="DM39" i="6" s="1"/>
  <c r="DM42" i="6" s="1"/>
  <c r="DN39" i="6" s="1"/>
  <c r="DN42" i="6" s="1"/>
  <c r="DO39" i="6" s="1"/>
  <c r="DO42" i="6" s="1"/>
  <c r="DP39" i="6" s="1"/>
  <c r="DP42" i="6" s="1"/>
  <c r="DQ39" i="6" s="1"/>
  <c r="DQ42" i="6" s="1"/>
  <c r="DR39" i="6" s="1"/>
  <c r="DR42" i="6" s="1"/>
  <c r="DS39" i="6" s="1"/>
  <c r="DS42" i="6" s="1"/>
  <c r="DT39" i="6" s="1"/>
  <c r="DT42" i="6" s="1"/>
  <c r="DU39" i="6" s="1"/>
  <c r="DU42" i="6" s="1"/>
  <c r="B170" i="3"/>
  <c r="B9" i="3"/>
  <c r="B5" i="3"/>
  <c r="C12" i="4"/>
  <c r="D70" i="2"/>
  <c r="D50" i="2"/>
  <c r="C50" i="2"/>
  <c r="B50" i="2"/>
  <c r="D31" i="2"/>
  <c r="C31" i="2"/>
  <c r="J19" i="2"/>
  <c r="E31" i="2"/>
  <c r="G16" i="2"/>
  <c r="B10" i="2"/>
  <c r="C10" i="2"/>
  <c r="D10" i="2"/>
  <c r="E8" i="2"/>
  <c r="I103" i="6" l="1"/>
  <c r="I104" i="6" s="1"/>
  <c r="I105" i="6" s="1"/>
  <c r="J102" i="6" s="1"/>
  <c r="C51" i="2"/>
  <c r="C31" i="5"/>
  <c r="B50" i="5"/>
  <c r="J103" i="6" l="1"/>
  <c r="J104" i="6" s="1"/>
  <c r="J105" i="6" s="1"/>
  <c r="K102" i="6" s="1"/>
  <c r="C39" i="5"/>
  <c r="K103" i="6" l="1"/>
  <c r="K104" i="6" s="1"/>
  <c r="K105" i="6" s="1"/>
  <c r="L102" i="6" s="1"/>
  <c r="D5" i="3"/>
  <c r="L103" i="6" l="1"/>
  <c r="L104" i="6" s="1"/>
  <c r="L105" i="6" s="1"/>
  <c r="M102" i="6" s="1"/>
  <c r="B59" i="3"/>
  <c r="M103" i="6" l="1"/>
  <c r="M104" i="6" s="1"/>
  <c r="M105" i="6" s="1"/>
  <c r="N102" i="6" s="1"/>
  <c r="AF29" i="3"/>
  <c r="AE29" i="3"/>
  <c r="AD29" i="3"/>
  <c r="AC29" i="3"/>
  <c r="AB29" i="3"/>
  <c r="AA29" i="3"/>
  <c r="Z29" i="3"/>
  <c r="Y29" i="3"/>
  <c r="X29" i="3"/>
  <c r="W29" i="3"/>
  <c r="V29" i="3"/>
  <c r="U29" i="3"/>
  <c r="T29" i="3"/>
  <c r="S29" i="3"/>
  <c r="R29" i="3"/>
  <c r="Q29" i="3"/>
  <c r="P29" i="3"/>
  <c r="O29" i="3"/>
  <c r="N29" i="3"/>
  <c r="M29" i="3"/>
  <c r="L29" i="3"/>
  <c r="K29" i="3"/>
  <c r="J29" i="3"/>
  <c r="I29" i="3"/>
  <c r="H29" i="3"/>
  <c r="G29" i="3"/>
  <c r="F29" i="3"/>
  <c r="E29" i="3"/>
  <c r="D29" i="3"/>
  <c r="C29" i="3"/>
  <c r="AF28" i="3"/>
  <c r="AE28" i="3"/>
  <c r="AD28" i="3"/>
  <c r="AC28" i="3"/>
  <c r="AB28" i="3"/>
  <c r="AA28" i="3"/>
  <c r="Z28" i="3"/>
  <c r="Y28" i="3"/>
  <c r="X28" i="3"/>
  <c r="W28" i="3"/>
  <c r="V28" i="3"/>
  <c r="U28" i="3"/>
  <c r="T28" i="3"/>
  <c r="S28" i="3"/>
  <c r="R28" i="3"/>
  <c r="Q28" i="3"/>
  <c r="P28" i="3"/>
  <c r="O28" i="3"/>
  <c r="N28" i="3"/>
  <c r="M28" i="3"/>
  <c r="L28" i="3"/>
  <c r="K28" i="3"/>
  <c r="J28" i="3"/>
  <c r="I28" i="3"/>
  <c r="H28" i="3"/>
  <c r="G28" i="3"/>
  <c r="F28" i="3"/>
  <c r="E28" i="3"/>
  <c r="D28" i="3"/>
  <c r="C28" i="3"/>
  <c r="C27" i="3"/>
  <c r="M170" i="3"/>
  <c r="M178" i="3" s="1"/>
  <c r="L170" i="3"/>
  <c r="L178" i="3" s="1"/>
  <c r="K170" i="3"/>
  <c r="K178" i="3" s="1"/>
  <c r="J170" i="3"/>
  <c r="J178" i="3" s="1"/>
  <c r="I170" i="3"/>
  <c r="I178" i="3" s="1"/>
  <c r="H170" i="3"/>
  <c r="H178" i="3" s="1"/>
  <c r="G170" i="3"/>
  <c r="G178" i="3" s="1"/>
  <c r="F170" i="3"/>
  <c r="E170" i="3"/>
  <c r="E178" i="3" s="1"/>
  <c r="D170" i="3"/>
  <c r="D178" i="3" s="1"/>
  <c r="C170" i="3"/>
  <c r="C178" i="3" s="1"/>
  <c r="M171" i="3"/>
  <c r="M179" i="3" s="1"/>
  <c r="L171" i="3"/>
  <c r="L179" i="3" s="1"/>
  <c r="K171" i="3"/>
  <c r="K179" i="3" s="1"/>
  <c r="J171" i="3"/>
  <c r="J179" i="3" s="1"/>
  <c r="I171" i="3"/>
  <c r="I179" i="3" s="1"/>
  <c r="H171" i="3"/>
  <c r="H179" i="3" s="1"/>
  <c r="G171" i="3"/>
  <c r="G179" i="3" s="1"/>
  <c r="F171" i="3"/>
  <c r="F179" i="3" s="1"/>
  <c r="E171" i="3"/>
  <c r="E179" i="3" s="1"/>
  <c r="D171" i="3"/>
  <c r="D179" i="3" s="1"/>
  <c r="C171" i="3"/>
  <c r="C179" i="3" s="1"/>
  <c r="B179" i="3"/>
  <c r="F178" i="3"/>
  <c r="B178" i="3"/>
  <c r="B163" i="3"/>
  <c r="B165" i="3" s="1"/>
  <c r="DQ130" i="3"/>
  <c r="DP130" i="3"/>
  <c r="DO130" i="3"/>
  <c r="DN130" i="3"/>
  <c r="DM130" i="3"/>
  <c r="DL130" i="3"/>
  <c r="DK130" i="3"/>
  <c r="DJ130" i="3"/>
  <c r="DI130" i="3"/>
  <c r="DH130" i="3"/>
  <c r="DG130" i="3"/>
  <c r="DF130" i="3"/>
  <c r="DE130" i="3"/>
  <c r="DD130" i="3"/>
  <c r="DC130" i="3"/>
  <c r="DB130" i="3"/>
  <c r="DA130" i="3"/>
  <c r="CZ130" i="3"/>
  <c r="CY130" i="3"/>
  <c r="CX130" i="3"/>
  <c r="CW130" i="3"/>
  <c r="CV130" i="3"/>
  <c r="CU130" i="3"/>
  <c r="CT130" i="3"/>
  <c r="CS130" i="3"/>
  <c r="CR130" i="3"/>
  <c r="CQ130" i="3"/>
  <c r="CP130" i="3"/>
  <c r="CO130" i="3"/>
  <c r="CN130" i="3"/>
  <c r="CM130" i="3"/>
  <c r="CL130" i="3"/>
  <c r="CK130" i="3"/>
  <c r="CJ130" i="3"/>
  <c r="CI130" i="3"/>
  <c r="CH130" i="3"/>
  <c r="CG130" i="3"/>
  <c r="CF130" i="3"/>
  <c r="CE130" i="3"/>
  <c r="CD130" i="3"/>
  <c r="CC130" i="3"/>
  <c r="CB130" i="3"/>
  <c r="CA130" i="3"/>
  <c r="BZ130" i="3"/>
  <c r="BY130" i="3"/>
  <c r="BX130" i="3"/>
  <c r="BW130" i="3"/>
  <c r="BV130" i="3"/>
  <c r="BU130" i="3"/>
  <c r="BT130" i="3"/>
  <c r="BS130" i="3"/>
  <c r="BR130" i="3"/>
  <c r="BQ130" i="3"/>
  <c r="BP130" i="3"/>
  <c r="BO130" i="3"/>
  <c r="BN130" i="3"/>
  <c r="BM130" i="3"/>
  <c r="BL130" i="3"/>
  <c r="BK130" i="3"/>
  <c r="BJ130" i="3"/>
  <c r="BI130" i="3"/>
  <c r="BH130" i="3"/>
  <c r="BG130" i="3"/>
  <c r="BF130" i="3"/>
  <c r="BE130" i="3"/>
  <c r="BD130" i="3"/>
  <c r="BC130" i="3"/>
  <c r="BB130" i="3"/>
  <c r="BA130" i="3"/>
  <c r="AZ130" i="3"/>
  <c r="AY130" i="3"/>
  <c r="AX130" i="3"/>
  <c r="AW130" i="3"/>
  <c r="AV130" i="3"/>
  <c r="AU130" i="3"/>
  <c r="AT130" i="3"/>
  <c r="AS130" i="3"/>
  <c r="AR130" i="3"/>
  <c r="AQ130" i="3"/>
  <c r="AP130" i="3"/>
  <c r="AO130" i="3"/>
  <c r="AN130" i="3"/>
  <c r="AM130" i="3"/>
  <c r="AL130" i="3"/>
  <c r="AK130" i="3"/>
  <c r="AJ130" i="3"/>
  <c r="AI130" i="3"/>
  <c r="AH130" i="3"/>
  <c r="AG130" i="3"/>
  <c r="AF130" i="3"/>
  <c r="AE130" i="3"/>
  <c r="AD130" i="3"/>
  <c r="AC130" i="3"/>
  <c r="AB130" i="3"/>
  <c r="AA130" i="3"/>
  <c r="Z130" i="3"/>
  <c r="DQ172" i="3"/>
  <c r="DP172" i="3"/>
  <c r="DO172" i="3"/>
  <c r="DN172" i="3"/>
  <c r="DM172" i="3"/>
  <c r="DL172" i="3"/>
  <c r="DK172" i="3"/>
  <c r="DJ172" i="3"/>
  <c r="DI172" i="3"/>
  <c r="DH172" i="3"/>
  <c r="DG172" i="3"/>
  <c r="DF172" i="3"/>
  <c r="DE172" i="3"/>
  <c r="DD172" i="3"/>
  <c r="DC172" i="3"/>
  <c r="DB172" i="3"/>
  <c r="DA172" i="3"/>
  <c r="CZ172" i="3"/>
  <c r="CY172" i="3"/>
  <c r="CX172" i="3"/>
  <c r="CW172" i="3"/>
  <c r="CV172" i="3"/>
  <c r="CU172" i="3"/>
  <c r="CT172" i="3"/>
  <c r="CS172" i="3"/>
  <c r="CR172" i="3"/>
  <c r="CQ172" i="3"/>
  <c r="CP172" i="3"/>
  <c r="CO172" i="3"/>
  <c r="CN172" i="3"/>
  <c r="CM172" i="3"/>
  <c r="CL172" i="3"/>
  <c r="CK172" i="3"/>
  <c r="CJ172" i="3"/>
  <c r="CI172" i="3"/>
  <c r="CH172" i="3"/>
  <c r="CG172" i="3"/>
  <c r="CF172" i="3"/>
  <c r="CE172" i="3"/>
  <c r="CD172" i="3"/>
  <c r="CC172" i="3"/>
  <c r="CB172" i="3"/>
  <c r="CA172" i="3"/>
  <c r="BZ172" i="3"/>
  <c r="BY172" i="3"/>
  <c r="BX172" i="3"/>
  <c r="BW172" i="3"/>
  <c r="BV172" i="3"/>
  <c r="BU172" i="3"/>
  <c r="BT172" i="3"/>
  <c r="BS172" i="3"/>
  <c r="BR172" i="3"/>
  <c r="BQ172" i="3"/>
  <c r="BP172" i="3"/>
  <c r="BO172" i="3"/>
  <c r="BN172" i="3"/>
  <c r="BM172" i="3"/>
  <c r="BL172" i="3"/>
  <c r="BK172" i="3"/>
  <c r="BJ172" i="3"/>
  <c r="BI172" i="3"/>
  <c r="BH172" i="3"/>
  <c r="BG172" i="3"/>
  <c r="BF172" i="3"/>
  <c r="BE172" i="3"/>
  <c r="BD172" i="3"/>
  <c r="BC172" i="3"/>
  <c r="BB172" i="3"/>
  <c r="BA172" i="3"/>
  <c r="AZ172" i="3"/>
  <c r="AY172" i="3"/>
  <c r="AX172" i="3"/>
  <c r="AW172" i="3"/>
  <c r="AV172" i="3"/>
  <c r="AU172" i="3"/>
  <c r="AT172" i="3"/>
  <c r="AS172" i="3"/>
  <c r="AR172" i="3"/>
  <c r="AQ172" i="3"/>
  <c r="AP172" i="3"/>
  <c r="AO172" i="3"/>
  <c r="AN172" i="3"/>
  <c r="AM172" i="3"/>
  <c r="AL172" i="3"/>
  <c r="AK172" i="3"/>
  <c r="AJ172" i="3"/>
  <c r="AI172" i="3"/>
  <c r="AH172" i="3"/>
  <c r="AG172" i="3"/>
  <c r="AF172" i="3"/>
  <c r="AE172" i="3"/>
  <c r="AD172" i="3"/>
  <c r="AC172" i="3"/>
  <c r="AB172" i="3"/>
  <c r="AA172" i="3"/>
  <c r="Z172" i="3"/>
  <c r="B169" i="3"/>
  <c r="E162" i="3"/>
  <c r="B162" i="3"/>
  <c r="F158" i="3"/>
  <c r="B102" i="3"/>
  <c r="B98" i="3"/>
  <c r="E97" i="3"/>
  <c r="B97" i="3"/>
  <c r="B115" i="3"/>
  <c r="N123" i="3" s="1"/>
  <c r="E115" i="3"/>
  <c r="B116" i="3"/>
  <c r="F123" i="3" s="1"/>
  <c r="N103" i="6" l="1"/>
  <c r="N104" i="6" s="1"/>
  <c r="N105" i="6" s="1"/>
  <c r="O102" i="6" s="1"/>
  <c r="C30" i="3"/>
  <c r="D27" i="3" s="1"/>
  <c r="D30" i="3" s="1"/>
  <c r="E27" i="3" s="1"/>
  <c r="E30" i="3" s="1"/>
  <c r="F27" i="3" s="1"/>
  <c r="F30" i="3" s="1"/>
  <c r="G27" i="3" s="1"/>
  <c r="G30" i="3" s="1"/>
  <c r="H27" i="3" s="1"/>
  <c r="H30" i="3" s="1"/>
  <c r="I27" i="3" s="1"/>
  <c r="I30" i="3" s="1"/>
  <c r="J27" i="3" s="1"/>
  <c r="J30" i="3" s="1"/>
  <c r="K27" i="3" s="1"/>
  <c r="K30" i="3" s="1"/>
  <c r="L27" i="3" s="1"/>
  <c r="L30" i="3" s="1"/>
  <c r="M27" i="3" s="1"/>
  <c r="M30" i="3" s="1"/>
  <c r="N27" i="3" s="1"/>
  <c r="N30" i="3" s="1"/>
  <c r="O27" i="3" s="1"/>
  <c r="O30" i="3" s="1"/>
  <c r="P27" i="3" s="1"/>
  <c r="P30" i="3" s="1"/>
  <c r="Q27" i="3" s="1"/>
  <c r="Q30" i="3" s="1"/>
  <c r="R27" i="3" s="1"/>
  <c r="R30" i="3" s="1"/>
  <c r="S27" i="3" s="1"/>
  <c r="S30" i="3" s="1"/>
  <c r="T27" i="3" s="1"/>
  <c r="T30" i="3" s="1"/>
  <c r="U27" i="3" s="1"/>
  <c r="U30" i="3" s="1"/>
  <c r="V27" i="3" s="1"/>
  <c r="V30" i="3" s="1"/>
  <c r="W27" i="3" s="1"/>
  <c r="W30" i="3" s="1"/>
  <c r="X27" i="3" s="1"/>
  <c r="X30" i="3" s="1"/>
  <c r="Y27" i="3" s="1"/>
  <c r="Y30" i="3" s="1"/>
  <c r="Z27" i="3" s="1"/>
  <c r="Z30" i="3" s="1"/>
  <c r="AA27" i="3" s="1"/>
  <c r="AA30" i="3" s="1"/>
  <c r="AB27" i="3" s="1"/>
  <c r="AB30" i="3" s="1"/>
  <c r="AC27" i="3" s="1"/>
  <c r="AC30" i="3" s="1"/>
  <c r="AD27" i="3" s="1"/>
  <c r="AD30" i="3" s="1"/>
  <c r="AE27" i="3" s="1"/>
  <c r="AE30" i="3" s="1"/>
  <c r="AF27" i="3" s="1"/>
  <c r="AF30" i="3" s="1"/>
  <c r="D123" i="3"/>
  <c r="B172" i="3"/>
  <c r="B173" i="3" s="1"/>
  <c r="C169" i="3" s="1"/>
  <c r="C172" i="3" s="1"/>
  <c r="K119" i="3"/>
  <c r="Q123" i="3" s="1"/>
  <c r="D118" i="3"/>
  <c r="B135" i="3" s="1"/>
  <c r="B117" i="3"/>
  <c r="O103" i="6" l="1"/>
  <c r="O104" i="6" s="1"/>
  <c r="O105" i="6" s="1"/>
  <c r="P102" i="6" s="1"/>
  <c r="K122" i="3"/>
  <c r="C173" i="3"/>
  <c r="D169" i="3" s="1"/>
  <c r="D172" i="3" s="1"/>
  <c r="DM177" i="3"/>
  <c r="DE177" i="3"/>
  <c r="CW177" i="3"/>
  <c r="CO177" i="3"/>
  <c r="CG177" i="3"/>
  <c r="BY177" i="3"/>
  <c r="BQ177" i="3"/>
  <c r="BI177" i="3"/>
  <c r="BA177" i="3"/>
  <c r="AS177" i="3"/>
  <c r="AK177" i="3"/>
  <c r="AC177" i="3"/>
  <c r="U177" i="3"/>
  <c r="M177" i="3"/>
  <c r="E177" i="3"/>
  <c r="DH177" i="3"/>
  <c r="BL177" i="3"/>
  <c r="AF177" i="3"/>
  <c r="H177" i="3"/>
  <c r="DL177" i="3"/>
  <c r="DD177" i="3"/>
  <c r="CV177" i="3"/>
  <c r="CN177" i="3"/>
  <c r="CF177" i="3"/>
  <c r="BX177" i="3"/>
  <c r="BP177" i="3"/>
  <c r="BH177" i="3"/>
  <c r="AZ177" i="3"/>
  <c r="AR177" i="3"/>
  <c r="AJ177" i="3"/>
  <c r="AB177" i="3"/>
  <c r="T177" i="3"/>
  <c r="L177" i="3"/>
  <c r="D177" i="3"/>
  <c r="CZ177" i="3"/>
  <c r="CJ177" i="3"/>
  <c r="BD177" i="3"/>
  <c r="X177" i="3"/>
  <c r="DK177" i="3"/>
  <c r="DC177" i="3"/>
  <c r="CU177" i="3"/>
  <c r="CM177" i="3"/>
  <c r="CE177" i="3"/>
  <c r="BW177" i="3"/>
  <c r="BO177" i="3"/>
  <c r="BG177" i="3"/>
  <c r="AY177" i="3"/>
  <c r="AQ177" i="3"/>
  <c r="AI177" i="3"/>
  <c r="AA177" i="3"/>
  <c r="S177" i="3"/>
  <c r="K177" i="3"/>
  <c r="C177" i="3"/>
  <c r="CR177" i="3"/>
  <c r="BT177" i="3"/>
  <c r="AN177" i="3"/>
  <c r="DJ177" i="3"/>
  <c r="DB177" i="3"/>
  <c r="CT177" i="3"/>
  <c r="CL177" i="3"/>
  <c r="CD177" i="3"/>
  <c r="BV177" i="3"/>
  <c r="BN177" i="3"/>
  <c r="BF177" i="3"/>
  <c r="AX177" i="3"/>
  <c r="AP177" i="3"/>
  <c r="AH177" i="3"/>
  <c r="Z177" i="3"/>
  <c r="R177" i="3"/>
  <c r="J177" i="3"/>
  <c r="B177" i="3"/>
  <c r="DP177" i="3"/>
  <c r="CB177" i="3"/>
  <c r="AV177" i="3"/>
  <c r="P177" i="3"/>
  <c r="DQ177" i="3"/>
  <c r="DI177" i="3"/>
  <c r="DA177" i="3"/>
  <c r="CS177" i="3"/>
  <c r="CK177" i="3"/>
  <c r="CC177" i="3"/>
  <c r="BU177" i="3"/>
  <c r="BM177" i="3"/>
  <c r="BE177" i="3"/>
  <c r="AW177" i="3"/>
  <c r="AO177" i="3"/>
  <c r="AG177" i="3"/>
  <c r="Y177" i="3"/>
  <c r="Q177" i="3"/>
  <c r="I177" i="3"/>
  <c r="DO177" i="3"/>
  <c r="DG177" i="3"/>
  <c r="CY177" i="3"/>
  <c r="CQ177" i="3"/>
  <c r="CI177" i="3"/>
  <c r="CA177" i="3"/>
  <c r="BS177" i="3"/>
  <c r="BK177" i="3"/>
  <c r="BC177" i="3"/>
  <c r="AU177" i="3"/>
  <c r="AM177" i="3"/>
  <c r="AE177" i="3"/>
  <c r="W177" i="3"/>
  <c r="O177" i="3"/>
  <c r="G177" i="3"/>
  <c r="DN177" i="3"/>
  <c r="DF177" i="3"/>
  <c r="CX177" i="3"/>
  <c r="CP177" i="3"/>
  <c r="CH177" i="3"/>
  <c r="BZ177" i="3"/>
  <c r="BR177" i="3"/>
  <c r="BJ177" i="3"/>
  <c r="BB177" i="3"/>
  <c r="AT177" i="3"/>
  <c r="AL177" i="3"/>
  <c r="AD177" i="3"/>
  <c r="V177" i="3"/>
  <c r="N177" i="3"/>
  <c r="F177" i="3"/>
  <c r="B104" i="3"/>
  <c r="P103" i="6" l="1"/>
  <c r="P104" i="6" s="1"/>
  <c r="P105" i="6" s="1"/>
  <c r="Q102" i="6" s="1"/>
  <c r="D173" i="3"/>
  <c r="E169" i="3" s="1"/>
  <c r="E172" i="3" s="1"/>
  <c r="Q103" i="6" l="1"/>
  <c r="Q104" i="6" s="1"/>
  <c r="Q105" i="6" s="1"/>
  <c r="R102" i="6" s="1"/>
  <c r="E173" i="3"/>
  <c r="F169" i="3" s="1"/>
  <c r="F172" i="3" s="1"/>
  <c r="R103" i="6" l="1"/>
  <c r="R104" i="6" s="1"/>
  <c r="R105" i="6" s="1"/>
  <c r="S102" i="6" s="1"/>
  <c r="F173" i="3"/>
  <c r="G169" i="3" s="1"/>
  <c r="G172" i="3" s="1"/>
  <c r="S103" i="6" l="1"/>
  <c r="S104" i="6" s="1"/>
  <c r="S105" i="6" s="1"/>
  <c r="T102" i="6" s="1"/>
  <c r="G173" i="3"/>
  <c r="H169" i="3" s="1"/>
  <c r="H172" i="3" s="1"/>
  <c r="T103" i="6" l="1"/>
  <c r="T104" i="6" s="1"/>
  <c r="T105" i="6" s="1"/>
  <c r="U102" i="6" s="1"/>
  <c r="H173" i="3"/>
  <c r="I169" i="3" s="1"/>
  <c r="I172" i="3" s="1"/>
  <c r="U103" i="6" l="1"/>
  <c r="U104" i="6" s="1"/>
  <c r="U105" i="6" s="1"/>
  <c r="V102" i="6" s="1"/>
  <c r="I173" i="3"/>
  <c r="J169" i="3" s="1"/>
  <c r="J172" i="3" s="1"/>
  <c r="V103" i="6" l="1"/>
  <c r="V104" i="6" s="1"/>
  <c r="V105" i="6" s="1"/>
  <c r="W102" i="6" s="1"/>
  <c r="J173" i="3"/>
  <c r="K169" i="3" s="1"/>
  <c r="K172" i="3" s="1"/>
  <c r="W103" i="6" l="1"/>
  <c r="W104" i="6" s="1"/>
  <c r="W105" i="6" s="1"/>
  <c r="X102" i="6" s="1"/>
  <c r="K173" i="3"/>
  <c r="L169" i="3" s="1"/>
  <c r="L172" i="3" s="1"/>
  <c r="X103" i="6" l="1"/>
  <c r="X104" i="6" s="1"/>
  <c r="X105" i="6" s="1"/>
  <c r="Y102" i="6" s="1"/>
  <c r="L173" i="3"/>
  <c r="M169" i="3" s="1"/>
  <c r="M172" i="3" s="1"/>
  <c r="Y103" i="6" l="1"/>
  <c r="Y104" i="6" s="1"/>
  <c r="Y105" i="6" s="1"/>
  <c r="Z102" i="6" s="1"/>
  <c r="M173" i="3"/>
  <c r="N169" i="3" s="1"/>
  <c r="Z103" i="6" l="1"/>
  <c r="Z104" i="6" s="1"/>
  <c r="Z105" i="6" s="1"/>
  <c r="AA102" i="6" s="1"/>
  <c r="N170" i="3"/>
  <c r="N172" i="3"/>
  <c r="N171" i="3"/>
  <c r="AA103" i="6" l="1"/>
  <c r="AA104" i="6" s="1"/>
  <c r="AA105" i="6" s="1"/>
  <c r="AB102" i="6" s="1"/>
  <c r="B127" i="3"/>
  <c r="AB103" i="6" l="1"/>
  <c r="AB104" i="6" s="1"/>
  <c r="AB105" i="6" s="1"/>
  <c r="AC102" i="6" s="1"/>
  <c r="N178" i="3"/>
  <c r="B118" i="3"/>
  <c r="DO135" i="3"/>
  <c r="L135" i="3"/>
  <c r="G135" i="3"/>
  <c r="AM135" i="3"/>
  <c r="B64" i="3"/>
  <c r="B58" i="3"/>
  <c r="AC103" i="6" l="1"/>
  <c r="AC104" i="6" s="1"/>
  <c r="AC105" i="6" s="1"/>
  <c r="AD102" i="6" s="1"/>
  <c r="D62" i="3"/>
  <c r="B72" i="3"/>
  <c r="N179" i="3"/>
  <c r="N173" i="3"/>
  <c r="O169" i="3" s="1"/>
  <c r="F61" i="3"/>
  <c r="H54" i="3" s="1"/>
  <c r="D61" i="3"/>
  <c r="H58" i="3" s="1"/>
  <c r="B61" i="3"/>
  <c r="AC135" i="3"/>
  <c r="CM135" i="3"/>
  <c r="BF135" i="3"/>
  <c r="CS135" i="3"/>
  <c r="BZ135" i="3"/>
  <c r="BU135" i="3"/>
  <c r="DD135" i="3"/>
  <c r="BL135" i="3"/>
  <c r="CN135" i="3"/>
  <c r="CL135" i="3"/>
  <c r="DE135" i="3"/>
  <c r="CU135" i="3"/>
  <c r="AX135" i="3"/>
  <c r="DB135" i="3"/>
  <c r="H135" i="3"/>
  <c r="D65" i="3"/>
  <c r="D72" i="3" s="1"/>
  <c r="R65" i="3"/>
  <c r="R72" i="3" s="1"/>
  <c r="CY135" i="3"/>
  <c r="CO135" i="3"/>
  <c r="J135" i="3"/>
  <c r="BX135" i="3"/>
  <c r="DI135" i="3"/>
  <c r="AI135" i="3"/>
  <c r="X135" i="3"/>
  <c r="BS135" i="3"/>
  <c r="BI135" i="3"/>
  <c r="Y135" i="3"/>
  <c r="AR135" i="3"/>
  <c r="I135" i="3"/>
  <c r="AA135" i="3"/>
  <c r="DQ135" i="3"/>
  <c r="BC135" i="3"/>
  <c r="AS135" i="3"/>
  <c r="AF135" i="3"/>
  <c r="AB135" i="3"/>
  <c r="CJ135" i="3"/>
  <c r="S135" i="3"/>
  <c r="AG135" i="3"/>
  <c r="AU135" i="3"/>
  <c r="AK135" i="3"/>
  <c r="DF135" i="3"/>
  <c r="T135" i="3"/>
  <c r="AV135" i="3"/>
  <c r="CZ135" i="3"/>
  <c r="DG135" i="3"/>
  <c r="CW135" i="3"/>
  <c r="AH135" i="3"/>
  <c r="CF135" i="3"/>
  <c r="Z135" i="3"/>
  <c r="CE135" i="3"/>
  <c r="AN135" i="3"/>
  <c r="CI135" i="3"/>
  <c r="W135" i="3"/>
  <c r="BY135" i="3"/>
  <c r="M135" i="3"/>
  <c r="CC135" i="3"/>
  <c r="N135" i="3"/>
  <c r="BH135" i="3"/>
  <c r="DJ135" i="3"/>
  <c r="BM135" i="3"/>
  <c r="BB135" i="3"/>
  <c r="BO135" i="3"/>
  <c r="C135" i="3"/>
  <c r="Q135" i="3"/>
  <c r="CH135" i="3"/>
  <c r="P135" i="3"/>
  <c r="CA135" i="3"/>
  <c r="O135" i="3"/>
  <c r="BQ135" i="3"/>
  <c r="E135" i="3"/>
  <c r="BE135" i="3"/>
  <c r="DL135" i="3"/>
  <c r="AZ135" i="3"/>
  <c r="CT135" i="3"/>
  <c r="AO135" i="3"/>
  <c r="V135" i="3"/>
  <c r="BG135" i="3"/>
  <c r="BV135" i="3"/>
  <c r="DP135" i="3"/>
  <c r="BR135" i="3"/>
  <c r="CX135" i="3"/>
  <c r="DK135" i="3"/>
  <c r="AY135" i="3"/>
  <c r="AP135" i="3"/>
  <c r="CR135" i="3"/>
  <c r="AL135" i="3"/>
  <c r="BJ135" i="3"/>
  <c r="BK135" i="3"/>
  <c r="DM135" i="3"/>
  <c r="BA135" i="3"/>
  <c r="CD135" i="3"/>
  <c r="BT135" i="3"/>
  <c r="CV135" i="3"/>
  <c r="AJ135" i="3"/>
  <c r="BN135" i="3"/>
  <c r="DH135" i="3"/>
  <c r="DC135" i="3"/>
  <c r="AQ135" i="3"/>
  <c r="R135" i="3"/>
  <c r="CB135" i="3"/>
  <c r="F135" i="3"/>
  <c r="AD135" i="3"/>
  <c r="CQ135" i="3"/>
  <c r="AE135" i="3"/>
  <c r="CG135" i="3"/>
  <c r="U135" i="3"/>
  <c r="DA135" i="3"/>
  <c r="AT135" i="3"/>
  <c r="BP135" i="3"/>
  <c r="D135" i="3"/>
  <c r="CK135" i="3"/>
  <c r="CP135" i="3"/>
  <c r="BW135" i="3"/>
  <c r="K135" i="3"/>
  <c r="AW135" i="3"/>
  <c r="DN135" i="3"/>
  <c r="BD135" i="3"/>
  <c r="DK66" i="3"/>
  <c r="DK73" i="3" s="1"/>
  <c r="AC65" i="3"/>
  <c r="AC72" i="3" s="1"/>
  <c r="AQ65" i="3"/>
  <c r="AQ72" i="3" s="1"/>
  <c r="BE65" i="3"/>
  <c r="BE72" i="3" s="1"/>
  <c r="BP65" i="3"/>
  <c r="CF65" i="3"/>
  <c r="CV65" i="3"/>
  <c r="CV72" i="3" s="1"/>
  <c r="DL65" i="3"/>
  <c r="DL72" i="3" s="1"/>
  <c r="M66" i="3"/>
  <c r="M73" i="3" s="1"/>
  <c r="AC66" i="3"/>
  <c r="AC73" i="3" s="1"/>
  <c r="AS66" i="3"/>
  <c r="AS73" i="3" s="1"/>
  <c r="BI66" i="3"/>
  <c r="BI73" i="3" s="1"/>
  <c r="BZ66" i="3"/>
  <c r="BZ73" i="3" s="1"/>
  <c r="CW66" i="3"/>
  <c r="M59" i="3"/>
  <c r="E65" i="3"/>
  <c r="E72" i="3" s="1"/>
  <c r="S65" i="3"/>
  <c r="S72" i="3" s="1"/>
  <c r="AG65" i="3"/>
  <c r="AG72" i="3" s="1"/>
  <c r="AR65" i="3"/>
  <c r="AR72" i="3" s="1"/>
  <c r="BF65" i="3"/>
  <c r="BF72" i="3" s="1"/>
  <c r="BQ65" i="3"/>
  <c r="CG65" i="3"/>
  <c r="CW65" i="3"/>
  <c r="CW72" i="3" s="1"/>
  <c r="DM65" i="3"/>
  <c r="DM72" i="3" s="1"/>
  <c r="N66" i="3"/>
  <c r="N73" i="3" s="1"/>
  <c r="AD66" i="3"/>
  <c r="AD73" i="3" s="1"/>
  <c r="AT66" i="3"/>
  <c r="AT73" i="3" s="1"/>
  <c r="BJ66" i="3"/>
  <c r="BJ73" i="3" s="1"/>
  <c r="CF66" i="3"/>
  <c r="CF73" i="3" s="1"/>
  <c r="CX66" i="3"/>
  <c r="I65" i="3"/>
  <c r="I72" i="3" s="1"/>
  <c r="T65" i="3"/>
  <c r="T72" i="3" s="1"/>
  <c r="AH65" i="3"/>
  <c r="AH72" i="3" s="1"/>
  <c r="AS65" i="3"/>
  <c r="AS72" i="3" s="1"/>
  <c r="BG65" i="3"/>
  <c r="BG72" i="3" s="1"/>
  <c r="BV65" i="3"/>
  <c r="BV72" i="3" s="1"/>
  <c r="CL65" i="3"/>
  <c r="DB65" i="3"/>
  <c r="DB72" i="3" s="1"/>
  <c r="C66" i="3"/>
  <c r="S66" i="3"/>
  <c r="S73" i="3" s="1"/>
  <c r="AI66" i="3"/>
  <c r="AI73" i="3" s="1"/>
  <c r="AY66" i="3"/>
  <c r="AY73" i="3" s="1"/>
  <c r="BO66" i="3"/>
  <c r="BO73" i="3" s="1"/>
  <c r="CG66" i="3"/>
  <c r="DD66" i="3"/>
  <c r="J65" i="3"/>
  <c r="J72" i="3" s="1"/>
  <c r="U65" i="3"/>
  <c r="U72" i="3" s="1"/>
  <c r="AI65" i="3"/>
  <c r="AI72" i="3" s="1"/>
  <c r="AW65" i="3"/>
  <c r="AW72" i="3" s="1"/>
  <c r="BH65" i="3"/>
  <c r="BH72" i="3" s="1"/>
  <c r="BW65" i="3"/>
  <c r="BW72" i="3" s="1"/>
  <c r="CM65" i="3"/>
  <c r="CM72" i="3" s="1"/>
  <c r="DC65" i="3"/>
  <c r="DC72" i="3" s="1"/>
  <c r="T66" i="3"/>
  <c r="T73" i="3" s="1"/>
  <c r="AJ66" i="3"/>
  <c r="AJ73" i="3" s="1"/>
  <c r="AZ66" i="3"/>
  <c r="AZ73" i="3" s="1"/>
  <c r="BP66" i="3"/>
  <c r="BP73" i="3" s="1"/>
  <c r="CH66" i="3"/>
  <c r="CH73" i="3" s="1"/>
  <c r="DE66" i="3"/>
  <c r="DE73" i="3" s="1"/>
  <c r="K65" i="3"/>
  <c r="K72" i="3" s="1"/>
  <c r="Y65" i="3"/>
  <c r="AJ65" i="3"/>
  <c r="AJ72" i="3" s="1"/>
  <c r="AX65" i="3"/>
  <c r="AX72" i="3" s="1"/>
  <c r="BI65" i="3"/>
  <c r="BI72" i="3" s="1"/>
  <c r="BX65" i="3"/>
  <c r="BX72" i="3" s="1"/>
  <c r="CN65" i="3"/>
  <c r="CN72" i="3" s="1"/>
  <c r="DD65" i="3"/>
  <c r="DD72" i="3" s="1"/>
  <c r="E66" i="3"/>
  <c r="E73" i="3" s="1"/>
  <c r="U66" i="3"/>
  <c r="U73" i="3" s="1"/>
  <c r="AK66" i="3"/>
  <c r="AK73" i="3" s="1"/>
  <c r="BA66" i="3"/>
  <c r="BA73" i="3" s="1"/>
  <c r="BQ66" i="3"/>
  <c r="BQ73" i="3" s="1"/>
  <c r="CN66" i="3"/>
  <c r="CN73" i="3" s="1"/>
  <c r="DF66" i="3"/>
  <c r="DF73" i="3" s="1"/>
  <c r="L65" i="3"/>
  <c r="L72" i="3" s="1"/>
  <c r="Z65" i="3"/>
  <c r="AK65" i="3"/>
  <c r="AK72" i="3" s="1"/>
  <c r="AY65" i="3"/>
  <c r="AY72" i="3" s="1"/>
  <c r="BM65" i="3"/>
  <c r="BM72" i="3" s="1"/>
  <c r="BY65" i="3"/>
  <c r="BY72" i="3" s="1"/>
  <c r="CO65" i="3"/>
  <c r="CO72" i="3" s="1"/>
  <c r="DE65" i="3"/>
  <c r="DE72" i="3" s="1"/>
  <c r="F66" i="3"/>
  <c r="F73" i="3" s="1"/>
  <c r="V66" i="3"/>
  <c r="AL66" i="3"/>
  <c r="AL73" i="3" s="1"/>
  <c r="BB66" i="3"/>
  <c r="BB73" i="3" s="1"/>
  <c r="BR66" i="3"/>
  <c r="BR73" i="3" s="1"/>
  <c r="CO66" i="3"/>
  <c r="CO73" i="3" s="1"/>
  <c r="DL66" i="3"/>
  <c r="DL73" i="3" s="1"/>
  <c r="B66" i="3"/>
  <c r="M65" i="3"/>
  <c r="M72" i="3" s="1"/>
  <c r="AA65" i="3"/>
  <c r="AO65" i="3"/>
  <c r="AO72" i="3" s="1"/>
  <c r="AZ65" i="3"/>
  <c r="AZ72" i="3" s="1"/>
  <c r="BN65" i="3"/>
  <c r="BN72" i="3" s="1"/>
  <c r="CD65" i="3"/>
  <c r="CD72" i="3" s="1"/>
  <c r="CT65" i="3"/>
  <c r="CT72" i="3" s="1"/>
  <c r="DJ65" i="3"/>
  <c r="DJ72" i="3" s="1"/>
  <c r="K66" i="3"/>
  <c r="K73" i="3" s="1"/>
  <c r="AA66" i="3"/>
  <c r="AQ66" i="3"/>
  <c r="AQ73" i="3" s="1"/>
  <c r="BG66" i="3"/>
  <c r="BG73" i="3" s="1"/>
  <c r="BX66" i="3"/>
  <c r="BX73" i="3" s="1"/>
  <c r="CP66" i="3"/>
  <c r="CP73" i="3" s="1"/>
  <c r="DM66" i="3"/>
  <c r="DM73" i="3" s="1"/>
  <c r="C65" i="3"/>
  <c r="C72" i="3" s="1"/>
  <c r="Q65" i="3"/>
  <c r="Q72" i="3" s="1"/>
  <c r="AB65" i="3"/>
  <c r="AP65" i="3"/>
  <c r="AP72" i="3" s="1"/>
  <c r="BA65" i="3"/>
  <c r="BA72" i="3" s="1"/>
  <c r="BO65" i="3"/>
  <c r="BO72" i="3" s="1"/>
  <c r="CE65" i="3"/>
  <c r="CE72" i="3" s="1"/>
  <c r="CU65" i="3"/>
  <c r="CU72" i="3" s="1"/>
  <c r="DK65" i="3"/>
  <c r="DK72" i="3" s="1"/>
  <c r="L66" i="3"/>
  <c r="L73" i="3" s="1"/>
  <c r="AB66" i="3"/>
  <c r="AR66" i="3"/>
  <c r="AR73" i="3" s="1"/>
  <c r="BH66" i="3"/>
  <c r="BH73" i="3" s="1"/>
  <c r="BY66" i="3"/>
  <c r="BY73" i="3" s="1"/>
  <c r="CV66" i="3"/>
  <c r="CV73" i="3" s="1"/>
  <c r="DN66" i="3"/>
  <c r="DN73" i="3" s="1"/>
  <c r="F65" i="3"/>
  <c r="F72" i="3" s="1"/>
  <c r="N65" i="3"/>
  <c r="N72" i="3" s="1"/>
  <c r="V65" i="3"/>
  <c r="AD65" i="3"/>
  <c r="AD72" i="3" s="1"/>
  <c r="AL65" i="3"/>
  <c r="AL72" i="3" s="1"/>
  <c r="AT65" i="3"/>
  <c r="AT72" i="3" s="1"/>
  <c r="BB65" i="3"/>
  <c r="BB72" i="3" s="1"/>
  <c r="BJ65" i="3"/>
  <c r="BJ72" i="3" s="1"/>
  <c r="BR65" i="3"/>
  <c r="BR72" i="3" s="1"/>
  <c r="BZ65" i="3"/>
  <c r="BZ72" i="3" s="1"/>
  <c r="CH65" i="3"/>
  <c r="CP65" i="3"/>
  <c r="CP72" i="3" s="1"/>
  <c r="CX65" i="3"/>
  <c r="CX72" i="3" s="1"/>
  <c r="DF65" i="3"/>
  <c r="DF72" i="3" s="1"/>
  <c r="DN65" i="3"/>
  <c r="DN72" i="3" s="1"/>
  <c r="G66" i="3"/>
  <c r="G73" i="3" s="1"/>
  <c r="O66" i="3"/>
  <c r="O73" i="3" s="1"/>
  <c r="W66" i="3"/>
  <c r="W73" i="3" s="1"/>
  <c r="AE66" i="3"/>
  <c r="AE73" i="3" s="1"/>
  <c r="AM66" i="3"/>
  <c r="AM73" i="3" s="1"/>
  <c r="AU66" i="3"/>
  <c r="AU73" i="3" s="1"/>
  <c r="BC66" i="3"/>
  <c r="BC73" i="3" s="1"/>
  <c r="BK66" i="3"/>
  <c r="BK73" i="3" s="1"/>
  <c r="BS66" i="3"/>
  <c r="BS73" i="3" s="1"/>
  <c r="CA66" i="3"/>
  <c r="CA73" i="3" s="1"/>
  <c r="CI66" i="3"/>
  <c r="CI73" i="3" s="1"/>
  <c r="CQ66" i="3"/>
  <c r="CQ73" i="3" s="1"/>
  <c r="CY66" i="3"/>
  <c r="CY73" i="3" s="1"/>
  <c r="DG66" i="3"/>
  <c r="DG73" i="3" s="1"/>
  <c r="DO66" i="3"/>
  <c r="DO73" i="3" s="1"/>
  <c r="G65" i="3"/>
  <c r="G72" i="3" s="1"/>
  <c r="O65" i="3"/>
  <c r="O72" i="3" s="1"/>
  <c r="W65" i="3"/>
  <c r="W72" i="3" s="1"/>
  <c r="AE65" i="3"/>
  <c r="AE72" i="3" s="1"/>
  <c r="AM65" i="3"/>
  <c r="AU65" i="3"/>
  <c r="AU72" i="3" s="1"/>
  <c r="BC65" i="3"/>
  <c r="BC72" i="3" s="1"/>
  <c r="BK65" i="3"/>
  <c r="BK72" i="3" s="1"/>
  <c r="BS65" i="3"/>
  <c r="BS72" i="3" s="1"/>
  <c r="CA65" i="3"/>
  <c r="CA72" i="3" s="1"/>
  <c r="CI65" i="3"/>
  <c r="CI72" i="3" s="1"/>
  <c r="CQ65" i="3"/>
  <c r="CQ72" i="3" s="1"/>
  <c r="CY65" i="3"/>
  <c r="DG65" i="3"/>
  <c r="DG72" i="3" s="1"/>
  <c r="DO65" i="3"/>
  <c r="DO72" i="3" s="1"/>
  <c r="H66" i="3"/>
  <c r="H73" i="3" s="1"/>
  <c r="P66" i="3"/>
  <c r="P73" i="3" s="1"/>
  <c r="X66" i="3"/>
  <c r="X73" i="3" s="1"/>
  <c r="AF66" i="3"/>
  <c r="AF73" i="3" s="1"/>
  <c r="AN66" i="3"/>
  <c r="AN73" i="3" s="1"/>
  <c r="AV66" i="3"/>
  <c r="BD66" i="3"/>
  <c r="BD73" i="3" s="1"/>
  <c r="BL66" i="3"/>
  <c r="BL73" i="3" s="1"/>
  <c r="BT66" i="3"/>
  <c r="BT73" i="3" s="1"/>
  <c r="CB66" i="3"/>
  <c r="CB73" i="3" s="1"/>
  <c r="CJ66" i="3"/>
  <c r="CJ73" i="3" s="1"/>
  <c r="CR66" i="3"/>
  <c r="CR73" i="3" s="1"/>
  <c r="CZ66" i="3"/>
  <c r="CZ73" i="3" s="1"/>
  <c r="DH66" i="3"/>
  <c r="DH73" i="3" s="1"/>
  <c r="DP66" i="3"/>
  <c r="DP73" i="3" s="1"/>
  <c r="H65" i="3"/>
  <c r="H72" i="3" s="1"/>
  <c r="P65" i="3"/>
  <c r="P72" i="3" s="1"/>
  <c r="X65" i="3"/>
  <c r="X72" i="3" s="1"/>
  <c r="AF65" i="3"/>
  <c r="AF72" i="3" s="1"/>
  <c r="AN65" i="3"/>
  <c r="AN72" i="3" s="1"/>
  <c r="AV65" i="3"/>
  <c r="AV72" i="3" s="1"/>
  <c r="BD65" i="3"/>
  <c r="BL65" i="3"/>
  <c r="BL72" i="3" s="1"/>
  <c r="BT65" i="3"/>
  <c r="BT72" i="3" s="1"/>
  <c r="CB65" i="3"/>
  <c r="CB72" i="3" s="1"/>
  <c r="CJ65" i="3"/>
  <c r="CJ72" i="3" s="1"/>
  <c r="CR65" i="3"/>
  <c r="CR72" i="3" s="1"/>
  <c r="CZ65" i="3"/>
  <c r="CZ72" i="3" s="1"/>
  <c r="DH65" i="3"/>
  <c r="DH72" i="3" s="1"/>
  <c r="DP65" i="3"/>
  <c r="DP72" i="3" s="1"/>
  <c r="I66" i="3"/>
  <c r="I73" i="3" s="1"/>
  <c r="Q66" i="3"/>
  <c r="Q73" i="3" s="1"/>
  <c r="Y66" i="3"/>
  <c r="Y73" i="3" s="1"/>
  <c r="AG66" i="3"/>
  <c r="AG73" i="3" s="1"/>
  <c r="AO66" i="3"/>
  <c r="AO73" i="3" s="1"/>
  <c r="AW66" i="3"/>
  <c r="AW73" i="3" s="1"/>
  <c r="BE66" i="3"/>
  <c r="BE73" i="3" s="1"/>
  <c r="BM66" i="3"/>
  <c r="BU66" i="3"/>
  <c r="BU73" i="3" s="1"/>
  <c r="CC66" i="3"/>
  <c r="CC73" i="3" s="1"/>
  <c r="CK66" i="3"/>
  <c r="CK73" i="3" s="1"/>
  <c r="CS66" i="3"/>
  <c r="CS73" i="3" s="1"/>
  <c r="DA66" i="3"/>
  <c r="DA73" i="3" s="1"/>
  <c r="DI66" i="3"/>
  <c r="DI73" i="3" s="1"/>
  <c r="DQ66" i="3"/>
  <c r="DQ73" i="3" s="1"/>
  <c r="BU65" i="3"/>
  <c r="BU72" i="3" s="1"/>
  <c r="CC65" i="3"/>
  <c r="CC72" i="3" s="1"/>
  <c r="CK65" i="3"/>
  <c r="CK72" i="3" s="1"/>
  <c r="CS65" i="3"/>
  <c r="CS72" i="3" s="1"/>
  <c r="DA65" i="3"/>
  <c r="DA72" i="3" s="1"/>
  <c r="DI65" i="3"/>
  <c r="DI72" i="3" s="1"/>
  <c r="DQ65" i="3"/>
  <c r="DQ72" i="3" s="1"/>
  <c r="J66" i="3"/>
  <c r="J73" i="3" s="1"/>
  <c r="R66" i="3"/>
  <c r="R73" i="3" s="1"/>
  <c r="Z66" i="3"/>
  <c r="Z73" i="3" s="1"/>
  <c r="AH66" i="3"/>
  <c r="AH73" i="3" s="1"/>
  <c r="AP66" i="3"/>
  <c r="AP73" i="3" s="1"/>
  <c r="AX66" i="3"/>
  <c r="AX73" i="3" s="1"/>
  <c r="BF66" i="3"/>
  <c r="BF73" i="3" s="1"/>
  <c r="BN66" i="3"/>
  <c r="BN73" i="3" s="1"/>
  <c r="BV66" i="3"/>
  <c r="BV73" i="3" s="1"/>
  <c r="CD66" i="3"/>
  <c r="CD73" i="3" s="1"/>
  <c r="CL66" i="3"/>
  <c r="CL73" i="3" s="1"/>
  <c r="CT66" i="3"/>
  <c r="CT73" i="3" s="1"/>
  <c r="DB66" i="3"/>
  <c r="DB73" i="3" s="1"/>
  <c r="DJ66" i="3"/>
  <c r="DJ73" i="3" s="1"/>
  <c r="O59" i="3"/>
  <c r="BW66" i="3"/>
  <c r="BW73" i="3" s="1"/>
  <c r="CE66" i="3"/>
  <c r="CE73" i="3" s="1"/>
  <c r="CM66" i="3"/>
  <c r="CM73" i="3" s="1"/>
  <c r="CU66" i="3"/>
  <c r="CU73" i="3" s="1"/>
  <c r="DC66" i="3"/>
  <c r="DC73" i="3" s="1"/>
  <c r="CG73" i="3"/>
  <c r="AB73" i="3"/>
  <c r="AA73" i="3"/>
  <c r="V73" i="3"/>
  <c r="CX73" i="3"/>
  <c r="AV73" i="3"/>
  <c r="BM73" i="3"/>
  <c r="BP72" i="3"/>
  <c r="CG72" i="3"/>
  <c r="AB72" i="3"/>
  <c r="BQ72" i="3"/>
  <c r="AM72" i="3"/>
  <c r="CF72" i="3"/>
  <c r="CY72" i="3"/>
  <c r="BD72" i="3"/>
  <c r="Y72" i="3"/>
  <c r="Z72" i="3"/>
  <c r="CL72" i="3"/>
  <c r="D73" i="3"/>
  <c r="DD73" i="3"/>
  <c r="AA72" i="3"/>
  <c r="CW73" i="3"/>
  <c r="V72" i="3"/>
  <c r="CH72" i="3"/>
  <c r="C17" i="3"/>
  <c r="D17" i="3"/>
  <c r="B17" i="3"/>
  <c r="B15" i="3"/>
  <c r="B16" i="3"/>
  <c r="C16" i="3"/>
  <c r="D16" i="3"/>
  <c r="B8" i="3"/>
  <c r="AD103" i="6" l="1"/>
  <c r="AD104" i="6" s="1"/>
  <c r="AD105" i="6" s="1"/>
  <c r="AE102" i="6" s="1"/>
  <c r="O170" i="3"/>
  <c r="O172" i="3"/>
  <c r="B67" i="3"/>
  <c r="C64" i="3" s="1"/>
  <c r="B73" i="3"/>
  <c r="G13" i="3"/>
  <c r="B10" i="3"/>
  <c r="M61" i="3"/>
  <c r="B105" i="3"/>
  <c r="C102" i="3" s="1"/>
  <c r="DQ71" i="3"/>
  <c r="DI71" i="3"/>
  <c r="DA71" i="3"/>
  <c r="CS71" i="3"/>
  <c r="CK71" i="3"/>
  <c r="CC71" i="3"/>
  <c r="BU71" i="3"/>
  <c r="BM71" i="3"/>
  <c r="BE71" i="3"/>
  <c r="AW71" i="3"/>
  <c r="AO71" i="3"/>
  <c r="AG71" i="3"/>
  <c r="Y71" i="3"/>
  <c r="Q71" i="3"/>
  <c r="I71" i="3"/>
  <c r="DP71" i="3"/>
  <c r="DH71" i="3"/>
  <c r="CZ71" i="3"/>
  <c r="CR71" i="3"/>
  <c r="CJ71" i="3"/>
  <c r="CB71" i="3"/>
  <c r="BT71" i="3"/>
  <c r="BL71" i="3"/>
  <c r="BD71" i="3"/>
  <c r="AV71" i="3"/>
  <c r="AN71" i="3"/>
  <c r="AF71" i="3"/>
  <c r="X71" i="3"/>
  <c r="P71" i="3"/>
  <c r="H71" i="3"/>
  <c r="DO71" i="3"/>
  <c r="DG71" i="3"/>
  <c r="CY71" i="3"/>
  <c r="CQ71" i="3"/>
  <c r="CI71" i="3"/>
  <c r="CA71" i="3"/>
  <c r="BS71" i="3"/>
  <c r="BK71" i="3"/>
  <c r="BC71" i="3"/>
  <c r="AU71" i="3"/>
  <c r="AM71" i="3"/>
  <c r="AE71" i="3"/>
  <c r="W71" i="3"/>
  <c r="O71" i="3"/>
  <c r="G71" i="3"/>
  <c r="DN71" i="3"/>
  <c r="DF71" i="3"/>
  <c r="CX71" i="3"/>
  <c r="CP71" i="3"/>
  <c r="CH71" i="3"/>
  <c r="BZ71" i="3"/>
  <c r="BR71" i="3"/>
  <c r="BJ71" i="3"/>
  <c r="BB71" i="3"/>
  <c r="AT71" i="3"/>
  <c r="AL71" i="3"/>
  <c r="AD71" i="3"/>
  <c r="V71" i="3"/>
  <c r="N71" i="3"/>
  <c r="F71" i="3"/>
  <c r="AQ71" i="3"/>
  <c r="AA71" i="3"/>
  <c r="K71" i="3"/>
  <c r="DJ71" i="3"/>
  <c r="DB71" i="3"/>
  <c r="CT71" i="3"/>
  <c r="CL71" i="3"/>
  <c r="CD71" i="3"/>
  <c r="BV71" i="3"/>
  <c r="BF71" i="3"/>
  <c r="AX71" i="3"/>
  <c r="AH71" i="3"/>
  <c r="R71" i="3"/>
  <c r="B71" i="3"/>
  <c r="DM71" i="3"/>
  <c r="DE71" i="3"/>
  <c r="CW71" i="3"/>
  <c r="CO71" i="3"/>
  <c r="CG71" i="3"/>
  <c r="BY71" i="3"/>
  <c r="BQ71" i="3"/>
  <c r="BI71" i="3"/>
  <c r="BA71" i="3"/>
  <c r="AS71" i="3"/>
  <c r="AK71" i="3"/>
  <c r="AC71" i="3"/>
  <c r="U71" i="3"/>
  <c r="M71" i="3"/>
  <c r="E71" i="3"/>
  <c r="DL71" i="3"/>
  <c r="DD71" i="3"/>
  <c r="CV71" i="3"/>
  <c r="CN71" i="3"/>
  <c r="CF71" i="3"/>
  <c r="BX71" i="3"/>
  <c r="BP71" i="3"/>
  <c r="BH71" i="3"/>
  <c r="AZ71" i="3"/>
  <c r="AR71" i="3"/>
  <c r="AJ71" i="3"/>
  <c r="AB71" i="3"/>
  <c r="T71" i="3"/>
  <c r="L71" i="3"/>
  <c r="D71" i="3"/>
  <c r="DK71" i="3"/>
  <c r="DC71" i="3"/>
  <c r="CU71" i="3"/>
  <c r="CM71" i="3"/>
  <c r="CE71" i="3"/>
  <c r="BW71" i="3"/>
  <c r="BO71" i="3"/>
  <c r="BG71" i="3"/>
  <c r="AY71" i="3"/>
  <c r="AI71" i="3"/>
  <c r="S71" i="3"/>
  <c r="C71" i="3"/>
  <c r="BN71" i="3"/>
  <c r="AP71" i="3"/>
  <c r="Z71" i="3"/>
  <c r="J71" i="3"/>
  <c r="C67" i="3"/>
  <c r="D64" i="3" s="1"/>
  <c r="D67" i="3" s="1"/>
  <c r="E64" i="3" s="1"/>
  <c r="E67" i="3" s="1"/>
  <c r="F64" i="3" s="1"/>
  <c r="F67" i="3" s="1"/>
  <c r="G64" i="3" s="1"/>
  <c r="G67" i="3" s="1"/>
  <c r="H64" i="3" s="1"/>
  <c r="H67" i="3" s="1"/>
  <c r="I64" i="3" s="1"/>
  <c r="I67" i="3" s="1"/>
  <c r="J64" i="3" s="1"/>
  <c r="J67" i="3" s="1"/>
  <c r="K64" i="3" s="1"/>
  <c r="K67" i="3" s="1"/>
  <c r="L64" i="3" s="1"/>
  <c r="L67" i="3" s="1"/>
  <c r="M64" i="3" s="1"/>
  <c r="M67" i="3" s="1"/>
  <c r="N64" i="3" s="1"/>
  <c r="N67" i="3" s="1"/>
  <c r="O64" i="3" s="1"/>
  <c r="O67" i="3" s="1"/>
  <c r="P64" i="3" s="1"/>
  <c r="P67" i="3" s="1"/>
  <c r="Q64" i="3" s="1"/>
  <c r="Q67" i="3" s="1"/>
  <c r="R64" i="3" s="1"/>
  <c r="R67" i="3" s="1"/>
  <c r="S64" i="3" s="1"/>
  <c r="S67" i="3" s="1"/>
  <c r="T64" i="3" s="1"/>
  <c r="T67" i="3" s="1"/>
  <c r="U64" i="3" s="1"/>
  <c r="U67" i="3" s="1"/>
  <c r="V64" i="3" s="1"/>
  <c r="V67" i="3" s="1"/>
  <c r="W64" i="3" s="1"/>
  <c r="W67" i="3" s="1"/>
  <c r="X64" i="3" s="1"/>
  <c r="X67" i="3" s="1"/>
  <c r="Y64" i="3" s="1"/>
  <c r="Y67" i="3" s="1"/>
  <c r="Z64" i="3" s="1"/>
  <c r="Z67" i="3" s="1"/>
  <c r="AA64" i="3" s="1"/>
  <c r="AA67" i="3" s="1"/>
  <c r="AB64" i="3" s="1"/>
  <c r="AB67" i="3" s="1"/>
  <c r="AC64" i="3" s="1"/>
  <c r="AC67" i="3" s="1"/>
  <c r="AD64" i="3" s="1"/>
  <c r="AD67" i="3" s="1"/>
  <c r="AE64" i="3" s="1"/>
  <c r="AE67" i="3" s="1"/>
  <c r="AF64" i="3" s="1"/>
  <c r="AF67" i="3" s="1"/>
  <c r="AG64" i="3" s="1"/>
  <c r="AG67" i="3" s="1"/>
  <c r="AH64" i="3" s="1"/>
  <c r="AH67" i="3" s="1"/>
  <c r="AI64" i="3" s="1"/>
  <c r="AI67" i="3" s="1"/>
  <c r="AJ64" i="3" s="1"/>
  <c r="AJ67" i="3" s="1"/>
  <c r="AK64" i="3" s="1"/>
  <c r="AK67" i="3" s="1"/>
  <c r="AL64" i="3" s="1"/>
  <c r="AL67" i="3" s="1"/>
  <c r="AM64" i="3" s="1"/>
  <c r="AM67" i="3" s="1"/>
  <c r="AN64" i="3" s="1"/>
  <c r="AN67" i="3" s="1"/>
  <c r="AO64" i="3" s="1"/>
  <c r="AO67" i="3" s="1"/>
  <c r="AP64" i="3" s="1"/>
  <c r="AP67" i="3" s="1"/>
  <c r="AQ64" i="3" s="1"/>
  <c r="AQ67" i="3" s="1"/>
  <c r="AR64" i="3" s="1"/>
  <c r="AR67" i="3" s="1"/>
  <c r="AS64" i="3" s="1"/>
  <c r="AS67" i="3" s="1"/>
  <c r="AT64" i="3" s="1"/>
  <c r="AT67" i="3" s="1"/>
  <c r="AU64" i="3" s="1"/>
  <c r="AU67" i="3" s="1"/>
  <c r="AV64" i="3" s="1"/>
  <c r="AV67" i="3" s="1"/>
  <c r="AW64" i="3" s="1"/>
  <c r="AW67" i="3" s="1"/>
  <c r="AX64" i="3" s="1"/>
  <c r="AX67" i="3" s="1"/>
  <c r="AY64" i="3" s="1"/>
  <c r="AY67" i="3" s="1"/>
  <c r="AZ64" i="3" s="1"/>
  <c r="AZ67" i="3" s="1"/>
  <c r="BA64" i="3" s="1"/>
  <c r="BA67" i="3" s="1"/>
  <c r="BB64" i="3" s="1"/>
  <c r="BB67" i="3" s="1"/>
  <c r="BC64" i="3" s="1"/>
  <c r="BC67" i="3" s="1"/>
  <c r="BD64" i="3" s="1"/>
  <c r="BD67" i="3" s="1"/>
  <c r="BE64" i="3" s="1"/>
  <c r="BE67" i="3" s="1"/>
  <c r="BF64" i="3" s="1"/>
  <c r="BF67" i="3" s="1"/>
  <c r="BG64" i="3" s="1"/>
  <c r="BG67" i="3" s="1"/>
  <c r="BH64" i="3" s="1"/>
  <c r="BH67" i="3" s="1"/>
  <c r="BI64" i="3" s="1"/>
  <c r="BI67" i="3" s="1"/>
  <c r="BJ64" i="3" s="1"/>
  <c r="BJ67" i="3" s="1"/>
  <c r="BK64" i="3" s="1"/>
  <c r="BK67" i="3" s="1"/>
  <c r="BL64" i="3" s="1"/>
  <c r="BL67" i="3" s="1"/>
  <c r="BM64" i="3" s="1"/>
  <c r="BM67" i="3" s="1"/>
  <c r="BN64" i="3" s="1"/>
  <c r="BN67" i="3" s="1"/>
  <c r="BO64" i="3" s="1"/>
  <c r="BO67" i="3" s="1"/>
  <c r="BP64" i="3" s="1"/>
  <c r="BP67" i="3" s="1"/>
  <c r="BQ64" i="3" s="1"/>
  <c r="BQ67" i="3" s="1"/>
  <c r="BR64" i="3" s="1"/>
  <c r="BR67" i="3" s="1"/>
  <c r="BS64" i="3" s="1"/>
  <c r="BS67" i="3" s="1"/>
  <c r="BT64" i="3" s="1"/>
  <c r="BT67" i="3" s="1"/>
  <c r="BU64" i="3" s="1"/>
  <c r="BU67" i="3" s="1"/>
  <c r="G54" i="3" s="1"/>
  <c r="C73" i="3"/>
  <c r="B18" i="3"/>
  <c r="C15" i="3" s="1"/>
  <c r="C18" i="3" s="1"/>
  <c r="B11" i="3"/>
  <c r="C8" i="3" s="1"/>
  <c r="C9" i="3" s="1"/>
  <c r="C24" i="4"/>
  <c r="C23" i="4"/>
  <c r="C5" i="4"/>
  <c r="C80" i="5"/>
  <c r="D80" i="5"/>
  <c r="B80" i="5"/>
  <c r="D70" i="5"/>
  <c r="E70" i="5"/>
  <c r="C70" i="5"/>
  <c r="C58" i="5"/>
  <c r="G55" i="5"/>
  <c r="G36" i="5"/>
  <c r="C50" i="5"/>
  <c r="D50" i="5"/>
  <c r="D31" i="5"/>
  <c r="E31" i="5"/>
  <c r="G16" i="5"/>
  <c r="C19" i="5"/>
  <c r="E80" i="5"/>
  <c r="D10" i="5"/>
  <c r="C10" i="5" s="1"/>
  <c r="B10" i="5" s="1"/>
  <c r="C8" i="5"/>
  <c r="D8" i="5" s="1"/>
  <c r="E8" i="5" s="1"/>
  <c r="B80" i="2"/>
  <c r="C80" i="2"/>
  <c r="E80" i="2"/>
  <c r="D80" i="2"/>
  <c r="C70" i="2"/>
  <c r="C71" i="2" s="1"/>
  <c r="E70" i="2"/>
  <c r="C60" i="2"/>
  <c r="AE103" i="6" l="1"/>
  <c r="AE104" i="6" s="1"/>
  <c r="AE105" i="6" s="1"/>
  <c r="AF102" i="6" s="1"/>
  <c r="BV64" i="3"/>
  <c r="BV67" i="3" s="1"/>
  <c r="BW64" i="3" s="1"/>
  <c r="BW67" i="3" s="1"/>
  <c r="BX64" i="3" s="1"/>
  <c r="BX67" i="3" s="1"/>
  <c r="BY64" i="3" s="1"/>
  <c r="BY67" i="3" s="1"/>
  <c r="BZ64" i="3" s="1"/>
  <c r="BZ67" i="3" s="1"/>
  <c r="CA64" i="3" s="1"/>
  <c r="CA67" i="3" s="1"/>
  <c r="CB64" i="3" s="1"/>
  <c r="CB67" i="3" s="1"/>
  <c r="CC64" i="3" s="1"/>
  <c r="CC67" i="3" s="1"/>
  <c r="CD64" i="3" s="1"/>
  <c r="CD67" i="3" s="1"/>
  <c r="CE64" i="3" s="1"/>
  <c r="CE67" i="3" s="1"/>
  <c r="CF64" i="3" s="1"/>
  <c r="CF67" i="3" s="1"/>
  <c r="CG64" i="3" s="1"/>
  <c r="CG67" i="3" s="1"/>
  <c r="CH64" i="3" s="1"/>
  <c r="CH67" i="3" s="1"/>
  <c r="CI64" i="3" s="1"/>
  <c r="CI67" i="3" s="1"/>
  <c r="CJ64" i="3" s="1"/>
  <c r="CJ67" i="3" s="1"/>
  <c r="CK64" i="3" s="1"/>
  <c r="CK67" i="3" s="1"/>
  <c r="CL64" i="3" s="1"/>
  <c r="CL67" i="3" s="1"/>
  <c r="CM64" i="3" s="1"/>
  <c r="CM67" i="3" s="1"/>
  <c r="CN64" i="3" s="1"/>
  <c r="CN67" i="3" s="1"/>
  <c r="CO64" i="3" s="1"/>
  <c r="CO67" i="3" s="1"/>
  <c r="CP64" i="3" s="1"/>
  <c r="CP67" i="3" s="1"/>
  <c r="CQ64" i="3" s="1"/>
  <c r="CQ67" i="3" s="1"/>
  <c r="CR64" i="3" s="1"/>
  <c r="CR67" i="3" s="1"/>
  <c r="CS64" i="3" s="1"/>
  <c r="CS67" i="3" s="1"/>
  <c r="CT64" i="3" s="1"/>
  <c r="CT67" i="3" s="1"/>
  <c r="CU64" i="3" s="1"/>
  <c r="CU67" i="3" s="1"/>
  <c r="CV64" i="3" s="1"/>
  <c r="CV67" i="3" s="1"/>
  <c r="CW64" i="3" s="1"/>
  <c r="CW67" i="3" s="1"/>
  <c r="CX64" i="3" s="1"/>
  <c r="CX67" i="3" s="1"/>
  <c r="CY64" i="3" s="1"/>
  <c r="CY67" i="3" s="1"/>
  <c r="CZ64" i="3" s="1"/>
  <c r="CZ67" i="3" s="1"/>
  <c r="DA64" i="3" s="1"/>
  <c r="DA67" i="3" s="1"/>
  <c r="DB64" i="3" s="1"/>
  <c r="DB67" i="3" s="1"/>
  <c r="DC64" i="3" s="1"/>
  <c r="DC67" i="3" s="1"/>
  <c r="DD64" i="3" s="1"/>
  <c r="DD67" i="3" s="1"/>
  <c r="DE64" i="3" s="1"/>
  <c r="DE67" i="3" s="1"/>
  <c r="DF64" i="3" s="1"/>
  <c r="DF67" i="3" s="1"/>
  <c r="DG64" i="3" s="1"/>
  <c r="DG67" i="3" s="1"/>
  <c r="DH64" i="3" s="1"/>
  <c r="DH67" i="3" s="1"/>
  <c r="DI64" i="3" s="1"/>
  <c r="DI67" i="3" s="1"/>
  <c r="DJ64" i="3" s="1"/>
  <c r="DJ67" i="3" s="1"/>
  <c r="DK64" i="3" s="1"/>
  <c r="DK67" i="3" s="1"/>
  <c r="DL64" i="3" s="1"/>
  <c r="DL67" i="3" s="1"/>
  <c r="DM64" i="3" s="1"/>
  <c r="DM67" i="3" s="1"/>
  <c r="DN64" i="3" s="1"/>
  <c r="DN67" i="3" s="1"/>
  <c r="DO64" i="3" s="1"/>
  <c r="DO67" i="3" s="1"/>
  <c r="DP64" i="3" s="1"/>
  <c r="DP67" i="3" s="1"/>
  <c r="DQ64" i="3" s="1"/>
  <c r="DQ67" i="3" s="1"/>
  <c r="O178" i="3"/>
  <c r="O171" i="3"/>
  <c r="C103" i="3"/>
  <c r="C104" i="3" s="1"/>
  <c r="C105" i="3" s="1"/>
  <c r="D102" i="3" s="1"/>
  <c r="C10" i="3"/>
  <c r="C11" i="3" s="1"/>
  <c r="D8" i="3" s="1"/>
  <c r="D15" i="3"/>
  <c r="D18" i="3" s="1"/>
  <c r="C81" i="5"/>
  <c r="C71" i="5"/>
  <c r="C51" i="5"/>
  <c r="C32" i="5"/>
  <c r="C81" i="2"/>
  <c r="C41" i="2"/>
  <c r="C21" i="2"/>
  <c r="C8" i="2"/>
  <c r="D8" i="2" s="1"/>
  <c r="AF103" i="6" l="1"/>
  <c r="AF104" i="6" s="1"/>
  <c r="AF105" i="6" s="1"/>
  <c r="AG102" i="6" s="1"/>
  <c r="C32" i="2"/>
  <c r="D9" i="3"/>
  <c r="D10" i="3" s="1"/>
  <c r="D11" i="3" s="1"/>
  <c r="O179" i="3"/>
  <c r="O173" i="3"/>
  <c r="P169" i="3" s="1"/>
  <c r="D103" i="3"/>
  <c r="D104" i="3" s="1"/>
  <c r="D105" i="3" s="1"/>
  <c r="E102" i="3" s="1"/>
  <c r="AG103" i="6" l="1"/>
  <c r="AG104" i="6" s="1"/>
  <c r="AG105" i="6" s="1"/>
  <c r="AH102" i="6" s="1"/>
  <c r="P170" i="3"/>
  <c r="P172" i="3"/>
  <c r="E103" i="3"/>
  <c r="E104" i="3" s="1"/>
  <c r="E105" i="3" s="1"/>
  <c r="F102" i="3" s="1"/>
  <c r="AH103" i="6" l="1"/>
  <c r="AH104" i="6" s="1"/>
  <c r="AH105" i="6" s="1"/>
  <c r="AI102" i="6" s="1"/>
  <c r="P178" i="3"/>
  <c r="P171" i="3"/>
  <c r="F103" i="3"/>
  <c r="F104" i="3" s="1"/>
  <c r="F105" i="3" s="1"/>
  <c r="G102" i="3" s="1"/>
  <c r="AI103" i="6" l="1"/>
  <c r="AI104" i="6" s="1"/>
  <c r="AI105" i="6" s="1"/>
  <c r="AJ102" i="6" s="1"/>
  <c r="P179" i="3"/>
  <c r="P173" i="3"/>
  <c r="Q169" i="3" s="1"/>
  <c r="G103" i="3"/>
  <c r="G104" i="3" s="1"/>
  <c r="G105" i="3" s="1"/>
  <c r="H102" i="3" s="1"/>
  <c r="AJ103" i="6" l="1"/>
  <c r="AJ104" i="6" s="1"/>
  <c r="AJ105" i="6" s="1"/>
  <c r="AK102" i="6" s="1"/>
  <c r="Q170" i="3"/>
  <c r="Q172" i="3"/>
  <c r="H103" i="3"/>
  <c r="H104" i="3" s="1"/>
  <c r="H105" i="3" s="1"/>
  <c r="I102" i="3" s="1"/>
  <c r="AK103" i="6" l="1"/>
  <c r="AK104" i="6" s="1"/>
  <c r="AK105" i="6" s="1"/>
  <c r="AL102" i="6" s="1"/>
  <c r="Q178" i="3"/>
  <c r="Q171" i="3"/>
  <c r="I103" i="3"/>
  <c r="I104" i="3" s="1"/>
  <c r="I105" i="3" s="1"/>
  <c r="J102" i="3" s="1"/>
  <c r="AL103" i="6" l="1"/>
  <c r="AL104" i="6" s="1"/>
  <c r="AL105" i="6" s="1"/>
  <c r="AM102" i="6" s="1"/>
  <c r="Q179" i="3"/>
  <c r="Q173" i="3"/>
  <c r="R169" i="3" s="1"/>
  <c r="J103" i="3"/>
  <c r="J104" i="3" s="1"/>
  <c r="J105" i="3" s="1"/>
  <c r="K102" i="3" s="1"/>
  <c r="AM103" i="6" l="1"/>
  <c r="AM104" i="6" s="1"/>
  <c r="AM105" i="6" s="1"/>
  <c r="AN102" i="6" s="1"/>
  <c r="R170" i="3"/>
  <c r="R172" i="3"/>
  <c r="K103" i="3"/>
  <c r="K104" i="3" s="1"/>
  <c r="K105" i="3" s="1"/>
  <c r="L102" i="3" s="1"/>
  <c r="AN103" i="6" l="1"/>
  <c r="AN104" i="6" s="1"/>
  <c r="AN105" i="6" s="1"/>
  <c r="AO102" i="6" s="1"/>
  <c r="R178" i="3"/>
  <c r="R171" i="3"/>
  <c r="L103" i="3"/>
  <c r="L104" i="3" s="1"/>
  <c r="L105" i="3" s="1"/>
  <c r="M102" i="3" s="1"/>
  <c r="AO103" i="6" l="1"/>
  <c r="AO104" i="6" s="1"/>
  <c r="AO105" i="6" s="1"/>
  <c r="AP102" i="6" s="1"/>
  <c r="R179" i="3"/>
  <c r="R173" i="3"/>
  <c r="S169" i="3" s="1"/>
  <c r="M103" i="3"/>
  <c r="M104" i="3" s="1"/>
  <c r="M105" i="3" s="1"/>
  <c r="N102" i="3" s="1"/>
  <c r="AP103" i="6" l="1"/>
  <c r="AP104" i="6" s="1"/>
  <c r="AP105" i="6" s="1"/>
  <c r="AQ102" i="6" s="1"/>
  <c r="S170" i="3"/>
  <c r="S172" i="3"/>
  <c r="N103" i="3"/>
  <c r="N104" i="3" s="1"/>
  <c r="N105" i="3" s="1"/>
  <c r="O102" i="3" s="1"/>
  <c r="AQ103" i="6" l="1"/>
  <c r="AQ104" i="6" s="1"/>
  <c r="AQ105" i="6" s="1"/>
  <c r="AR102" i="6" s="1"/>
  <c r="S178" i="3"/>
  <c r="S171" i="3"/>
  <c r="O103" i="3"/>
  <c r="O104" i="3" s="1"/>
  <c r="O105" i="3" s="1"/>
  <c r="P102" i="3" s="1"/>
  <c r="AR103" i="6" l="1"/>
  <c r="AR104" i="6" s="1"/>
  <c r="AR105" i="6" s="1"/>
  <c r="AS102" i="6" s="1"/>
  <c r="S179" i="3"/>
  <c r="S173" i="3"/>
  <c r="T169" i="3" s="1"/>
  <c r="P103" i="3"/>
  <c r="P104" i="3" s="1"/>
  <c r="P105" i="3" s="1"/>
  <c r="Q102" i="3" s="1"/>
  <c r="AS103" i="6" l="1"/>
  <c r="AS104" i="6" s="1"/>
  <c r="AS105" i="6" s="1"/>
  <c r="AT102" i="6" s="1"/>
  <c r="T170" i="3"/>
  <c r="T172" i="3"/>
  <c r="Q103" i="3"/>
  <c r="Q104" i="3" s="1"/>
  <c r="Q105" i="3" s="1"/>
  <c r="R102" i="3" s="1"/>
  <c r="AT103" i="6" l="1"/>
  <c r="AT104" i="6" s="1"/>
  <c r="AT105" i="6" s="1"/>
  <c r="AU102" i="6" s="1"/>
  <c r="T178" i="3"/>
  <c r="T171" i="3"/>
  <c r="R103" i="3"/>
  <c r="R104" i="3" s="1"/>
  <c r="R105" i="3" s="1"/>
  <c r="S102" i="3" s="1"/>
  <c r="AU103" i="6" l="1"/>
  <c r="AU104" i="6" s="1"/>
  <c r="AU105" i="6" s="1"/>
  <c r="AV102" i="6" s="1"/>
  <c r="T179" i="3"/>
  <c r="T173" i="3"/>
  <c r="U169" i="3" s="1"/>
  <c r="S103" i="3"/>
  <c r="S104" i="3" s="1"/>
  <c r="S105" i="3" s="1"/>
  <c r="T102" i="3" s="1"/>
  <c r="AV103" i="6" l="1"/>
  <c r="AV104" i="6" s="1"/>
  <c r="AV105" i="6" s="1"/>
  <c r="AW102" i="6" s="1"/>
  <c r="U170" i="3"/>
  <c r="U172" i="3"/>
  <c r="T103" i="3"/>
  <c r="T104" i="3" s="1"/>
  <c r="T105" i="3" s="1"/>
  <c r="U102" i="3" s="1"/>
  <c r="AW103" i="6" l="1"/>
  <c r="AW104" i="6" s="1"/>
  <c r="AW105" i="6" s="1"/>
  <c r="AX102" i="6" s="1"/>
  <c r="U178" i="3"/>
  <c r="U171" i="3"/>
  <c r="U103" i="3"/>
  <c r="U104" i="3" s="1"/>
  <c r="U105" i="3" s="1"/>
  <c r="V102" i="3" s="1"/>
  <c r="AX103" i="6" l="1"/>
  <c r="AX104" i="6" s="1"/>
  <c r="AX105" i="6" s="1"/>
  <c r="AY102" i="6" s="1"/>
  <c r="U179" i="3"/>
  <c r="U173" i="3"/>
  <c r="V169" i="3" s="1"/>
  <c r="V103" i="3"/>
  <c r="V104" i="3" s="1"/>
  <c r="V105" i="3" s="1"/>
  <c r="W102" i="3" s="1"/>
  <c r="AY103" i="6" l="1"/>
  <c r="AY104" i="6" s="1"/>
  <c r="AY105" i="6" s="1"/>
  <c r="AZ102" i="6" s="1"/>
  <c r="V170" i="3"/>
  <c r="V172" i="3"/>
  <c r="W103" i="3"/>
  <c r="W104" i="3" s="1"/>
  <c r="W105" i="3" s="1"/>
  <c r="X102" i="3" s="1"/>
  <c r="AZ103" i="6" l="1"/>
  <c r="AZ104" i="6" s="1"/>
  <c r="AZ105" i="6" s="1"/>
  <c r="BA102" i="6" s="1"/>
  <c r="V178" i="3"/>
  <c r="V171" i="3"/>
  <c r="X103" i="3"/>
  <c r="X104" i="3" s="1"/>
  <c r="X105" i="3" s="1"/>
  <c r="Y102" i="3" s="1"/>
  <c r="BA103" i="6" l="1"/>
  <c r="BA104" i="6" s="1"/>
  <c r="BA105" i="6" s="1"/>
  <c r="BB102" i="6" s="1"/>
  <c r="V179" i="3"/>
  <c r="V173" i="3"/>
  <c r="W169" i="3" s="1"/>
  <c r="Y103" i="3"/>
  <c r="Y104" i="3" s="1"/>
  <c r="Y105" i="3" s="1"/>
  <c r="Z102" i="3" s="1"/>
  <c r="BB103" i="6" l="1"/>
  <c r="BB104" i="6" s="1"/>
  <c r="BB105" i="6" s="1"/>
  <c r="BC102" i="6" s="1"/>
  <c r="W170" i="3"/>
  <c r="W172" i="3"/>
  <c r="Z103" i="3"/>
  <c r="Z104" i="3" s="1"/>
  <c r="Z105" i="3" s="1"/>
  <c r="AA102" i="3" s="1"/>
  <c r="BC103" i="6" l="1"/>
  <c r="BC104" i="6" s="1"/>
  <c r="BC105" i="6" s="1"/>
  <c r="BD102" i="6" s="1"/>
  <c r="W178" i="3"/>
  <c r="W171" i="3"/>
  <c r="AA103" i="3"/>
  <c r="AA104" i="3" s="1"/>
  <c r="AA105" i="3" s="1"/>
  <c r="AB102" i="3" s="1"/>
  <c r="BD103" i="6" l="1"/>
  <c r="BD104" i="6" s="1"/>
  <c r="BD105" i="6" s="1"/>
  <c r="BE102" i="6" s="1"/>
  <c r="W179" i="3"/>
  <c r="W173" i="3"/>
  <c r="X169" i="3" s="1"/>
  <c r="AB103" i="3"/>
  <c r="AB104" i="3" s="1"/>
  <c r="AB105" i="3" s="1"/>
  <c r="AC102" i="3" s="1"/>
  <c r="BE103" i="6" l="1"/>
  <c r="BE104" i="6" s="1"/>
  <c r="BE105" i="6" s="1"/>
  <c r="BF102" i="6" s="1"/>
  <c r="X170" i="3"/>
  <c r="X172" i="3"/>
  <c r="AC103" i="3"/>
  <c r="AC104" i="3" s="1"/>
  <c r="AC105" i="3" s="1"/>
  <c r="AD102" i="3" s="1"/>
  <c r="BF103" i="6" l="1"/>
  <c r="BF104" i="6" s="1"/>
  <c r="BF105" i="6" s="1"/>
  <c r="BG102" i="6" s="1"/>
  <c r="X178" i="3"/>
  <c r="X171" i="3"/>
  <c r="AD103" i="3"/>
  <c r="AD104" i="3" s="1"/>
  <c r="AD105" i="3" s="1"/>
  <c r="AE102" i="3" s="1"/>
  <c r="BG103" i="6" l="1"/>
  <c r="BG104" i="6" s="1"/>
  <c r="BG105" i="6" s="1"/>
  <c r="BH102" i="6" s="1"/>
  <c r="X179" i="3"/>
  <c r="X173" i="3"/>
  <c r="Y169" i="3" s="1"/>
  <c r="AE103" i="3"/>
  <c r="AE104" i="3" s="1"/>
  <c r="AE105" i="3" s="1"/>
  <c r="AF102" i="3" s="1"/>
  <c r="BH103" i="6" l="1"/>
  <c r="BH104" i="6" s="1"/>
  <c r="BH105" i="6" s="1"/>
  <c r="BI102" i="6" s="1"/>
  <c r="Y170" i="3"/>
  <c r="Y172" i="3"/>
  <c r="AF103" i="3"/>
  <c r="AF104" i="3" s="1"/>
  <c r="AF105" i="3" s="1"/>
  <c r="AG102" i="3" s="1"/>
  <c r="BI103" i="6" l="1"/>
  <c r="BI104" i="6" s="1"/>
  <c r="BI105" i="6" s="1"/>
  <c r="BJ102" i="6" s="1"/>
  <c r="Y178" i="3"/>
  <c r="Y171" i="3"/>
  <c r="AG103" i="3"/>
  <c r="AG104" i="3" s="1"/>
  <c r="AG105" i="3" s="1"/>
  <c r="AH102" i="3" s="1"/>
  <c r="BJ103" i="6" l="1"/>
  <c r="BJ104" i="6" s="1"/>
  <c r="BJ105" i="6" s="1"/>
  <c r="BK102" i="6" s="1"/>
  <c r="Y179" i="3"/>
  <c r="Y173" i="3"/>
  <c r="Z169" i="3" s="1"/>
  <c r="Z170" i="3" s="1"/>
  <c r="AH103" i="3"/>
  <c r="AH104" i="3" s="1"/>
  <c r="AH105" i="3" s="1"/>
  <c r="AI102" i="3" s="1"/>
  <c r="BK103" i="6" l="1"/>
  <c r="BK104" i="6" s="1"/>
  <c r="BK105" i="6" s="1"/>
  <c r="BL102" i="6" s="1"/>
  <c r="AI103" i="3"/>
  <c r="AI104" i="3" s="1"/>
  <c r="AI105" i="3" s="1"/>
  <c r="AJ102" i="3" s="1"/>
  <c r="BL103" i="6" l="1"/>
  <c r="BL104" i="6" s="1"/>
  <c r="BL105" i="6" s="1"/>
  <c r="BM102" i="6" s="1"/>
  <c r="Z178" i="3"/>
  <c r="Z171" i="3"/>
  <c r="AJ103" i="3"/>
  <c r="AJ104" i="3" s="1"/>
  <c r="AJ105" i="3" s="1"/>
  <c r="AK102" i="3" s="1"/>
  <c r="BM103" i="6" l="1"/>
  <c r="BM104" i="6" s="1"/>
  <c r="BM105" i="6" s="1"/>
  <c r="BN102" i="6" s="1"/>
  <c r="Z179" i="3"/>
  <c r="Z173" i="3"/>
  <c r="AA169" i="3" s="1"/>
  <c r="AA170" i="3" s="1"/>
  <c r="AK103" i="3"/>
  <c r="AK104" i="3" s="1"/>
  <c r="AK105" i="3" s="1"/>
  <c r="AL102" i="3" s="1"/>
  <c r="BN103" i="6" l="1"/>
  <c r="BN104" i="6" s="1"/>
  <c r="BN105" i="6" s="1"/>
  <c r="BO102" i="6" s="1"/>
  <c r="AL103" i="3"/>
  <c r="AL104" i="3" s="1"/>
  <c r="AL105" i="3" s="1"/>
  <c r="AM102" i="3" s="1"/>
  <c r="BO103" i="6" l="1"/>
  <c r="BO104" i="6" s="1"/>
  <c r="BO105" i="6" s="1"/>
  <c r="BP102" i="6" s="1"/>
  <c r="AA178" i="3"/>
  <c r="AA171" i="3"/>
  <c r="AM103" i="3"/>
  <c r="AM104" i="3" s="1"/>
  <c r="AM105" i="3" s="1"/>
  <c r="AN102" i="3" s="1"/>
  <c r="BP103" i="6" l="1"/>
  <c r="BP104" i="6" s="1"/>
  <c r="BP105" i="6" s="1"/>
  <c r="BQ102" i="6" s="1"/>
  <c r="AA179" i="3"/>
  <c r="AA173" i="3"/>
  <c r="AB169" i="3" s="1"/>
  <c r="AB170" i="3" s="1"/>
  <c r="AN103" i="3"/>
  <c r="AN104" i="3" s="1"/>
  <c r="AN105" i="3" s="1"/>
  <c r="AO102" i="3" s="1"/>
  <c r="BQ103" i="6" l="1"/>
  <c r="BQ104" i="6" s="1"/>
  <c r="BQ105" i="6" s="1"/>
  <c r="BR102" i="6" s="1"/>
  <c r="AO103" i="3"/>
  <c r="AO104" i="3" s="1"/>
  <c r="AO105" i="3" s="1"/>
  <c r="AP102" i="3" s="1"/>
  <c r="BR103" i="6" l="1"/>
  <c r="BR104" i="6" s="1"/>
  <c r="BR105" i="6" s="1"/>
  <c r="BS102" i="6" s="1"/>
  <c r="AB178" i="3"/>
  <c r="AB171" i="3"/>
  <c r="AP103" i="3"/>
  <c r="AP104" i="3" s="1"/>
  <c r="AP105" i="3" s="1"/>
  <c r="AQ102" i="3" s="1"/>
  <c r="BS103" i="6" l="1"/>
  <c r="BS104" i="6" s="1"/>
  <c r="BS105" i="6" s="1"/>
  <c r="BT102" i="6" s="1"/>
  <c r="AB179" i="3"/>
  <c r="AB173" i="3"/>
  <c r="AC169" i="3" s="1"/>
  <c r="AC170" i="3" s="1"/>
  <c r="AQ103" i="3"/>
  <c r="AQ104" i="3" s="1"/>
  <c r="AQ105" i="3" s="1"/>
  <c r="AR102" i="3" s="1"/>
  <c r="BT103" i="6" l="1"/>
  <c r="BT104" i="6" s="1"/>
  <c r="BT105" i="6" s="1"/>
  <c r="BU102" i="6" s="1"/>
  <c r="AR103" i="3"/>
  <c r="AR104" i="3" s="1"/>
  <c r="AR105" i="3" s="1"/>
  <c r="AS102" i="3" s="1"/>
  <c r="BU103" i="6" l="1"/>
  <c r="BU104" i="6" s="1"/>
  <c r="BU105" i="6" s="1"/>
  <c r="BV102" i="6" s="1"/>
  <c r="AC178" i="3"/>
  <c r="AC171" i="3"/>
  <c r="AS103" i="3"/>
  <c r="AS104" i="3" s="1"/>
  <c r="AS105" i="3" s="1"/>
  <c r="AT102" i="3" s="1"/>
  <c r="BV103" i="6" l="1"/>
  <c r="BV104" i="6" s="1"/>
  <c r="BV105" i="6" s="1"/>
  <c r="BW102" i="6" s="1"/>
  <c r="AC179" i="3"/>
  <c r="AC173" i="3"/>
  <c r="AD169" i="3" s="1"/>
  <c r="AD170" i="3" s="1"/>
  <c r="AT103" i="3"/>
  <c r="AT104" i="3" s="1"/>
  <c r="AT105" i="3" s="1"/>
  <c r="AU102" i="3" s="1"/>
  <c r="BW103" i="6" l="1"/>
  <c r="BW104" i="6" s="1"/>
  <c r="BW105" i="6" s="1"/>
  <c r="BX102" i="6" s="1"/>
  <c r="AU103" i="3"/>
  <c r="AU104" i="3" s="1"/>
  <c r="AU105" i="3" s="1"/>
  <c r="AV102" i="3" s="1"/>
  <c r="BX103" i="6" l="1"/>
  <c r="BX104" i="6" s="1"/>
  <c r="BX105" i="6" s="1"/>
  <c r="BY102" i="6" s="1"/>
  <c r="AD178" i="3"/>
  <c r="AD171" i="3"/>
  <c r="AV103" i="3"/>
  <c r="AV104" i="3" s="1"/>
  <c r="AV105" i="3" s="1"/>
  <c r="AW102" i="3" s="1"/>
  <c r="BY103" i="6" l="1"/>
  <c r="BY104" i="6" s="1"/>
  <c r="BY105" i="6" s="1"/>
  <c r="BZ102" i="6" s="1"/>
  <c r="AD179" i="3"/>
  <c r="AD173" i="3"/>
  <c r="AE169" i="3" s="1"/>
  <c r="AE170" i="3" s="1"/>
  <c r="AW103" i="3"/>
  <c r="AW104" i="3" s="1"/>
  <c r="AW105" i="3" s="1"/>
  <c r="AX102" i="3" s="1"/>
  <c r="BZ103" i="6" l="1"/>
  <c r="BZ104" i="6" s="1"/>
  <c r="BZ105" i="6" s="1"/>
  <c r="CA102" i="6" s="1"/>
  <c r="AX103" i="3"/>
  <c r="AX104" i="3" s="1"/>
  <c r="AX105" i="3" s="1"/>
  <c r="AY102" i="3" s="1"/>
  <c r="CA103" i="6" l="1"/>
  <c r="CA104" i="6" s="1"/>
  <c r="CA105" i="6" s="1"/>
  <c r="CB102" i="6" s="1"/>
  <c r="AE178" i="3"/>
  <c r="AE171" i="3"/>
  <c r="AY103" i="3"/>
  <c r="AY104" i="3" s="1"/>
  <c r="AY105" i="3" s="1"/>
  <c r="AZ102" i="3" s="1"/>
  <c r="CB103" i="6" l="1"/>
  <c r="CB104" i="6" s="1"/>
  <c r="CB105" i="6" s="1"/>
  <c r="CC102" i="6" s="1"/>
  <c r="AE179" i="3"/>
  <c r="AE173" i="3"/>
  <c r="AF169" i="3" s="1"/>
  <c r="AF170" i="3" s="1"/>
  <c r="AZ103" i="3"/>
  <c r="AZ104" i="3" s="1"/>
  <c r="AZ105" i="3" s="1"/>
  <c r="BA102" i="3" s="1"/>
  <c r="CC103" i="6" l="1"/>
  <c r="CC104" i="6" s="1"/>
  <c r="CC105" i="6" s="1"/>
  <c r="CD102" i="6" s="1"/>
  <c r="BA103" i="3"/>
  <c r="BA104" i="3" s="1"/>
  <c r="BA105" i="3" s="1"/>
  <c r="BB102" i="3" s="1"/>
  <c r="CD103" i="6" l="1"/>
  <c r="CD104" i="6" s="1"/>
  <c r="CD105" i="6" s="1"/>
  <c r="CE102" i="6" s="1"/>
  <c r="AF178" i="3"/>
  <c r="AF171" i="3"/>
  <c r="BB103" i="3"/>
  <c r="BB104" i="3" s="1"/>
  <c r="BB105" i="3" s="1"/>
  <c r="BC102" i="3" s="1"/>
  <c r="CE103" i="6" l="1"/>
  <c r="CE104" i="6" s="1"/>
  <c r="CE105" i="6" s="1"/>
  <c r="CF102" i="6" s="1"/>
  <c r="AF179" i="3"/>
  <c r="AF173" i="3"/>
  <c r="AG169" i="3" s="1"/>
  <c r="AG170" i="3" s="1"/>
  <c r="BC103" i="3"/>
  <c r="BC104" i="3" s="1"/>
  <c r="BC105" i="3" s="1"/>
  <c r="BD102" i="3" s="1"/>
  <c r="CF103" i="6" l="1"/>
  <c r="CF104" i="6" s="1"/>
  <c r="CF105" i="6" s="1"/>
  <c r="CG102" i="6" s="1"/>
  <c r="BD103" i="3"/>
  <c r="BD104" i="3" s="1"/>
  <c r="BD105" i="3" s="1"/>
  <c r="BE102" i="3" s="1"/>
  <c r="CG103" i="6" l="1"/>
  <c r="CG104" i="6" s="1"/>
  <c r="CG105" i="6" s="1"/>
  <c r="CH102" i="6" s="1"/>
  <c r="AG178" i="3"/>
  <c r="AG171" i="3"/>
  <c r="BE103" i="3"/>
  <c r="BE104" i="3" s="1"/>
  <c r="BE105" i="3" s="1"/>
  <c r="BF102" i="3" s="1"/>
  <c r="CH103" i="6" l="1"/>
  <c r="CH104" i="6" s="1"/>
  <c r="CH105" i="6" s="1"/>
  <c r="CI102" i="6" s="1"/>
  <c r="AG179" i="3"/>
  <c r="AG173" i="3"/>
  <c r="AH169" i="3" s="1"/>
  <c r="AH170" i="3" s="1"/>
  <c r="BF103" i="3"/>
  <c r="BF104" i="3" s="1"/>
  <c r="BF105" i="3" s="1"/>
  <c r="BG102" i="3" s="1"/>
  <c r="CI103" i="6" l="1"/>
  <c r="CI104" i="6" s="1"/>
  <c r="CI105" i="6" s="1"/>
  <c r="CJ102" i="6" s="1"/>
  <c r="BG103" i="3"/>
  <c r="BG104" i="3" s="1"/>
  <c r="BG105" i="3" s="1"/>
  <c r="BH102" i="3" s="1"/>
  <c r="CJ103" i="6" l="1"/>
  <c r="CJ104" i="6" s="1"/>
  <c r="CJ105" i="6" s="1"/>
  <c r="CK102" i="6" s="1"/>
  <c r="AH178" i="3"/>
  <c r="AH171" i="3"/>
  <c r="BH103" i="3"/>
  <c r="BH104" i="3" s="1"/>
  <c r="BH105" i="3" s="1"/>
  <c r="BI102" i="3" s="1"/>
  <c r="CK103" i="6" l="1"/>
  <c r="CK104" i="6" s="1"/>
  <c r="CK105" i="6" s="1"/>
  <c r="CL102" i="6" s="1"/>
  <c r="AH179" i="3"/>
  <c r="AH173" i="3"/>
  <c r="AI169" i="3" s="1"/>
  <c r="AI170" i="3" s="1"/>
  <c r="BI103" i="3"/>
  <c r="BI104" i="3" s="1"/>
  <c r="BI105" i="3" s="1"/>
  <c r="BJ102" i="3" s="1"/>
  <c r="CL103" i="6" l="1"/>
  <c r="CL104" i="6" s="1"/>
  <c r="CL105" i="6" s="1"/>
  <c r="CM102" i="6" s="1"/>
  <c r="BJ103" i="3"/>
  <c r="BJ104" i="3" s="1"/>
  <c r="BJ105" i="3" s="1"/>
  <c r="BK102" i="3" s="1"/>
  <c r="CM103" i="6" l="1"/>
  <c r="CM104" i="6" s="1"/>
  <c r="CM105" i="6" s="1"/>
  <c r="CN102" i="6" s="1"/>
  <c r="AI178" i="3"/>
  <c r="AI171" i="3"/>
  <c r="BK103" i="3"/>
  <c r="BK104" i="3" s="1"/>
  <c r="BK105" i="3" s="1"/>
  <c r="BL102" i="3" s="1"/>
  <c r="CN103" i="6" l="1"/>
  <c r="CN104" i="6" s="1"/>
  <c r="CN105" i="6" s="1"/>
  <c r="CO102" i="6" s="1"/>
  <c r="AI179" i="3"/>
  <c r="AI173" i="3"/>
  <c r="AJ169" i="3" s="1"/>
  <c r="AJ170" i="3" s="1"/>
  <c r="BL103" i="3"/>
  <c r="BL104" i="3" s="1"/>
  <c r="BL105" i="3" s="1"/>
  <c r="BM102" i="3" s="1"/>
  <c r="CO103" i="6" l="1"/>
  <c r="CO104" i="6" s="1"/>
  <c r="CO105" i="6" s="1"/>
  <c r="CP102" i="6" s="1"/>
  <c r="BM103" i="3"/>
  <c r="BM104" i="3" s="1"/>
  <c r="BM105" i="3" s="1"/>
  <c r="BN102" i="3" s="1"/>
  <c r="CP103" i="6" l="1"/>
  <c r="CP104" i="6" s="1"/>
  <c r="CP105" i="6" s="1"/>
  <c r="CQ102" i="6" s="1"/>
  <c r="AJ178" i="3"/>
  <c r="AJ171" i="3"/>
  <c r="BN103" i="3"/>
  <c r="BN104" i="3" s="1"/>
  <c r="BN105" i="3" s="1"/>
  <c r="BO102" i="3" s="1"/>
  <c r="CQ103" i="6" l="1"/>
  <c r="CQ104" i="6" s="1"/>
  <c r="CQ105" i="6" s="1"/>
  <c r="CR102" i="6" s="1"/>
  <c r="AJ179" i="3"/>
  <c r="AJ173" i="3"/>
  <c r="AK169" i="3" s="1"/>
  <c r="AK170" i="3" s="1"/>
  <c r="BO103" i="3"/>
  <c r="BO104" i="3" s="1"/>
  <c r="BO105" i="3" s="1"/>
  <c r="BP102" i="3" s="1"/>
  <c r="CR103" i="6" l="1"/>
  <c r="CR104" i="6" s="1"/>
  <c r="CR105" i="6" s="1"/>
  <c r="CS102" i="6" s="1"/>
  <c r="BP103" i="3"/>
  <c r="BP104" i="3" s="1"/>
  <c r="BP105" i="3" s="1"/>
  <c r="BQ102" i="3" s="1"/>
  <c r="CS103" i="6" l="1"/>
  <c r="CS104" i="6" s="1"/>
  <c r="CS105" i="6" s="1"/>
  <c r="CT102" i="6" s="1"/>
  <c r="AK178" i="3"/>
  <c r="AK171" i="3"/>
  <c r="BQ103" i="3"/>
  <c r="BQ104" i="3" s="1"/>
  <c r="BQ105" i="3" s="1"/>
  <c r="BR102" i="3" s="1"/>
  <c r="CT103" i="6" l="1"/>
  <c r="CT104" i="6" s="1"/>
  <c r="CT105" i="6" s="1"/>
  <c r="CU102" i="6" s="1"/>
  <c r="AK179" i="3"/>
  <c r="AK173" i="3"/>
  <c r="AL169" i="3" s="1"/>
  <c r="AL170" i="3" s="1"/>
  <c r="BR103" i="3"/>
  <c r="BR104" i="3" s="1"/>
  <c r="BR105" i="3" s="1"/>
  <c r="BS102" i="3" s="1"/>
  <c r="CU103" i="6" l="1"/>
  <c r="CU104" i="6" s="1"/>
  <c r="CU105" i="6" s="1"/>
  <c r="CV102" i="6" s="1"/>
  <c r="BS103" i="3"/>
  <c r="BS104" i="3" s="1"/>
  <c r="BS105" i="3" s="1"/>
  <c r="BT102" i="3" s="1"/>
  <c r="CV103" i="6" l="1"/>
  <c r="CV104" i="6" s="1"/>
  <c r="CV105" i="6" s="1"/>
  <c r="CW102" i="6" s="1"/>
  <c r="AL178" i="3"/>
  <c r="AL171" i="3"/>
  <c r="BT103" i="3"/>
  <c r="BT104" i="3" s="1"/>
  <c r="BT105" i="3" s="1"/>
  <c r="BU102" i="3" s="1"/>
  <c r="CW103" i="6" l="1"/>
  <c r="CW104" i="6" s="1"/>
  <c r="CW105" i="6" s="1"/>
  <c r="CX102" i="6" s="1"/>
  <c r="AL179" i="3"/>
  <c r="AL173" i="3"/>
  <c r="AM169" i="3" s="1"/>
  <c r="AM170" i="3" s="1"/>
  <c r="BU103" i="3"/>
  <c r="BU104" i="3" s="1"/>
  <c r="BU105" i="3" s="1"/>
  <c r="BV102" i="3" s="1"/>
  <c r="CX103" i="6" l="1"/>
  <c r="CX104" i="6" s="1"/>
  <c r="CX105" i="6" s="1"/>
  <c r="CY102" i="6" s="1"/>
  <c r="BV103" i="3"/>
  <c r="BV104" i="3" s="1"/>
  <c r="BV105" i="3" s="1"/>
  <c r="BW102" i="3" s="1"/>
  <c r="CY103" i="6" l="1"/>
  <c r="CY104" i="6" s="1"/>
  <c r="CY105" i="6" s="1"/>
  <c r="CZ102" i="6" s="1"/>
  <c r="AM178" i="3"/>
  <c r="AM171" i="3"/>
  <c r="BW103" i="3"/>
  <c r="BW104" i="3" s="1"/>
  <c r="BW105" i="3" s="1"/>
  <c r="BX102" i="3" s="1"/>
  <c r="CZ103" i="6" l="1"/>
  <c r="CZ104" i="6" s="1"/>
  <c r="CZ105" i="6" s="1"/>
  <c r="DA102" i="6" s="1"/>
  <c r="AM179" i="3"/>
  <c r="AM173" i="3"/>
  <c r="AN169" i="3" s="1"/>
  <c r="AN170" i="3" s="1"/>
  <c r="BX103" i="3"/>
  <c r="BX104" i="3" s="1"/>
  <c r="BX105" i="3" s="1"/>
  <c r="BY102" i="3" s="1"/>
  <c r="DA103" i="6" l="1"/>
  <c r="DA104" i="6" s="1"/>
  <c r="DA105" i="6" s="1"/>
  <c r="DB102" i="6" s="1"/>
  <c r="BY103" i="3"/>
  <c r="BY104" i="3" s="1"/>
  <c r="BY105" i="3" s="1"/>
  <c r="BZ102" i="3" s="1"/>
  <c r="DB103" i="6" l="1"/>
  <c r="DB104" i="6" s="1"/>
  <c r="DB105" i="6" s="1"/>
  <c r="DC102" i="6" s="1"/>
  <c r="AN178" i="3"/>
  <c r="AN171" i="3"/>
  <c r="BZ103" i="3"/>
  <c r="BZ104" i="3" s="1"/>
  <c r="BZ105" i="3" s="1"/>
  <c r="CA102" i="3" s="1"/>
  <c r="DC103" i="6" l="1"/>
  <c r="DC104" i="6" s="1"/>
  <c r="DC105" i="6" s="1"/>
  <c r="DD102" i="6" s="1"/>
  <c r="AN179" i="3"/>
  <c r="AN173" i="3"/>
  <c r="AO169" i="3" s="1"/>
  <c r="AO170" i="3" s="1"/>
  <c r="CA103" i="3"/>
  <c r="CA104" i="3" s="1"/>
  <c r="CA105" i="3" s="1"/>
  <c r="CB102" i="3" s="1"/>
  <c r="DD103" i="6" l="1"/>
  <c r="DD104" i="6" s="1"/>
  <c r="DD105" i="6" s="1"/>
  <c r="DE102" i="6" s="1"/>
  <c r="CB103" i="3"/>
  <c r="CB104" i="3" s="1"/>
  <c r="CB105" i="3" s="1"/>
  <c r="CC102" i="3" s="1"/>
  <c r="DE103" i="6" l="1"/>
  <c r="DE104" i="6" s="1"/>
  <c r="DE105" i="6" s="1"/>
  <c r="DF102" i="6" s="1"/>
  <c r="AO178" i="3"/>
  <c r="AO171" i="3"/>
  <c r="CC103" i="3"/>
  <c r="CC104" i="3" s="1"/>
  <c r="CC105" i="3" s="1"/>
  <c r="CD102" i="3" s="1"/>
  <c r="DF103" i="6" l="1"/>
  <c r="DF104" i="6" s="1"/>
  <c r="DF105" i="6" s="1"/>
  <c r="DG102" i="6" s="1"/>
  <c r="AO179" i="3"/>
  <c r="AO173" i="3"/>
  <c r="AP169" i="3" s="1"/>
  <c r="AP170" i="3" s="1"/>
  <c r="CD103" i="3"/>
  <c r="CD104" i="3" s="1"/>
  <c r="CD105" i="3" s="1"/>
  <c r="CE102" i="3" s="1"/>
  <c r="DG103" i="6" l="1"/>
  <c r="DG104" i="6" s="1"/>
  <c r="DG105" i="6" s="1"/>
  <c r="DH102" i="6" s="1"/>
  <c r="CE103" i="3"/>
  <c r="CE104" i="3" s="1"/>
  <c r="CE105" i="3" s="1"/>
  <c r="CF102" i="3" s="1"/>
  <c r="DH103" i="6" l="1"/>
  <c r="DH104" i="6" s="1"/>
  <c r="DH105" i="6" s="1"/>
  <c r="DI102" i="6" s="1"/>
  <c r="AP178" i="3"/>
  <c r="AP171" i="3"/>
  <c r="CF103" i="3"/>
  <c r="CF104" i="3" s="1"/>
  <c r="CF105" i="3" s="1"/>
  <c r="CG102" i="3" s="1"/>
  <c r="DI103" i="6" l="1"/>
  <c r="DI104" i="6" s="1"/>
  <c r="DI105" i="6" s="1"/>
  <c r="DJ102" i="6" s="1"/>
  <c r="AP179" i="3"/>
  <c r="AP173" i="3"/>
  <c r="AQ169" i="3" s="1"/>
  <c r="AQ170" i="3" s="1"/>
  <c r="CG103" i="3"/>
  <c r="CG104" i="3" s="1"/>
  <c r="CG105" i="3" s="1"/>
  <c r="CH102" i="3" s="1"/>
  <c r="DJ103" i="6" l="1"/>
  <c r="DJ104" i="6" s="1"/>
  <c r="DJ105" i="6" s="1"/>
  <c r="DK102" i="6" s="1"/>
  <c r="CH103" i="3"/>
  <c r="CH104" i="3" s="1"/>
  <c r="CH105" i="3" s="1"/>
  <c r="CI102" i="3" s="1"/>
  <c r="DK103" i="6" l="1"/>
  <c r="DK104" i="6" s="1"/>
  <c r="DK105" i="6" s="1"/>
  <c r="DL102" i="6" s="1"/>
  <c r="AQ178" i="3"/>
  <c r="AQ171" i="3"/>
  <c r="CI103" i="3"/>
  <c r="CI104" i="3" s="1"/>
  <c r="CI105" i="3" s="1"/>
  <c r="CJ102" i="3" s="1"/>
  <c r="DL103" i="6" l="1"/>
  <c r="DL104" i="6" s="1"/>
  <c r="DL105" i="6" s="1"/>
  <c r="DM102" i="6" s="1"/>
  <c r="AQ179" i="3"/>
  <c r="AQ173" i="3"/>
  <c r="AR169" i="3" s="1"/>
  <c r="AR170" i="3" s="1"/>
  <c r="CJ103" i="3"/>
  <c r="CJ104" i="3" s="1"/>
  <c r="CJ105" i="3" s="1"/>
  <c r="CK102" i="3" s="1"/>
  <c r="DM103" i="6" l="1"/>
  <c r="DM104" i="6" s="1"/>
  <c r="DM105" i="6" s="1"/>
  <c r="DN102" i="6" s="1"/>
  <c r="CK103" i="3"/>
  <c r="CK104" i="3" s="1"/>
  <c r="CK105" i="3" s="1"/>
  <c r="CL102" i="3" s="1"/>
  <c r="DN103" i="6" l="1"/>
  <c r="DN104" i="6" s="1"/>
  <c r="DN105" i="6" s="1"/>
  <c r="DO102" i="6" s="1"/>
  <c r="AR178" i="3"/>
  <c r="AR171" i="3"/>
  <c r="CL103" i="3"/>
  <c r="CL104" i="3" s="1"/>
  <c r="CL105" i="3" s="1"/>
  <c r="CM102" i="3" s="1"/>
  <c r="DO103" i="6" l="1"/>
  <c r="DO104" i="6" s="1"/>
  <c r="DO105" i="6" s="1"/>
  <c r="DP102" i="6" s="1"/>
  <c r="AR179" i="3"/>
  <c r="AR173" i="3"/>
  <c r="AS169" i="3" s="1"/>
  <c r="AS170" i="3" s="1"/>
  <c r="CM103" i="3"/>
  <c r="CM104" i="3" s="1"/>
  <c r="CM105" i="3" s="1"/>
  <c r="CN102" i="3" s="1"/>
  <c r="DP103" i="6" l="1"/>
  <c r="DP104" i="6" s="1"/>
  <c r="DP105" i="6" s="1"/>
  <c r="DQ102" i="6" s="1"/>
  <c r="CN103" i="3"/>
  <c r="CN104" i="3" s="1"/>
  <c r="CN105" i="3" s="1"/>
  <c r="CO102" i="3" s="1"/>
  <c r="DQ103" i="6" l="1"/>
  <c r="DQ104" i="6" s="1"/>
  <c r="DQ105" i="6" s="1"/>
  <c r="DR102" i="6" s="1"/>
  <c r="AS178" i="3"/>
  <c r="AS171" i="3"/>
  <c r="CO103" i="3"/>
  <c r="CO104" i="3" s="1"/>
  <c r="CO105" i="3" s="1"/>
  <c r="CP102" i="3" s="1"/>
  <c r="DR103" i="6" l="1"/>
  <c r="DR104" i="6" s="1"/>
  <c r="DR105" i="6" s="1"/>
  <c r="DS102" i="6" s="1"/>
  <c r="AS179" i="3"/>
  <c r="AS173" i="3"/>
  <c r="AT169" i="3" s="1"/>
  <c r="AT170" i="3" s="1"/>
  <c r="CP103" i="3"/>
  <c r="CP104" i="3" s="1"/>
  <c r="CP105" i="3" s="1"/>
  <c r="CQ102" i="3" s="1"/>
  <c r="DS103" i="6" l="1"/>
  <c r="DS104" i="6" s="1"/>
  <c r="DS105" i="6" s="1"/>
  <c r="DT102" i="6" s="1"/>
  <c r="CQ103" i="3"/>
  <c r="CQ104" i="3" s="1"/>
  <c r="CQ105" i="3" s="1"/>
  <c r="CR102" i="3" s="1"/>
  <c r="DT103" i="6" l="1"/>
  <c r="DT104" i="6" s="1"/>
  <c r="DT105" i="6" s="1"/>
  <c r="DU102" i="6" s="1"/>
  <c r="AT178" i="3"/>
  <c r="AT171" i="3"/>
  <c r="CR103" i="3"/>
  <c r="CR104" i="3" s="1"/>
  <c r="CR105" i="3" s="1"/>
  <c r="CS102" i="3" s="1"/>
  <c r="DU103" i="6" l="1"/>
  <c r="DU104" i="6" s="1"/>
  <c r="DU105" i="6" s="1"/>
  <c r="AT179" i="3"/>
  <c r="AT173" i="3"/>
  <c r="AU169" i="3" s="1"/>
  <c r="AU170" i="3" s="1"/>
  <c r="CS103" i="3"/>
  <c r="CS104" i="3" s="1"/>
  <c r="CS105" i="3" s="1"/>
  <c r="CT102" i="3" s="1"/>
  <c r="CT103" i="3" l="1"/>
  <c r="CT104" i="3" s="1"/>
  <c r="CT105" i="3" s="1"/>
  <c r="CU102" i="3" s="1"/>
  <c r="AU178" i="3" l="1"/>
  <c r="AU171" i="3"/>
  <c r="CU103" i="3"/>
  <c r="CU104" i="3" s="1"/>
  <c r="CU105" i="3" s="1"/>
  <c r="CV102" i="3" s="1"/>
  <c r="AU179" i="3" l="1"/>
  <c r="AU173" i="3"/>
  <c r="AV169" i="3" s="1"/>
  <c r="AV170" i="3" s="1"/>
  <c r="CV103" i="3"/>
  <c r="CV104" i="3" s="1"/>
  <c r="CV105" i="3" s="1"/>
  <c r="CW102" i="3" s="1"/>
  <c r="CW103" i="3" l="1"/>
  <c r="CW104" i="3" s="1"/>
  <c r="CW105" i="3" s="1"/>
  <c r="CX102" i="3" s="1"/>
  <c r="AV178" i="3" l="1"/>
  <c r="AV171" i="3"/>
  <c r="CX103" i="3"/>
  <c r="CX104" i="3" s="1"/>
  <c r="CX105" i="3" s="1"/>
  <c r="CY102" i="3" s="1"/>
  <c r="AV179" i="3" l="1"/>
  <c r="AV173" i="3"/>
  <c r="AW169" i="3" s="1"/>
  <c r="AW170" i="3" s="1"/>
  <c r="CY103" i="3"/>
  <c r="CY104" i="3" s="1"/>
  <c r="CY105" i="3" s="1"/>
  <c r="CZ102" i="3" s="1"/>
  <c r="CZ103" i="3" l="1"/>
  <c r="CZ104" i="3" s="1"/>
  <c r="CZ105" i="3" s="1"/>
  <c r="DA102" i="3" s="1"/>
  <c r="AW178" i="3" l="1"/>
  <c r="AW171" i="3"/>
  <c r="DA103" i="3"/>
  <c r="DA104" i="3" s="1"/>
  <c r="DA105" i="3" s="1"/>
  <c r="DB102" i="3" s="1"/>
  <c r="AW179" i="3" l="1"/>
  <c r="AW173" i="3"/>
  <c r="AX169" i="3" s="1"/>
  <c r="AX170" i="3" s="1"/>
  <c r="DB103" i="3"/>
  <c r="DB104" i="3" s="1"/>
  <c r="DB105" i="3" s="1"/>
  <c r="DC102" i="3" s="1"/>
  <c r="DC103" i="3" l="1"/>
  <c r="DC104" i="3" s="1"/>
  <c r="DC105" i="3" s="1"/>
  <c r="DD102" i="3" s="1"/>
  <c r="AX178" i="3" l="1"/>
  <c r="AX171" i="3"/>
  <c r="DD103" i="3"/>
  <c r="DD104" i="3" s="1"/>
  <c r="DD105" i="3" s="1"/>
  <c r="DE102" i="3" s="1"/>
  <c r="AX179" i="3" l="1"/>
  <c r="AX173" i="3"/>
  <c r="AY169" i="3" s="1"/>
  <c r="AY170" i="3" s="1"/>
  <c r="DE103" i="3"/>
  <c r="DE104" i="3" s="1"/>
  <c r="DE105" i="3" s="1"/>
  <c r="DF102" i="3" s="1"/>
  <c r="DF103" i="3" l="1"/>
  <c r="DF104" i="3" s="1"/>
  <c r="DF105" i="3" s="1"/>
  <c r="DG102" i="3" s="1"/>
  <c r="AY178" i="3" l="1"/>
  <c r="AY171" i="3"/>
  <c r="DG103" i="3"/>
  <c r="DG104" i="3" s="1"/>
  <c r="DG105" i="3" s="1"/>
  <c r="DH102" i="3" s="1"/>
  <c r="AY179" i="3" l="1"/>
  <c r="AY173" i="3"/>
  <c r="AZ169" i="3" s="1"/>
  <c r="AZ170" i="3" s="1"/>
  <c r="DH103" i="3"/>
  <c r="DH104" i="3" s="1"/>
  <c r="DH105" i="3" s="1"/>
  <c r="DI102" i="3" s="1"/>
  <c r="DI103" i="3" l="1"/>
  <c r="DI104" i="3" s="1"/>
  <c r="DI105" i="3" s="1"/>
  <c r="DJ102" i="3" s="1"/>
  <c r="AZ178" i="3" l="1"/>
  <c r="AZ171" i="3"/>
  <c r="DJ103" i="3"/>
  <c r="DJ104" i="3" s="1"/>
  <c r="DJ105" i="3" s="1"/>
  <c r="DK102" i="3" s="1"/>
  <c r="AZ179" i="3" l="1"/>
  <c r="AZ173" i="3"/>
  <c r="BA169" i="3" s="1"/>
  <c r="BA170" i="3" s="1"/>
  <c r="DK103" i="3"/>
  <c r="DK104" i="3" s="1"/>
  <c r="DK105" i="3" s="1"/>
  <c r="DL102" i="3" s="1"/>
  <c r="DL103" i="3" l="1"/>
  <c r="DL104" i="3" s="1"/>
  <c r="DL105" i="3" s="1"/>
  <c r="DM102" i="3" s="1"/>
  <c r="BA178" i="3" l="1"/>
  <c r="BA171" i="3"/>
  <c r="DM103" i="3"/>
  <c r="DM104" i="3" s="1"/>
  <c r="DM105" i="3" s="1"/>
  <c r="DN102" i="3" s="1"/>
  <c r="BA179" i="3" l="1"/>
  <c r="BA173" i="3"/>
  <c r="BB169" i="3" s="1"/>
  <c r="BB170" i="3" s="1"/>
  <c r="DN103" i="3"/>
  <c r="DN104" i="3" s="1"/>
  <c r="DN105" i="3" s="1"/>
  <c r="DO102" i="3" s="1"/>
  <c r="DO103" i="3" l="1"/>
  <c r="DO104" i="3" s="1"/>
  <c r="DO105" i="3" s="1"/>
  <c r="DP102" i="3" s="1"/>
  <c r="BB178" i="3" l="1"/>
  <c r="BB171" i="3"/>
  <c r="DP103" i="3"/>
  <c r="DP104" i="3" s="1"/>
  <c r="DP105" i="3" s="1"/>
  <c r="DQ102" i="3" s="1"/>
  <c r="BB179" i="3" l="1"/>
  <c r="BB173" i="3"/>
  <c r="BC169" i="3" s="1"/>
  <c r="BC170" i="3" s="1"/>
  <c r="DQ103" i="3"/>
  <c r="DQ104" i="3" s="1"/>
  <c r="DQ105" i="3" s="1"/>
  <c r="BC178" i="3" l="1"/>
  <c r="BC171" i="3"/>
  <c r="BC179" i="3" l="1"/>
  <c r="BC173" i="3"/>
  <c r="BD169" i="3" s="1"/>
  <c r="BD170" i="3" s="1"/>
  <c r="BD178" i="3" l="1"/>
  <c r="BD171" i="3"/>
  <c r="BD179" i="3" l="1"/>
  <c r="BD173" i="3"/>
  <c r="BE169" i="3" s="1"/>
  <c r="BE170" i="3" s="1"/>
  <c r="BE178" i="3" l="1"/>
  <c r="BE171" i="3"/>
  <c r="BE179" i="3" l="1"/>
  <c r="BE173" i="3"/>
  <c r="BF169" i="3" s="1"/>
  <c r="BF170" i="3" s="1"/>
  <c r="BF178" i="3" l="1"/>
  <c r="BF171" i="3"/>
  <c r="BF179" i="3" l="1"/>
  <c r="BF173" i="3"/>
  <c r="BG169" i="3" s="1"/>
  <c r="BG170" i="3" s="1"/>
  <c r="BG178" i="3" l="1"/>
  <c r="BG171" i="3"/>
  <c r="BG179" i="3" l="1"/>
  <c r="BG173" i="3"/>
  <c r="BH169" i="3" s="1"/>
  <c r="BH170" i="3" s="1"/>
  <c r="BH178" i="3" l="1"/>
  <c r="BH171" i="3"/>
  <c r="BH179" i="3" l="1"/>
  <c r="BH173" i="3"/>
  <c r="BI169" i="3" s="1"/>
  <c r="BI170" i="3" s="1"/>
  <c r="BI178" i="3" l="1"/>
  <c r="BI171" i="3"/>
  <c r="BI179" i="3" l="1"/>
  <c r="BI173" i="3"/>
  <c r="BJ169" i="3" s="1"/>
  <c r="BJ170" i="3" s="1"/>
  <c r="BJ178" i="3" l="1"/>
  <c r="BJ171" i="3"/>
  <c r="BJ179" i="3" l="1"/>
  <c r="BJ173" i="3"/>
  <c r="BK169" i="3" s="1"/>
  <c r="BK170" i="3" s="1"/>
  <c r="BK178" i="3" l="1"/>
  <c r="BK171" i="3"/>
  <c r="BK179" i="3" l="1"/>
  <c r="BK173" i="3"/>
  <c r="BL169" i="3" s="1"/>
  <c r="BL170" i="3" s="1"/>
  <c r="BL178" i="3" l="1"/>
  <c r="BL171" i="3"/>
  <c r="BL179" i="3" l="1"/>
  <c r="BL173" i="3"/>
  <c r="BM169" i="3" s="1"/>
  <c r="BM170" i="3" s="1"/>
  <c r="BM178" i="3" l="1"/>
  <c r="BM171" i="3"/>
  <c r="BM179" i="3" l="1"/>
  <c r="BM173" i="3"/>
  <c r="BN169" i="3" s="1"/>
  <c r="BN170" i="3" s="1"/>
  <c r="BN178" i="3" l="1"/>
  <c r="BN171" i="3"/>
  <c r="BN179" i="3" l="1"/>
  <c r="BN173" i="3"/>
  <c r="BO169" i="3" s="1"/>
  <c r="BO170" i="3" s="1"/>
  <c r="BO178" i="3" l="1"/>
  <c r="BO171" i="3"/>
  <c r="BO179" i="3" l="1"/>
  <c r="BO173" i="3"/>
  <c r="BP169" i="3" s="1"/>
  <c r="BP170" i="3" s="1"/>
  <c r="BP178" i="3" l="1"/>
  <c r="BP171" i="3"/>
  <c r="BP179" i="3" l="1"/>
  <c r="BP173" i="3"/>
  <c r="BQ169" i="3" s="1"/>
  <c r="BQ170" i="3" s="1"/>
  <c r="BQ178" i="3" l="1"/>
  <c r="BQ171" i="3"/>
  <c r="BQ179" i="3" l="1"/>
  <c r="BQ173" i="3"/>
  <c r="BR169" i="3" s="1"/>
  <c r="BR170" i="3" s="1"/>
  <c r="BR178" i="3" l="1"/>
  <c r="BR171" i="3"/>
  <c r="BR179" i="3" l="1"/>
  <c r="BR173" i="3"/>
  <c r="BS169" i="3" s="1"/>
  <c r="BS170" i="3" s="1"/>
  <c r="BS178" i="3" l="1"/>
  <c r="BS171" i="3"/>
  <c r="BS179" i="3" l="1"/>
  <c r="BS173" i="3"/>
  <c r="BT169" i="3" s="1"/>
  <c r="BT170" i="3" s="1"/>
  <c r="BT178" i="3" l="1"/>
  <c r="BT171" i="3"/>
  <c r="BT179" i="3" l="1"/>
  <c r="BT173" i="3"/>
  <c r="BU169" i="3" s="1"/>
  <c r="BU170" i="3" s="1"/>
  <c r="BU178" i="3" l="1"/>
  <c r="BU171" i="3"/>
  <c r="BU179" i="3" l="1"/>
  <c r="BU173" i="3"/>
  <c r="BV169" i="3" s="1"/>
  <c r="BV170" i="3" s="1"/>
  <c r="G158" i="3" l="1"/>
  <c r="BV178" i="3" l="1"/>
  <c r="BV171" i="3"/>
  <c r="BV179" i="3" l="1"/>
  <c r="BV173" i="3"/>
  <c r="BW169" i="3" s="1"/>
  <c r="BW170" i="3" s="1"/>
  <c r="BW178" i="3" l="1"/>
  <c r="BW171" i="3"/>
  <c r="BW179" i="3" l="1"/>
  <c r="BW173" i="3"/>
  <c r="BX169" i="3" s="1"/>
  <c r="BX170" i="3" s="1"/>
  <c r="BX178" i="3" l="1"/>
  <c r="BX171" i="3"/>
  <c r="BX179" i="3" l="1"/>
  <c r="BX173" i="3"/>
  <c r="BY169" i="3" s="1"/>
  <c r="BY170" i="3" s="1"/>
  <c r="BY178" i="3" l="1"/>
  <c r="BY171" i="3"/>
  <c r="BY179" i="3" l="1"/>
  <c r="BY173" i="3"/>
  <c r="BZ169" i="3" s="1"/>
  <c r="BZ170" i="3" s="1"/>
  <c r="BZ178" i="3" l="1"/>
  <c r="BZ171" i="3"/>
  <c r="BZ179" i="3" l="1"/>
  <c r="BZ173" i="3"/>
  <c r="CA169" i="3" s="1"/>
  <c r="CA170" i="3" s="1"/>
  <c r="CA178" i="3" l="1"/>
  <c r="CA171" i="3"/>
  <c r="CA179" i="3" l="1"/>
  <c r="CA173" i="3"/>
  <c r="CB169" i="3" s="1"/>
  <c r="CB170" i="3" s="1"/>
  <c r="CB178" i="3" l="1"/>
  <c r="CB171" i="3"/>
  <c r="CB179" i="3" l="1"/>
  <c r="CB173" i="3"/>
  <c r="CC169" i="3" s="1"/>
  <c r="CC170" i="3" s="1"/>
  <c r="CC178" i="3" l="1"/>
  <c r="CC171" i="3"/>
  <c r="CC179" i="3" l="1"/>
  <c r="CC173" i="3"/>
  <c r="CD169" i="3" s="1"/>
  <c r="CD170" i="3" s="1"/>
  <c r="CD178" i="3" l="1"/>
  <c r="CD171" i="3"/>
  <c r="CD179" i="3" l="1"/>
  <c r="CD173" i="3"/>
  <c r="CE169" i="3" s="1"/>
  <c r="CE170" i="3" s="1"/>
  <c r="CE178" i="3" l="1"/>
  <c r="CE171" i="3"/>
  <c r="CE179" i="3" l="1"/>
  <c r="CE173" i="3"/>
  <c r="CF169" i="3" s="1"/>
  <c r="CF170" i="3" s="1"/>
  <c r="CF178" i="3" l="1"/>
  <c r="CF171" i="3"/>
  <c r="CF179" i="3" l="1"/>
  <c r="CF173" i="3"/>
  <c r="CG169" i="3" s="1"/>
  <c r="CG170" i="3" s="1"/>
  <c r="CG178" i="3" l="1"/>
  <c r="CG171" i="3"/>
  <c r="CG179" i="3" l="1"/>
  <c r="CG173" i="3"/>
  <c r="CH169" i="3" s="1"/>
  <c r="CH170" i="3" s="1"/>
  <c r="CH178" i="3" l="1"/>
  <c r="CH171" i="3"/>
  <c r="CH179" i="3" l="1"/>
  <c r="CH173" i="3"/>
  <c r="CI169" i="3" s="1"/>
  <c r="CI170" i="3" s="1"/>
  <c r="CI178" i="3" l="1"/>
  <c r="CI171" i="3"/>
  <c r="CI179" i="3" l="1"/>
  <c r="CI173" i="3"/>
  <c r="CJ169" i="3" s="1"/>
  <c r="CJ170" i="3" s="1"/>
  <c r="CJ178" i="3" l="1"/>
  <c r="CJ171" i="3"/>
  <c r="CJ179" i="3" l="1"/>
  <c r="CJ173" i="3"/>
  <c r="CK169" i="3" s="1"/>
  <c r="CK170" i="3" s="1"/>
  <c r="CK178" i="3" l="1"/>
  <c r="CK171" i="3"/>
  <c r="CK179" i="3" l="1"/>
  <c r="CK173" i="3"/>
  <c r="CL169" i="3" s="1"/>
  <c r="CL170" i="3" s="1"/>
  <c r="CL178" i="3" l="1"/>
  <c r="CL171" i="3"/>
  <c r="CL179" i="3" l="1"/>
  <c r="CL173" i="3"/>
  <c r="CM169" i="3" s="1"/>
  <c r="CM170" i="3" s="1"/>
  <c r="CM178" i="3" l="1"/>
  <c r="CM171" i="3"/>
  <c r="CM179" i="3" l="1"/>
  <c r="CM173" i="3"/>
  <c r="CN169" i="3" s="1"/>
  <c r="CN170" i="3" s="1"/>
  <c r="CN178" i="3" l="1"/>
  <c r="CN171" i="3"/>
  <c r="CN179" i="3" l="1"/>
  <c r="CN173" i="3"/>
  <c r="CO169" i="3" s="1"/>
  <c r="CO170" i="3" s="1"/>
  <c r="CO178" i="3" l="1"/>
  <c r="CO171" i="3"/>
  <c r="CO179" i="3" l="1"/>
  <c r="CO173" i="3"/>
  <c r="CP169" i="3" s="1"/>
  <c r="CP170" i="3" s="1"/>
  <c r="CP178" i="3" l="1"/>
  <c r="CP171" i="3"/>
  <c r="CP179" i="3" l="1"/>
  <c r="CP173" i="3"/>
  <c r="CQ169" i="3" s="1"/>
  <c r="CQ170" i="3" s="1"/>
  <c r="CQ178" i="3" l="1"/>
  <c r="CQ171" i="3"/>
  <c r="CQ179" i="3" l="1"/>
  <c r="CQ173" i="3"/>
  <c r="CR169" i="3" s="1"/>
  <c r="CR170" i="3" s="1"/>
  <c r="CR178" i="3" l="1"/>
  <c r="CR171" i="3"/>
  <c r="CR179" i="3" l="1"/>
  <c r="CR173" i="3"/>
  <c r="CS169" i="3" s="1"/>
  <c r="CS170" i="3" s="1"/>
  <c r="CS178" i="3" l="1"/>
  <c r="CS171" i="3"/>
  <c r="CS179" i="3" l="1"/>
  <c r="CS173" i="3"/>
  <c r="CT169" i="3" s="1"/>
  <c r="CT170" i="3" s="1"/>
  <c r="CT178" i="3" l="1"/>
  <c r="CT171" i="3"/>
  <c r="CT179" i="3" l="1"/>
  <c r="CT173" i="3"/>
  <c r="CU169" i="3" s="1"/>
  <c r="CU170" i="3" s="1"/>
  <c r="CU178" i="3" l="1"/>
  <c r="CU171" i="3"/>
  <c r="CU179" i="3" l="1"/>
  <c r="CU173" i="3"/>
  <c r="CV169" i="3" s="1"/>
  <c r="CV170" i="3" s="1"/>
  <c r="CV178" i="3" l="1"/>
  <c r="CV171" i="3"/>
  <c r="CV179" i="3" l="1"/>
  <c r="CV173" i="3"/>
  <c r="CW169" i="3" s="1"/>
  <c r="CW170" i="3" s="1"/>
  <c r="CW178" i="3" l="1"/>
  <c r="CW171" i="3"/>
  <c r="CW179" i="3" l="1"/>
  <c r="CW173" i="3"/>
  <c r="CX169" i="3" s="1"/>
  <c r="CX170" i="3" s="1"/>
  <c r="CX178" i="3" l="1"/>
  <c r="CX171" i="3"/>
  <c r="CX179" i="3" l="1"/>
  <c r="CX173" i="3"/>
  <c r="CY169" i="3" s="1"/>
  <c r="CY170" i="3" s="1"/>
  <c r="CY178" i="3" l="1"/>
  <c r="CY171" i="3"/>
  <c r="CY179" i="3" l="1"/>
  <c r="CY173" i="3"/>
  <c r="CZ169" i="3" s="1"/>
  <c r="CZ170" i="3" s="1"/>
  <c r="CZ178" i="3" l="1"/>
  <c r="CZ171" i="3"/>
  <c r="CZ179" i="3" l="1"/>
  <c r="CZ173" i="3"/>
  <c r="DA169" i="3" s="1"/>
  <c r="DA170" i="3" s="1"/>
  <c r="DA178" i="3" l="1"/>
  <c r="DA171" i="3"/>
  <c r="DA179" i="3" l="1"/>
  <c r="DA173" i="3"/>
  <c r="DB169" i="3" s="1"/>
  <c r="DB170" i="3" s="1"/>
  <c r="DB178" i="3" l="1"/>
  <c r="DB171" i="3"/>
  <c r="DB179" i="3" l="1"/>
  <c r="DB173" i="3"/>
  <c r="DC169" i="3" s="1"/>
  <c r="DC170" i="3" s="1"/>
  <c r="DC178" i="3" l="1"/>
  <c r="DC171" i="3"/>
  <c r="DC179" i="3" l="1"/>
  <c r="DC173" i="3"/>
  <c r="DD169" i="3" s="1"/>
  <c r="DD170" i="3" s="1"/>
  <c r="DD178" i="3" l="1"/>
  <c r="DD171" i="3"/>
  <c r="DD179" i="3" l="1"/>
  <c r="DD173" i="3"/>
  <c r="DE169" i="3" s="1"/>
  <c r="DE170" i="3" s="1"/>
  <c r="DE178" i="3" l="1"/>
  <c r="DE171" i="3"/>
  <c r="DE179" i="3" l="1"/>
  <c r="DE173" i="3"/>
  <c r="DF169" i="3" s="1"/>
  <c r="DF170" i="3" s="1"/>
  <c r="DF178" i="3" l="1"/>
  <c r="DF171" i="3"/>
  <c r="DF179" i="3" l="1"/>
  <c r="DF173" i="3"/>
  <c r="DG169" i="3" s="1"/>
  <c r="DG170" i="3" s="1"/>
  <c r="DG178" i="3" l="1"/>
  <c r="DG171" i="3"/>
  <c r="DG179" i="3" l="1"/>
  <c r="DG173" i="3"/>
  <c r="DH169" i="3" s="1"/>
  <c r="DH170" i="3" s="1"/>
  <c r="DH178" i="3" l="1"/>
  <c r="DH171" i="3"/>
  <c r="DH179" i="3" l="1"/>
  <c r="DH173" i="3"/>
  <c r="DI169" i="3" s="1"/>
  <c r="DI170" i="3" s="1"/>
  <c r="DI178" i="3" l="1"/>
  <c r="DI171" i="3"/>
  <c r="DI179" i="3" l="1"/>
  <c r="DI173" i="3"/>
  <c r="DJ169" i="3" s="1"/>
  <c r="DJ170" i="3" s="1"/>
  <c r="DJ178" i="3" l="1"/>
  <c r="DJ171" i="3"/>
  <c r="DJ179" i="3" l="1"/>
  <c r="DJ173" i="3"/>
  <c r="DK169" i="3" s="1"/>
  <c r="DK170" i="3" s="1"/>
  <c r="DK178" i="3" l="1"/>
  <c r="DK171" i="3"/>
  <c r="DK179" i="3" l="1"/>
  <c r="DK173" i="3"/>
  <c r="DL169" i="3" s="1"/>
  <c r="DL170" i="3" s="1"/>
  <c r="DL178" i="3" l="1"/>
  <c r="DL171" i="3"/>
  <c r="DL179" i="3" l="1"/>
  <c r="DL173" i="3"/>
  <c r="DM169" i="3" s="1"/>
  <c r="DM170" i="3" s="1"/>
  <c r="DM178" i="3" l="1"/>
  <c r="DM171" i="3"/>
  <c r="DM179" i="3" l="1"/>
  <c r="DM173" i="3"/>
  <c r="DN169" i="3" s="1"/>
  <c r="DN170" i="3" s="1"/>
  <c r="DN178" i="3" l="1"/>
  <c r="DN171" i="3"/>
  <c r="DN179" i="3" l="1"/>
  <c r="DN173" i="3"/>
  <c r="DO169" i="3" s="1"/>
  <c r="DO170" i="3" s="1"/>
  <c r="DO178" i="3" l="1"/>
  <c r="DO171" i="3"/>
  <c r="DO179" i="3" l="1"/>
  <c r="DO173" i="3"/>
  <c r="DP169" i="3" s="1"/>
  <c r="DP170" i="3" s="1"/>
  <c r="DP178" i="3" l="1"/>
  <c r="DP171" i="3"/>
  <c r="DP179" i="3" l="1"/>
  <c r="DP173" i="3"/>
  <c r="DQ169" i="3" s="1"/>
  <c r="DQ170" i="3" s="1"/>
  <c r="DQ178" i="3" l="1"/>
  <c r="DQ171" i="3"/>
  <c r="DQ179" i="3" l="1"/>
  <c r="DQ173" i="3"/>
  <c r="T128" i="3" l="1"/>
  <c r="T136" i="3"/>
  <c r="S128" i="3"/>
  <c r="S136" i="3" s="1"/>
  <c r="X128" i="3"/>
  <c r="X136" i="3" s="1"/>
  <c r="U129" i="3"/>
  <c r="U137" i="3" s="1"/>
  <c r="U128" i="3"/>
  <c r="U136" i="3" s="1"/>
  <c r="X129" i="3"/>
  <c r="X137" i="3" s="1"/>
  <c r="W129" i="3"/>
  <c r="W137" i="3"/>
  <c r="Q128" i="3"/>
  <c r="Q136" i="3" s="1"/>
  <c r="O129" i="3"/>
  <c r="O137" i="3" s="1"/>
  <c r="V129" i="3"/>
  <c r="V137" i="3" s="1"/>
  <c r="R129" i="3"/>
  <c r="R137" i="3" s="1"/>
  <c r="N128" i="3"/>
  <c r="N136" i="3" s="1"/>
  <c r="P128" i="3"/>
  <c r="P136" i="3" s="1"/>
  <c r="Y128" i="3"/>
  <c r="Y136" i="3" s="1"/>
  <c r="V128" i="3"/>
  <c r="V136" i="3" s="1"/>
  <c r="O128" i="3"/>
  <c r="O136" i="3" s="1"/>
  <c r="P129" i="3"/>
  <c r="P137" i="3" s="1"/>
  <c r="R128" i="3"/>
  <c r="R136" i="3" s="1"/>
  <c r="G128" i="3"/>
  <c r="G136" i="3" s="1"/>
  <c r="K129" i="3"/>
  <c r="K137" i="3" s="1"/>
  <c r="H128" i="3"/>
  <c r="H136" i="3" s="1"/>
  <c r="E128" i="3"/>
  <c r="E136" i="3" s="1"/>
  <c r="B129" i="3"/>
  <c r="B131" i="3" s="1"/>
  <c r="C127" i="3"/>
  <c r="C130" i="3" s="1"/>
  <c r="C129" i="3"/>
  <c r="D129" i="3"/>
  <c r="D137" i="3" s="1"/>
  <c r="E129" i="3"/>
  <c r="F129" i="3"/>
  <c r="F137" i="3" s="1"/>
  <c r="G129" i="3"/>
  <c r="H129" i="3"/>
  <c r="H137" i="3" s="1"/>
  <c r="I129" i="3"/>
  <c r="J129" i="3"/>
  <c r="J137" i="3" s="1"/>
  <c r="L129" i="3"/>
  <c r="M129" i="3"/>
  <c r="M137" i="3" s="1"/>
  <c r="N129" i="3"/>
  <c r="N137" i="3" s="1"/>
  <c r="Q129" i="3"/>
  <c r="Q137" i="3" s="1"/>
  <c r="S129" i="3"/>
  <c r="T129" i="3"/>
  <c r="Y129" i="3"/>
  <c r="Y137" i="3" s="1"/>
  <c r="S137" i="3"/>
  <c r="J128" i="3"/>
  <c r="J136" i="3" s="1"/>
  <c r="I128" i="3"/>
  <c r="I136" i="3" s="1"/>
  <c r="E137" i="3"/>
  <c r="W128" i="3"/>
  <c r="W136" i="3" s="1"/>
  <c r="G137" i="3"/>
  <c r="F128" i="3"/>
  <c r="F136" i="3" s="1"/>
  <c r="T137" i="3"/>
  <c r="I137" i="3"/>
  <c r="M128" i="3"/>
  <c r="M136" i="3" s="1"/>
  <c r="K128" i="3"/>
  <c r="K136" i="3"/>
  <c r="L128" i="3"/>
  <c r="L136" i="3" s="1"/>
  <c r="L137" i="3"/>
  <c r="D128" i="3"/>
  <c r="D136" i="3" s="1"/>
  <c r="C128" i="3"/>
  <c r="C136" i="3" s="1"/>
  <c r="C137" i="3"/>
  <c r="B128" i="3"/>
  <c r="B136" i="3" s="1"/>
  <c r="B137" i="3" l="1"/>
  <c r="C131" i="3"/>
  <c r="D127" i="3" s="1"/>
  <c r="D130" i="3" l="1"/>
  <c r="D131" i="3" s="1"/>
  <c r="E127" i="3" s="1"/>
  <c r="E130" i="3" l="1"/>
  <c r="E131" i="3"/>
  <c r="F127" i="3" s="1"/>
  <c r="F130" i="3" l="1"/>
  <c r="F131" i="3" s="1"/>
  <c r="G127" i="3" s="1"/>
  <c r="G130" i="3" l="1"/>
  <c r="G131" i="3" s="1"/>
  <c r="H127" i="3" s="1"/>
  <c r="H130" i="3" l="1"/>
  <c r="H131" i="3" s="1"/>
  <c r="I127" i="3" s="1"/>
  <c r="I130" i="3" l="1"/>
  <c r="I131" i="3" s="1"/>
  <c r="J127" i="3" s="1"/>
  <c r="J130" i="3" l="1"/>
  <c r="J131" i="3" s="1"/>
  <c r="K127" i="3" s="1"/>
  <c r="K130" i="3" l="1"/>
  <c r="K131" i="3" s="1"/>
  <c r="L127" i="3" s="1"/>
  <c r="L130" i="3" l="1"/>
  <c r="L131" i="3" s="1"/>
  <c r="M127" i="3" s="1"/>
  <c r="M130" i="3" l="1"/>
  <c r="M131" i="3" s="1"/>
  <c r="N127" i="3" s="1"/>
  <c r="N130" i="3" l="1"/>
  <c r="N131" i="3" s="1"/>
  <c r="O127" i="3" s="1"/>
  <c r="O130" i="3" l="1"/>
  <c r="O131" i="3" s="1"/>
  <c r="P127" i="3" s="1"/>
  <c r="P130" i="3" l="1"/>
  <c r="P131" i="3" s="1"/>
  <c r="Q127" i="3" s="1"/>
  <c r="Q130" i="3" l="1"/>
  <c r="Q131" i="3" s="1"/>
  <c r="R127" i="3" s="1"/>
  <c r="R130" i="3" l="1"/>
  <c r="R131" i="3" s="1"/>
  <c r="S127" i="3" s="1"/>
  <c r="S130" i="3" l="1"/>
  <c r="S131" i="3" s="1"/>
  <c r="T127" i="3" s="1"/>
  <c r="T130" i="3" l="1"/>
  <c r="T131" i="3" s="1"/>
  <c r="U127" i="3" s="1"/>
  <c r="U130" i="3" l="1"/>
  <c r="U131" i="3" s="1"/>
  <c r="V127" i="3" s="1"/>
  <c r="V130" i="3" l="1"/>
  <c r="V131" i="3" s="1"/>
  <c r="W127" i="3" s="1"/>
  <c r="W130" i="3" l="1"/>
  <c r="W131" i="3" s="1"/>
  <c r="X127" i="3" s="1"/>
  <c r="X130" i="3" l="1"/>
  <c r="X131" i="3" s="1"/>
  <c r="Y127" i="3" s="1"/>
  <c r="Y130" i="3" l="1"/>
  <c r="B122" i="3" s="1"/>
  <c r="B123" i="3" s="1"/>
  <c r="Z128" i="3" s="1"/>
  <c r="Y131" i="3" l="1"/>
  <c r="Z127" i="3" s="1"/>
  <c r="BS128" i="3"/>
  <c r="BS136" i="3" s="1"/>
  <c r="DH129" i="3"/>
  <c r="DH137" i="3" s="1"/>
  <c r="AO128" i="3"/>
  <c r="AO136" i="3" s="1"/>
  <c r="DE128" i="3"/>
  <c r="DE136" i="3" s="1"/>
  <c r="AO129" i="3"/>
  <c r="AO137" i="3" s="1"/>
  <c r="BR129" i="3"/>
  <c r="BR137" i="3" s="1"/>
  <c r="BX128" i="3"/>
  <c r="BX136" i="3" s="1"/>
  <c r="CW128" i="3"/>
  <c r="CW136" i="3" s="1"/>
  <c r="CS129" i="3"/>
  <c r="CS137" i="3" s="1"/>
  <c r="AK128" i="3"/>
  <c r="AK136" i="3" s="1"/>
  <c r="BF129" i="3"/>
  <c r="BF137" i="3" s="1"/>
  <c r="DD128" i="3"/>
  <c r="DD136" i="3" s="1"/>
  <c r="DQ129" i="3"/>
  <c r="DQ137" i="3" s="1"/>
  <c r="DO128" i="3"/>
  <c r="DO136" i="3" s="1"/>
  <c r="AN128" i="3"/>
  <c r="AN136" i="3" s="1"/>
  <c r="AM129" i="3"/>
  <c r="AM137" i="3" s="1"/>
  <c r="BD129" i="3"/>
  <c r="BD137" i="3" s="1"/>
  <c r="CB129" i="3"/>
  <c r="CB137" i="3" s="1"/>
  <c r="BP128" i="3"/>
  <c r="BP136" i="3" s="1"/>
  <c r="DG128" i="3"/>
  <c r="DG136" i="3" s="1"/>
  <c r="DL128" i="3"/>
  <c r="DL136" i="3" s="1"/>
  <c r="AC128" i="3"/>
  <c r="AC136" i="3" s="1"/>
  <c r="AV128" i="3"/>
  <c r="AV136" i="3" s="1"/>
  <c r="AY129" i="3"/>
  <c r="AY137" i="3" s="1"/>
  <c r="CH128" i="3"/>
  <c r="CH136" i="3" s="1"/>
  <c r="CM128" i="3"/>
  <c r="CM136" i="3" s="1"/>
  <c r="AS129" i="3"/>
  <c r="AS137" i="3" s="1"/>
  <c r="BW128" i="3"/>
  <c r="BW136" i="3" s="1"/>
  <c r="AD129" i="3"/>
  <c r="AD137" i="3" s="1"/>
  <c r="CN129" i="3"/>
  <c r="CN137" i="3" s="1"/>
  <c r="CC129" i="3"/>
  <c r="CC137" i="3" s="1"/>
  <c r="AJ128" i="3"/>
  <c r="AJ136" i="3" s="1"/>
  <c r="CI128" i="3"/>
  <c r="CI136" i="3" s="1"/>
  <c r="DA128" i="3"/>
  <c r="DA136" i="3" s="1"/>
  <c r="DB128" i="3"/>
  <c r="DB136" i="3" s="1"/>
  <c r="BK129" i="3"/>
  <c r="BK137" i="3" s="1"/>
  <c r="CU129" i="3"/>
  <c r="CU137" i="3" s="1"/>
  <c r="CQ129" i="3"/>
  <c r="CQ137" i="3" s="1"/>
  <c r="CL129" i="3"/>
  <c r="CL137" i="3" s="1"/>
  <c r="CD128" i="3"/>
  <c r="CD136" i="3" s="1"/>
  <c r="AV129" i="3"/>
  <c r="AV137" i="3" s="1"/>
  <c r="CJ129" i="3"/>
  <c r="CJ137" i="3" s="1"/>
  <c r="AW129" i="3"/>
  <c r="AW137" i="3" s="1"/>
  <c r="Z129" i="3"/>
  <c r="Z137" i="3" s="1"/>
  <c r="CQ128" i="3"/>
  <c r="CQ136" i="3" s="1"/>
  <c r="BG128" i="3"/>
  <c r="BG136" i="3" s="1"/>
  <c r="CA128" i="3"/>
  <c r="CA136" i="3" s="1"/>
  <c r="AQ128" i="3"/>
  <c r="AQ136" i="3" s="1"/>
  <c r="AE128" i="3"/>
  <c r="AE136" i="3" s="1"/>
  <c r="AL129" i="3"/>
  <c r="AL137" i="3" s="1"/>
  <c r="BG129" i="3"/>
  <c r="BG137" i="3" s="1"/>
  <c r="AT129" i="3"/>
  <c r="AT137" i="3" s="1"/>
  <c r="AC129" i="3"/>
  <c r="AC137" i="3" s="1"/>
  <c r="CX128" i="3"/>
  <c r="CX136" i="3" s="1"/>
  <c r="BU128" i="3"/>
  <c r="BU136" i="3" s="1"/>
  <c r="BF128" i="3"/>
  <c r="BF136" i="3" s="1"/>
  <c r="BN129" i="3"/>
  <c r="BN137" i="3" s="1"/>
  <c r="DC129" i="3"/>
  <c r="DC137" i="3" s="1"/>
  <c r="BQ129" i="3"/>
  <c r="BQ137" i="3" s="1"/>
  <c r="AG129" i="3"/>
  <c r="AG137" i="3" s="1"/>
  <c r="AQ129" i="3"/>
  <c r="AQ137" i="3" s="1"/>
  <c r="BA129" i="3"/>
  <c r="BA137" i="3" s="1"/>
  <c r="BX129" i="3"/>
  <c r="BX137" i="3" s="1"/>
  <c r="DH128" i="3"/>
  <c r="DH136" i="3" s="1"/>
  <c r="CX129" i="3"/>
  <c r="CX137" i="3" s="1"/>
  <c r="DK128" i="3"/>
  <c r="DK136" i="3" s="1"/>
  <c r="DD129" i="3"/>
  <c r="DD137" i="3" s="1"/>
  <c r="BL128" i="3"/>
  <c r="BL136" i="3" s="1"/>
  <c r="CG129" i="3"/>
  <c r="CG137" i="3" s="1"/>
  <c r="CK128" i="3"/>
  <c r="CK136" i="3" s="1"/>
  <c r="BM128" i="3"/>
  <c r="BM136" i="3" s="1"/>
  <c r="AN129" i="3"/>
  <c r="AN137" i="3" s="1"/>
  <c r="CP128" i="3"/>
  <c r="CP136" i="3" s="1"/>
  <c r="BI129" i="3"/>
  <c r="BI137" i="3" s="1"/>
  <c r="AX129" i="3"/>
  <c r="AX137" i="3" s="1"/>
  <c r="AZ128" i="3"/>
  <c r="AZ136" i="3" s="1"/>
  <c r="CV128" i="3"/>
  <c r="CV136" i="3" s="1"/>
  <c r="BZ128" i="3"/>
  <c r="BZ136" i="3" s="1"/>
  <c r="AS128" i="3"/>
  <c r="AS136" i="3" s="1"/>
  <c r="CZ129" i="3"/>
  <c r="CZ137" i="3" s="1"/>
  <c r="DM129" i="3"/>
  <c r="DM137" i="3" s="1"/>
  <c r="AB129" i="3"/>
  <c r="AB137" i="3" s="1"/>
  <c r="AP129" i="3"/>
  <c r="AP137" i="3" s="1"/>
  <c r="AZ129" i="3"/>
  <c r="AZ137" i="3" s="1"/>
  <c r="BJ129" i="3"/>
  <c r="BJ137" i="3" s="1"/>
  <c r="BM129" i="3"/>
  <c r="BM137" i="3" s="1"/>
  <c r="BT129" i="3"/>
  <c r="BT137" i="3" s="1"/>
  <c r="BH129" i="3"/>
  <c r="BH137" i="3" s="1"/>
  <c r="AT128" i="3"/>
  <c r="AT136" i="3" s="1"/>
  <c r="BI128" i="3"/>
  <c r="BI136" i="3" s="1"/>
  <c r="DQ128" i="3"/>
  <c r="DQ136" i="3" s="1"/>
  <c r="CF128" i="3"/>
  <c r="CF136" i="3" s="1"/>
  <c r="AH128" i="3"/>
  <c r="AH136" i="3" s="1"/>
  <c r="CA129" i="3"/>
  <c r="CA137" i="3" s="1"/>
  <c r="AF128" i="3"/>
  <c r="AF136" i="3" s="1"/>
  <c r="AP128" i="3"/>
  <c r="AP136" i="3" s="1"/>
  <c r="BS129" i="3"/>
  <c r="BS137" i="3" s="1"/>
  <c r="CB128" i="3"/>
  <c r="CB136" i="3" s="1"/>
  <c r="DJ129" i="3"/>
  <c r="DJ137" i="3" s="1"/>
  <c r="BY128" i="3"/>
  <c r="BY136" i="3" s="1"/>
  <c r="DA129" i="3"/>
  <c r="DA137" i="3" s="1"/>
  <c r="BY129" i="3"/>
  <c r="BY137" i="3" s="1"/>
  <c r="CD129" i="3"/>
  <c r="CD137" i="3" s="1"/>
  <c r="CT129" i="3"/>
  <c r="CT137" i="3" s="1"/>
  <c r="DF129" i="3"/>
  <c r="DF137" i="3" s="1"/>
  <c r="DK129" i="3"/>
  <c r="DK137" i="3" s="1"/>
  <c r="DN129" i="3"/>
  <c r="DN137" i="3" s="1"/>
  <c r="AU128" i="3"/>
  <c r="AU136" i="3" s="1"/>
  <c r="BK128" i="3"/>
  <c r="BK136" i="3" s="1"/>
  <c r="CG128" i="3"/>
  <c r="CG136" i="3" s="1"/>
  <c r="DI128" i="3"/>
  <c r="DI136" i="3" s="1"/>
  <c r="BH128" i="3"/>
  <c r="BH136" i="3" s="1"/>
  <c r="CU128" i="3"/>
  <c r="CU136" i="3" s="1"/>
  <c r="AR128" i="3"/>
  <c r="AR136" i="3" s="1"/>
  <c r="DC128" i="3"/>
  <c r="DC136" i="3" s="1"/>
  <c r="AG128" i="3"/>
  <c r="AG136" i="3" s="1"/>
  <c r="AB128" i="3"/>
  <c r="AB136" i="3" s="1"/>
  <c r="DJ128" i="3"/>
  <c r="DJ136" i="3" s="1"/>
  <c r="BE128" i="3"/>
  <c r="BE136" i="3" s="1"/>
  <c r="Z136" i="3"/>
  <c r="B124" i="3"/>
  <c r="CW129" i="3"/>
  <c r="CW137" i="3" s="1"/>
  <c r="CR128" i="3"/>
  <c r="CR136" i="3" s="1"/>
  <c r="BC129" i="3"/>
  <c r="BC137" i="3" s="1"/>
  <c r="BW129" i="3"/>
  <c r="BW137" i="3" s="1"/>
  <c r="CR129" i="3"/>
  <c r="CR137" i="3" s="1"/>
  <c r="DL129" i="3"/>
  <c r="DL137" i="3" s="1"/>
  <c r="AW128" i="3"/>
  <c r="AW136" i="3" s="1"/>
  <c r="BQ128" i="3"/>
  <c r="BQ136" i="3" s="1"/>
  <c r="CO129" i="3"/>
  <c r="CO137" i="3" s="1"/>
  <c r="DI129" i="3"/>
  <c r="DI137" i="3" s="1"/>
  <c r="BZ129" i="3"/>
  <c r="BZ137" i="3" s="1"/>
  <c r="BC128" i="3"/>
  <c r="BC136" i="3" s="1"/>
  <c r="CV129" i="3"/>
  <c r="CV137" i="3" s="1"/>
  <c r="AF129" i="3"/>
  <c r="AF137" i="3" s="1"/>
  <c r="AI129" i="3"/>
  <c r="AI137" i="3" s="1"/>
  <c r="BD128" i="3"/>
  <c r="BD136" i="3" s="1"/>
  <c r="AA129" i="3"/>
  <c r="AA137" i="3" s="1"/>
  <c r="AK129" i="3"/>
  <c r="AK137" i="3" s="1"/>
  <c r="AU129" i="3"/>
  <c r="AU137" i="3" s="1"/>
  <c r="BL129" i="3"/>
  <c r="BL137" i="3" s="1"/>
  <c r="BO129" i="3"/>
  <c r="BO137" i="3" s="1"/>
  <c r="BV129" i="3"/>
  <c r="BV137" i="3" s="1"/>
  <c r="CI129" i="3"/>
  <c r="CI137" i="3" s="1"/>
  <c r="DE129" i="3"/>
  <c r="DE137" i="3" s="1"/>
  <c r="BO128" i="3"/>
  <c r="BO136" i="3" s="1"/>
  <c r="CE128" i="3"/>
  <c r="CE136" i="3" s="1"/>
  <c r="DP129" i="3"/>
  <c r="DP137" i="3" s="1"/>
  <c r="CY128" i="3"/>
  <c r="CY136" i="3" s="1"/>
  <c r="CS128" i="3"/>
  <c r="CS136" i="3" s="1"/>
  <c r="BJ128" i="3"/>
  <c r="BJ136" i="3" s="1"/>
  <c r="CL128" i="3"/>
  <c r="CL136" i="3" s="1"/>
  <c r="CT128" i="3"/>
  <c r="CT136" i="3" s="1"/>
  <c r="BR128" i="3"/>
  <c r="BR136" i="3" s="1"/>
  <c r="DM128" i="3"/>
  <c r="DM136" i="3" s="1"/>
  <c r="AL128" i="3"/>
  <c r="AL136" i="3" s="1"/>
  <c r="CJ128" i="3"/>
  <c r="CJ136" i="3" s="1"/>
  <c r="BE129" i="3"/>
  <c r="BE137" i="3" s="1"/>
  <c r="CO128" i="3"/>
  <c r="CO136" i="3" s="1"/>
  <c r="AX128" i="3"/>
  <c r="AX136" i="3" s="1"/>
  <c r="BU129" i="3"/>
  <c r="BU137" i="3" s="1"/>
  <c r="CE129" i="3"/>
  <c r="CE137" i="3" s="1"/>
  <c r="CY129" i="3"/>
  <c r="CY137" i="3" s="1"/>
  <c r="DG129" i="3"/>
  <c r="DG137" i="3" s="1"/>
  <c r="AA128" i="3"/>
  <c r="AA136" i="3" s="1"/>
  <c r="DP128" i="3"/>
  <c r="DP136" i="3" s="1"/>
  <c r="AJ129" i="3"/>
  <c r="AJ137" i="3" s="1"/>
  <c r="AE129" i="3"/>
  <c r="AE137" i="3" s="1"/>
  <c r="CC128" i="3"/>
  <c r="CC136" i="3" s="1"/>
  <c r="DN128" i="3"/>
  <c r="DN136" i="3" s="1"/>
  <c r="BV128" i="3"/>
  <c r="BV136" i="3" s="1"/>
  <c r="CZ128" i="3"/>
  <c r="CZ136" i="3" s="1"/>
  <c r="BA128" i="3"/>
  <c r="BA136" i="3" s="1"/>
  <c r="AY128" i="3"/>
  <c r="AY136" i="3" s="1"/>
  <c r="BP129" i="3"/>
  <c r="BP137" i="3" s="1"/>
  <c r="AM128" i="3"/>
  <c r="AM136" i="3" s="1"/>
  <c r="CF129" i="3"/>
  <c r="CF137" i="3" s="1"/>
  <c r="AD128" i="3"/>
  <c r="AD136" i="3" s="1"/>
  <c r="DO129" i="3"/>
  <c r="DO137" i="3" s="1"/>
  <c r="AH129" i="3"/>
  <c r="AH137" i="3" s="1"/>
  <c r="AR129" i="3"/>
  <c r="AR137" i="3" s="1"/>
  <c r="BB129" i="3"/>
  <c r="BB137" i="3" s="1"/>
  <c r="CH129" i="3"/>
  <c r="CH137" i="3" s="1"/>
  <c r="CK129" i="3"/>
  <c r="CK137" i="3" s="1"/>
  <c r="CP129" i="3"/>
  <c r="CP137" i="3" s="1"/>
  <c r="DB129" i="3"/>
  <c r="DB137" i="3" s="1"/>
  <c r="BN128" i="3"/>
  <c r="BN136" i="3" s="1"/>
  <c r="DF128" i="3"/>
  <c r="DF136" i="3" s="1"/>
  <c r="BB128" i="3"/>
  <c r="BB136" i="3" s="1"/>
  <c r="AI128" i="3"/>
  <c r="AI136" i="3" s="1"/>
  <c r="CM129" i="3"/>
  <c r="CM137" i="3" s="1"/>
  <c r="CN128" i="3"/>
  <c r="CN136" i="3" s="1"/>
  <c r="BT128" i="3"/>
  <c r="BT136" i="3" s="1"/>
  <c r="Z131" i="3" l="1"/>
  <c r="AA127" i="3" s="1"/>
  <c r="AA131" i="3" s="1"/>
  <c r="AB127" i="3" s="1"/>
  <c r="AB131" i="3" s="1"/>
  <c r="AC127" i="3" s="1"/>
  <c r="AC131" i="3" s="1"/>
  <c r="AD127" i="3" s="1"/>
  <c r="AD131" i="3" s="1"/>
  <c r="AE127" i="3" s="1"/>
  <c r="AE131" i="3" s="1"/>
  <c r="AF127" i="3" s="1"/>
  <c r="AF131" i="3" s="1"/>
  <c r="AG127" i="3" s="1"/>
  <c r="AG131" i="3" s="1"/>
  <c r="AH127" i="3" s="1"/>
  <c r="AH131" i="3" s="1"/>
  <c r="AI127" i="3" s="1"/>
  <c r="AI131" i="3" s="1"/>
  <c r="AJ127" i="3" s="1"/>
  <c r="AJ131" i="3" s="1"/>
  <c r="AK127" i="3" s="1"/>
  <c r="AK131" i="3" s="1"/>
  <c r="AL127" i="3" s="1"/>
  <c r="AL131" i="3" s="1"/>
  <c r="AM127" i="3" s="1"/>
  <c r="AM131" i="3" s="1"/>
  <c r="AN127" i="3" s="1"/>
  <c r="AN131" i="3" s="1"/>
  <c r="AO127" i="3" s="1"/>
  <c r="AO131" i="3" s="1"/>
  <c r="AP127" i="3" s="1"/>
  <c r="AP131" i="3" s="1"/>
  <c r="AQ127" i="3" s="1"/>
  <c r="AQ131" i="3" s="1"/>
  <c r="AR127" i="3" s="1"/>
  <c r="AR131" i="3" s="1"/>
  <c r="AS127" i="3" s="1"/>
  <c r="AS131" i="3" s="1"/>
  <c r="AT127" i="3" s="1"/>
  <c r="AT131" i="3" s="1"/>
  <c r="AU127" i="3" s="1"/>
  <c r="AU131" i="3" s="1"/>
  <c r="AV127" i="3" s="1"/>
  <c r="AV131" i="3" s="1"/>
  <c r="AW127" i="3" s="1"/>
  <c r="AW131" i="3" s="1"/>
  <c r="AX127" i="3" s="1"/>
  <c r="AX131" i="3" s="1"/>
  <c r="AY127" i="3" s="1"/>
  <c r="AY131" i="3" s="1"/>
  <c r="AZ127" i="3" s="1"/>
  <c r="AZ131" i="3" s="1"/>
  <c r="BA127" i="3" s="1"/>
  <c r="BA131" i="3" s="1"/>
  <c r="BB127" i="3" s="1"/>
  <c r="BB131" i="3" s="1"/>
  <c r="BC127" i="3" s="1"/>
  <c r="BC131" i="3" s="1"/>
  <c r="BD127" i="3" s="1"/>
  <c r="BD131" i="3" s="1"/>
  <c r="BE127" i="3" s="1"/>
  <c r="BE131" i="3" s="1"/>
  <c r="BF127" i="3" s="1"/>
  <c r="BF131" i="3" s="1"/>
  <c r="BG127" i="3" s="1"/>
  <c r="BG131" i="3" s="1"/>
  <c r="BH127" i="3" s="1"/>
  <c r="BH131" i="3" s="1"/>
  <c r="BI127" i="3" s="1"/>
  <c r="BI131" i="3" s="1"/>
  <c r="BJ127" i="3" s="1"/>
  <c r="BJ131" i="3" s="1"/>
  <c r="BK127" i="3" s="1"/>
  <c r="BK131" i="3" s="1"/>
  <c r="BL127" i="3" s="1"/>
  <c r="BL131" i="3" s="1"/>
  <c r="BM127" i="3" s="1"/>
  <c r="BM131" i="3" s="1"/>
  <c r="BN127" i="3" s="1"/>
  <c r="BN131" i="3" s="1"/>
  <c r="BO127" i="3" s="1"/>
  <c r="BO131" i="3" s="1"/>
  <c r="BP127" i="3" s="1"/>
  <c r="BP131" i="3" s="1"/>
  <c r="BQ127" i="3" s="1"/>
  <c r="BQ131" i="3" s="1"/>
  <c r="BR127" i="3" s="1"/>
  <c r="BR131" i="3" s="1"/>
  <c r="BS127" i="3" s="1"/>
  <c r="BS131" i="3" s="1"/>
  <c r="BT127" i="3" s="1"/>
  <c r="BT131" i="3" s="1"/>
  <c r="BU127" i="3" s="1"/>
  <c r="BU131" i="3" s="1"/>
  <c r="BV127" i="3" l="1"/>
  <c r="BV131" i="3" s="1"/>
  <c r="BW127" i="3" s="1"/>
  <c r="BW131" i="3" s="1"/>
  <c r="BX127" i="3" s="1"/>
  <c r="BX131" i="3" s="1"/>
  <c r="BY127" i="3" s="1"/>
  <c r="BY131" i="3" s="1"/>
  <c r="BZ127" i="3" s="1"/>
  <c r="BZ131" i="3" s="1"/>
  <c r="CA127" i="3" s="1"/>
  <c r="CA131" i="3" s="1"/>
  <c r="CB127" i="3" s="1"/>
  <c r="CB131" i="3" s="1"/>
  <c r="CC127" i="3" s="1"/>
  <c r="CC131" i="3" s="1"/>
  <c r="CD127" i="3" s="1"/>
  <c r="CD131" i="3" s="1"/>
  <c r="CE127" i="3" s="1"/>
  <c r="CE131" i="3" s="1"/>
  <c r="CF127" i="3" s="1"/>
  <c r="CF131" i="3" s="1"/>
  <c r="CG127" i="3" s="1"/>
  <c r="CG131" i="3" s="1"/>
  <c r="CH127" i="3" s="1"/>
  <c r="CH131" i="3" s="1"/>
  <c r="CI127" i="3" s="1"/>
  <c r="CI131" i="3" s="1"/>
  <c r="CJ127" i="3" s="1"/>
  <c r="CJ131" i="3" s="1"/>
  <c r="CK127" i="3" s="1"/>
  <c r="CK131" i="3" s="1"/>
  <c r="CL127" i="3" s="1"/>
  <c r="CL131" i="3" s="1"/>
  <c r="CM127" i="3" s="1"/>
  <c r="CM131" i="3" s="1"/>
  <c r="CN127" i="3" s="1"/>
  <c r="CN131" i="3" s="1"/>
  <c r="CO127" i="3" s="1"/>
  <c r="CO131" i="3" s="1"/>
  <c r="CP127" i="3" s="1"/>
  <c r="CP131" i="3" s="1"/>
  <c r="CQ127" i="3" s="1"/>
  <c r="CQ131" i="3" s="1"/>
  <c r="CR127" i="3" s="1"/>
  <c r="CR131" i="3" s="1"/>
  <c r="CS127" i="3" s="1"/>
  <c r="CS131" i="3" s="1"/>
  <c r="CT127" i="3" s="1"/>
  <c r="CT131" i="3" s="1"/>
  <c r="CU127" i="3" s="1"/>
  <c r="CU131" i="3" s="1"/>
  <c r="CV127" i="3" s="1"/>
  <c r="CV131" i="3" s="1"/>
  <c r="CW127" i="3" s="1"/>
  <c r="CW131" i="3" s="1"/>
  <c r="CX127" i="3" s="1"/>
  <c r="CX131" i="3" s="1"/>
  <c r="CY127" i="3" s="1"/>
  <c r="CY131" i="3" s="1"/>
  <c r="CZ127" i="3" s="1"/>
  <c r="CZ131" i="3" s="1"/>
  <c r="DA127" i="3" s="1"/>
  <c r="DA131" i="3" s="1"/>
  <c r="DB127" i="3" s="1"/>
  <c r="DB131" i="3" s="1"/>
  <c r="DC127" i="3" s="1"/>
  <c r="DC131" i="3" s="1"/>
  <c r="DD127" i="3" s="1"/>
  <c r="DD131" i="3" s="1"/>
  <c r="DE127" i="3" s="1"/>
  <c r="DE131" i="3" s="1"/>
  <c r="DF127" i="3" s="1"/>
  <c r="DF131" i="3" s="1"/>
  <c r="DG127" i="3" s="1"/>
  <c r="DG131" i="3" s="1"/>
  <c r="DH127" i="3" s="1"/>
  <c r="DH131" i="3" s="1"/>
  <c r="DI127" i="3" s="1"/>
  <c r="DI131" i="3" s="1"/>
  <c r="DJ127" i="3" s="1"/>
  <c r="DJ131" i="3" s="1"/>
  <c r="DK127" i="3" s="1"/>
  <c r="DK131" i="3" s="1"/>
  <c r="DL127" i="3" s="1"/>
  <c r="DL131" i="3" s="1"/>
  <c r="DM127" i="3" s="1"/>
  <c r="DM131" i="3" s="1"/>
  <c r="DN127" i="3" s="1"/>
  <c r="DN131" i="3" s="1"/>
  <c r="DO127" i="3" s="1"/>
  <c r="DO131" i="3" s="1"/>
  <c r="DP127" i="3" s="1"/>
  <c r="DP131" i="3" s="1"/>
  <c r="DQ127" i="3" s="1"/>
  <c r="DQ131" i="3" s="1"/>
  <c r="G111" i="3"/>
</calcChain>
</file>

<file path=xl/comments1.xml><?xml version="1.0" encoding="utf-8"?>
<comments xmlns="http://schemas.openxmlformats.org/spreadsheetml/2006/main">
  <authors>
    <author>Author</author>
  </authors>
  <commentList>
    <comment ref="C50" authorId="0" shapeId="0">
      <text>
        <r>
          <rPr>
            <b/>
            <sz val="9"/>
            <color indexed="81"/>
            <rFont val="Tahoma"/>
            <family val="2"/>
          </rPr>
          <t>Author:</t>
        </r>
        <r>
          <rPr>
            <sz val="9"/>
            <color indexed="81"/>
            <rFont val="Tahoma"/>
            <family val="2"/>
          </rPr>
          <t xml:space="preserve">
It is important to remember that you are making a payment and not an advance payment. It may be a better example when you think of these as income flows coming from annual rentals. We will assume that the payment will be made at the begining, which will give us the chance to deposit everything now and earn some extra interest.</t>
        </r>
      </text>
    </comment>
  </commentList>
</comments>
</file>

<file path=xl/comments2.xml><?xml version="1.0" encoding="utf-8"?>
<comments xmlns="http://schemas.openxmlformats.org/spreadsheetml/2006/main">
  <authors>
    <author>Author</author>
  </authors>
  <commentList>
    <comment ref="M59" authorId="0" shapeId="0">
      <text>
        <r>
          <rPr>
            <b/>
            <sz val="9"/>
            <color indexed="81"/>
            <rFont val="Tahoma"/>
            <family val="2"/>
          </rPr>
          <t>Author:</t>
        </r>
        <r>
          <rPr>
            <sz val="9"/>
            <color indexed="81"/>
            <rFont val="Tahoma"/>
            <family val="2"/>
          </rPr>
          <t xml:space="preserve">
This equation corresponds to the future value of an annuity. Simply note that we are solving for PMT here. </t>
        </r>
      </text>
    </comment>
    <comment ref="F61" authorId="0" shapeId="0">
      <text>
        <r>
          <rPr>
            <b/>
            <sz val="9"/>
            <color indexed="81"/>
            <rFont val="Tahoma"/>
            <family val="2"/>
          </rPr>
          <t>Author:</t>
        </r>
        <r>
          <rPr>
            <sz val="9"/>
            <color indexed="81"/>
            <rFont val="Tahoma"/>
            <family val="2"/>
          </rPr>
          <t xml:space="preserve">
This decomposition of the formula to the left, makes clearer how a balloon payment works. It is the payment of the loan as usual (as if there was no ballon), deducted by a small amount due to the fact that there will be an once-off repayment of part of the capital in the end of the loan (the balloon payment)</t>
        </r>
      </text>
    </comment>
    <comment ref="D62" authorId="0" shapeId="0">
      <text>
        <r>
          <rPr>
            <b/>
            <sz val="9"/>
            <color indexed="81"/>
            <rFont val="Tahoma"/>
            <family val="2"/>
          </rPr>
          <t>Author:</t>
        </r>
        <r>
          <rPr>
            <sz val="9"/>
            <color indexed="81"/>
            <rFont val="Tahoma"/>
            <family val="2"/>
          </rPr>
          <t xml:space="preserve">
To work out the equation you will need to mix two equations: the PMT that derives from the present value annuity and the PMT that derives from the future value annuity</t>
        </r>
      </text>
    </comment>
    <comment ref="B99" authorId="0" shapeId="0">
      <text>
        <r>
          <rPr>
            <b/>
            <sz val="9"/>
            <color indexed="81"/>
            <rFont val="Tahoma"/>
            <family val="2"/>
          </rPr>
          <t>Author:</t>
        </r>
        <r>
          <rPr>
            <sz val="9"/>
            <color indexed="81"/>
            <rFont val="Tahoma"/>
            <family val="2"/>
          </rPr>
          <t xml:space="preserve">
To work out the equation you will need to mix two equations: the PMT that derives from the present value annuity and the PMT that derives from the future value annuity</t>
        </r>
      </text>
    </comment>
    <comment ref="B122" authorId="0" shapeId="0">
      <text>
        <r>
          <rPr>
            <b/>
            <sz val="9"/>
            <color indexed="81"/>
            <rFont val="Tahoma"/>
            <family val="2"/>
          </rPr>
          <t>Author:</t>
        </r>
        <r>
          <rPr>
            <sz val="9"/>
            <color indexed="81"/>
            <rFont val="Tahoma"/>
            <family val="2"/>
          </rPr>
          <t xml:space="preserve">
You may be tempted to use the CUMIPT which computes the accrued interest. In reality, what it computes is the total interest paid between two periods for a normal amortization loan. This means, that in this special case we need to do a bit of a manual job.</t>
        </r>
      </text>
    </comment>
    <comment ref="B124" authorId="0" shapeId="0">
      <text>
        <r>
          <rPr>
            <b/>
            <sz val="9"/>
            <color indexed="81"/>
            <rFont val="Tahoma"/>
            <family val="2"/>
          </rPr>
          <t>Author:</t>
        </r>
        <r>
          <rPr>
            <sz val="9"/>
            <color indexed="81"/>
            <rFont val="Tahoma"/>
            <family val="2"/>
          </rPr>
          <t xml:space="preserve">
Check how the nper has to be reduced now and the PV increased. This is because after the grace period there is really a new loan with a repayment period equal to the initial 10 years minus the grace period, and the principal due is equal to the initial loan plus the accumulated interest.
This change is also reflected in all formulas used on the loan amortization schedule.</t>
        </r>
      </text>
    </comment>
    <comment ref="A128" authorId="0" shapeId="0">
      <text>
        <r>
          <rPr>
            <b/>
            <sz val="9"/>
            <color indexed="81"/>
            <rFont val="Tahoma"/>
            <family val="2"/>
          </rPr>
          <t>Author:</t>
        </r>
        <r>
          <rPr>
            <sz val="9"/>
            <color indexed="81"/>
            <rFont val="Tahoma"/>
            <family val="2"/>
          </rPr>
          <t xml:space="preserve">
Notice that we have included IF conditions here. These tell Excel, do not repay loan until after the grace period.</t>
        </r>
      </text>
    </comment>
    <comment ref="A130" authorId="0" shapeId="0">
      <text>
        <r>
          <rPr>
            <b/>
            <sz val="9"/>
            <color indexed="81"/>
            <rFont val="Tahoma"/>
            <family val="2"/>
          </rPr>
          <t>Author:</t>
        </r>
        <r>
          <rPr>
            <sz val="9"/>
            <color indexed="81"/>
            <rFont val="Tahoma"/>
            <family val="2"/>
          </rPr>
          <t xml:space="preserve">
It is the interest that accrues during the "grace period". Notice how the interest amount due each year increases due to the capitalisation of interest owed. That is, due the balance of principal increasing throughout the grace period.</t>
        </r>
      </text>
    </comment>
  </commentList>
</comments>
</file>

<file path=xl/sharedStrings.xml><?xml version="1.0" encoding="utf-8"?>
<sst xmlns="http://schemas.openxmlformats.org/spreadsheetml/2006/main" count="388" uniqueCount="152">
  <si>
    <t>Today</t>
  </si>
  <si>
    <t>Opp.Cost Rate</t>
  </si>
  <si>
    <t>Plan A</t>
  </si>
  <si>
    <t>keep them in an account that pays a 10% each year</t>
  </si>
  <si>
    <t xml:space="preserve">If you had an account that pays 10% interest a year, </t>
  </si>
  <si>
    <t>how much would you pay in to day to get 935 after 3 years?</t>
  </si>
  <si>
    <t>Plan B</t>
  </si>
  <si>
    <t>Number of periods</t>
  </si>
  <si>
    <t>Rate per period</t>
  </si>
  <si>
    <t>Present Value</t>
  </si>
  <si>
    <t>Payment</t>
  </si>
  <si>
    <t>Future Value</t>
  </si>
  <si>
    <t>You don't know the function name?</t>
  </si>
  <si>
    <t xml:space="preserve">1st browse under Formulas -&gt; Financial </t>
  </si>
  <si>
    <t>2nd you can just press F1 and search for future value</t>
  </si>
  <si>
    <t>Annuity</t>
  </si>
  <si>
    <t>Note: 400 in the end of the 3rd year, obviously worth 400 in three years time</t>
  </si>
  <si>
    <t>compounded on these 400</t>
  </si>
  <si>
    <t>Similarly  400 in the end of the 1st year are compounded twice</t>
  </si>
  <si>
    <t>Future Value Annuity</t>
  </si>
  <si>
    <t>Future Value (Annuity)</t>
  </si>
  <si>
    <t xml:space="preserve">--&gt; </t>
  </si>
  <si>
    <t>You are not making regular payments</t>
  </si>
  <si>
    <t>--&gt;</t>
  </si>
  <si>
    <t>there is no lump sum payment</t>
  </si>
  <si>
    <t>You can think the minus that you have been paying out cash to</t>
  </si>
  <si>
    <t>invest and receive proceeds after 3 years</t>
  </si>
  <si>
    <t>Problem</t>
  </si>
  <si>
    <t>Lump sum - future value</t>
  </si>
  <si>
    <t>Try using equations</t>
  </si>
  <si>
    <t>Annuity due</t>
  </si>
  <si>
    <t>Note: 400 in the end of the 2nd year as an advance payment for the third year</t>
  </si>
  <si>
    <t>Uneaven Cash flows</t>
  </si>
  <si>
    <t>FV</t>
  </si>
  <si>
    <t>CF</t>
  </si>
  <si>
    <t>Future Value of CF</t>
  </si>
  <si>
    <t>Uneaven Cash flows with advance payments</t>
  </si>
  <si>
    <t>Present Value Annuity</t>
  </si>
  <si>
    <t>Present Value of CF</t>
  </si>
  <si>
    <t>Solving for interest rates</t>
  </si>
  <si>
    <t>Solving for time</t>
  </si>
  <si>
    <t>Compute EAR</t>
  </si>
  <si>
    <t>Quoted Rate (APR)</t>
  </si>
  <si>
    <t>Number of periods per year</t>
  </si>
  <si>
    <t>Effective rate</t>
  </si>
  <si>
    <t>Balance at the beginning</t>
  </si>
  <si>
    <t>Interest payment</t>
  </si>
  <si>
    <t>Principal repayment</t>
  </si>
  <si>
    <t>Loan Value (PV)</t>
  </si>
  <si>
    <t>Interest rate (Quoted)</t>
  </si>
  <si>
    <t>Check</t>
  </si>
  <si>
    <t>Balance in the end</t>
  </si>
  <si>
    <t>with formulas</t>
  </si>
  <si>
    <t>Student Loan Activity</t>
  </si>
  <si>
    <t>Effective Annual Rate</t>
  </si>
  <si>
    <t>Periods per year (m)</t>
  </si>
  <si>
    <t>Periodic rate</t>
  </si>
  <si>
    <t>&lt;----</t>
  </si>
  <si>
    <t>We use this one for computations of e.g. monthly loans</t>
  </si>
  <si>
    <t>just for comparison</t>
  </si>
  <si>
    <t>Used to compare the costs of different loans and assess the cost of capital</t>
  </si>
  <si>
    <t>Number of years</t>
  </si>
  <si>
    <t xml:space="preserve">Notice that we are effectively saying that the payments have to be such that </t>
  </si>
  <si>
    <t>the future value of the loan (what is owed for principal) is equal to zero</t>
  </si>
  <si>
    <t>check</t>
  </si>
  <si>
    <t>For the graph</t>
  </si>
  <si>
    <t>Total Payment</t>
  </si>
  <si>
    <t>loan</t>
  </si>
  <si>
    <t>nper</t>
  </si>
  <si>
    <t>rate</t>
  </si>
  <si>
    <t>Other from BMA book on loans - figure 2.9</t>
  </si>
  <si>
    <t>end of year</t>
  </si>
  <si>
    <t>Balance</t>
  </si>
  <si>
    <t>Begin of Period</t>
  </si>
  <si>
    <t>Note: for practical modelling you can program the cells to automatically update with number of periods etc. You need to include if statements which will state that</t>
  </si>
  <si>
    <t xml:space="preserve"> if the current period exceeds the stated number of periods on the loan schedule, then leave cells blank. Otherwise, make the loan computations as they appear here.</t>
  </si>
  <si>
    <t>the future value of the loan (what is owed for principal) is equal to the baloon payment</t>
  </si>
  <si>
    <t>or using formulas</t>
  </si>
  <si>
    <t>(note that the PV is set to zero</t>
  </si>
  <si>
    <t>so it is a bit cheaper during payments but there is a need to refinance</t>
  </si>
  <si>
    <t>Grace period</t>
  </si>
  <si>
    <t>Accumulated Interest</t>
  </si>
  <si>
    <t>Loan Value after Grace per</t>
  </si>
  <si>
    <t>Balloon %</t>
  </si>
  <si>
    <t>Balloon Payment</t>
  </si>
  <si>
    <t>Correct Equation</t>
  </si>
  <si>
    <r>
      <t>Payment (</t>
    </r>
    <r>
      <rPr>
        <sz val="11"/>
        <color rgb="FFFF0000"/>
        <rFont val="Calibri"/>
        <family val="2"/>
        <scheme val="minor"/>
      </rPr>
      <t>if no balloon</t>
    </r>
    <r>
      <rPr>
        <sz val="11"/>
        <color theme="1"/>
        <rFont val="Calibri"/>
        <family val="2"/>
        <scheme val="minor"/>
      </rPr>
      <t>)</t>
    </r>
  </si>
  <si>
    <t>Understanding baloons</t>
  </si>
  <si>
    <t>In other words, we want to compute the required payment that yields a future value equal to</t>
  </si>
  <si>
    <t>the balloon. Effectively, this is the reduction of the loan amortization due to the final payment.</t>
  </si>
  <si>
    <r>
      <rPr>
        <b/>
        <sz val="11"/>
        <color theme="1"/>
        <rFont val="Calibri"/>
        <family val="2"/>
        <scheme val="minor"/>
      </rPr>
      <t>1st</t>
    </r>
    <r>
      <rPr>
        <sz val="11"/>
        <color theme="1"/>
        <rFont val="Calibri"/>
        <family val="2"/>
        <scheme val="minor"/>
      </rPr>
      <t xml:space="preserve"> let's compute the payment required to accumulate a balloon at the end of the loan period</t>
    </r>
  </si>
  <si>
    <r>
      <rPr>
        <b/>
        <sz val="11"/>
        <color theme="1"/>
        <rFont val="Calibri"/>
        <family val="2"/>
        <scheme val="minor"/>
      </rPr>
      <t xml:space="preserve">2nd </t>
    </r>
    <r>
      <rPr>
        <sz val="11"/>
        <color theme="1"/>
        <rFont val="Calibri"/>
        <family val="2"/>
        <scheme val="minor"/>
      </rPr>
      <t>add this to the ordinary payment without a baloon</t>
    </r>
  </si>
  <si>
    <t xml:space="preserve">OR </t>
  </si>
  <si>
    <t>check comments</t>
  </si>
  <si>
    <t>Student Loan Activity (MANUAL)</t>
  </si>
  <si>
    <t>Payment (with balloon)</t>
  </si>
  <si>
    <t>With grace period and balloon</t>
  </si>
  <si>
    <t>With grace period and balloon (MANUAL)</t>
  </si>
  <si>
    <t xml:space="preserve">Grace period, as it is often termed, is a period where no loan payments are made. This is quite common in construction projects to match loan repayment </t>
  </si>
  <si>
    <t xml:space="preserve">with the cash inflows from the project, when it is operational. The grace period is not for free, though, as there is still a rental on the capital used, and </t>
  </si>
  <si>
    <t>because it is not paid back, it is capitalised. That is, the interest payments are added on the principal due.</t>
  </si>
  <si>
    <t>Payment (with balloon NO GRACE)</t>
  </si>
  <si>
    <t>Payment (with balloon and grace)</t>
  </si>
  <si>
    <t>There exist other schedules where there is e.g. an interest-only period, or in rare cases a grace period without capitalisation of interest.</t>
  </si>
  <si>
    <t>read comment</t>
  </si>
  <si>
    <t>Accumulating Interest</t>
  </si>
  <si>
    <t>Accumulated interest</t>
  </si>
  <si>
    <t>alternatively</t>
  </si>
  <si>
    <t>or even</t>
  </si>
  <si>
    <t>To calculate manually the payment after the grace period you need first to compute what is now the FV of the principal due ): loan + accummulated interest)</t>
  </si>
  <si>
    <t>Step 1:</t>
  </si>
  <si>
    <t>Principal due</t>
  </si>
  <si>
    <t>Then you just need to compute the loan payment as usual, with the updated principal due and the number of periods reduced by the grace period</t>
  </si>
  <si>
    <t>When using formulas you will need to bring both the number of periods as well as the current period back in time (deduce by the grace period) to be treated as PV</t>
  </si>
  <si>
    <t>Step 2:</t>
  </si>
  <si>
    <t>Or to make things a bit clearer</t>
  </si>
  <si>
    <t xml:space="preserve">Number of periods after grace </t>
  </si>
  <si>
    <t>Balance in the beginning</t>
  </si>
  <si>
    <t>keep them in an account that pays a 10% interest each year</t>
  </si>
  <si>
    <t>how much would you pay in today to get 935 after 3 years?</t>
  </si>
  <si>
    <t xml:space="preserve">Now 400 paid in the end of the send year, worth after 3 years 400 plus interest </t>
  </si>
  <si>
    <t>means that now we gain one extra year to invest our money</t>
  </si>
  <si>
    <t>Basically, FVA=FV(1+r)</t>
  </si>
  <si>
    <t>Uneven Cash flows</t>
  </si>
  <si>
    <t>Uneven Cash flows with advance payments</t>
  </si>
  <si>
    <t>Using FV</t>
  </si>
  <si>
    <t>So to calculate the remaining balance of a loan at any point in time,</t>
  </si>
  <si>
    <t>you will need to calculate its future value,</t>
  </si>
  <si>
    <t>End of Period</t>
  </si>
  <si>
    <t>Periods</t>
  </si>
  <si>
    <t>Rate</t>
  </si>
  <si>
    <t>periods</t>
  </si>
  <si>
    <t>payment</t>
  </si>
  <si>
    <t>PV</t>
  </si>
  <si>
    <t>Present value</t>
  </si>
  <si>
    <t>PV Due</t>
  </si>
  <si>
    <t>Loan Value</t>
  </si>
  <si>
    <t>Interest Payment</t>
  </si>
  <si>
    <t>Interest Rate</t>
  </si>
  <si>
    <t>Principal Start</t>
  </si>
  <si>
    <t>Principal Payment</t>
  </si>
  <si>
    <t>Principal End</t>
  </si>
  <si>
    <t>Years</t>
  </si>
  <si>
    <t>payments py</t>
  </si>
  <si>
    <t>NPER</t>
  </si>
  <si>
    <t>quoted rate</t>
  </si>
  <si>
    <t>periodic rate</t>
  </si>
  <si>
    <t>Start Principal</t>
  </si>
  <si>
    <t>Int Payment</t>
  </si>
  <si>
    <t>End Principal</t>
  </si>
  <si>
    <t>Fixed Payment</t>
  </si>
  <si>
    <t>Balloon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</si>
</sst>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8" formatCode="&quot;£&quot;#,##0.00;[Red]\-&quot;£&quot;#,##0.00"/>
    <numFmt numFmtId="44" formatCode="_-&quot;£&quot;* #,##0.00_-;\-&quot;£&quot;* #,##0.00_-;_-&quot;£&quot;* &quot;-&quot;??_-;_-@_-"/>
    <numFmt numFmtId="164" formatCode="_-[$$-409]* #,##0.00_ ;_-[$$-409]* \-#,##0.00\ ;_-[$$-409]* &quot;-&quot;??_ ;_-@_ "/>
    <numFmt numFmtId="165" formatCode="_-[$€-2]\ * #,##0.00_-;\-[$€-2]\ * #,##0.00_-;_-[$€-2]\ * &quot;-&quot;??_-;_-@_-"/>
    <numFmt numFmtId="166" formatCode="[$$-409]#,##0.00_ ;[Red]\-[$$-409]#,##0.00\ "/>
    <numFmt numFmtId="167" formatCode="[$€-2]\ #,##0.00;[Red]\-[$€-2]\ #,##0.00"/>
    <numFmt numFmtId="168" formatCode="_-[$€-2]\ * #,##0.000_-;\-[$€-2]\ * #,##0.000_-;_-[$€-2]\ * &quot;-&quot;??_-;_-@_-"/>
    <numFmt numFmtId="169" formatCode="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i/>
      <sz val="11"/>
      <color theme="1"/>
      <name val="Calibri"/>
      <family val="2"/>
      <scheme val="minor"/>
    </font>
    <font>
      <sz val="11"/>
      <color rgb="FFFF0000"/>
      <name val="Calibri"/>
      <family val="2"/>
      <scheme val="minor"/>
    </font>
    <font>
      <b/>
      <sz val="12"/>
      <color theme="1"/>
      <name val="Calibri"/>
      <family val="2"/>
      <scheme val="minor"/>
    </font>
    <font>
      <b/>
      <sz val="14"/>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8" tint="0.79998168889431442"/>
        <bgColor indexed="64"/>
      </patternFill>
    </fill>
    <fill>
      <patternFill patternType="solid">
        <fgColor theme="7" tint="0.79998168889431442"/>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51">
    <xf numFmtId="0" fontId="0" fillId="0" borderId="0" xfId="0"/>
    <xf numFmtId="9" fontId="0" fillId="0" borderId="0" xfId="0" applyNumberFormat="1"/>
    <xf numFmtId="164" fontId="0" fillId="0" borderId="0" xfId="1" applyNumberFormat="1" applyFont="1"/>
    <xf numFmtId="0" fontId="0" fillId="2" borderId="0" xfId="0" applyFill="1"/>
    <xf numFmtId="0" fontId="2" fillId="0" borderId="0" xfId="0" applyFont="1"/>
    <xf numFmtId="8" fontId="0" fillId="2" borderId="0" xfId="0" applyNumberFormat="1" applyFill="1"/>
    <xf numFmtId="164" fontId="0" fillId="0" borderId="0" xfId="0" applyNumberFormat="1"/>
    <xf numFmtId="164" fontId="0" fillId="2" borderId="0" xfId="0" applyNumberFormat="1" applyFill="1"/>
    <xf numFmtId="0" fontId="0" fillId="0" borderId="0" xfId="0" quotePrefix="1" applyAlignment="1">
      <alignment horizontal="center"/>
    </xf>
    <xf numFmtId="0" fontId="0" fillId="0" borderId="0" xfId="0" applyAlignment="1">
      <alignment horizontal="center"/>
    </xf>
    <xf numFmtId="44" fontId="0" fillId="2" borderId="0" xfId="1" applyFont="1" applyFill="1"/>
    <xf numFmtId="0" fontId="2" fillId="0" borderId="0" xfId="0" applyFont="1" applyAlignment="1">
      <alignment horizontal="center"/>
    </xf>
    <xf numFmtId="8" fontId="0" fillId="0" borderId="0" xfId="0" applyNumberFormat="1"/>
    <xf numFmtId="0" fontId="0" fillId="3" borderId="0" xfId="0" applyFill="1"/>
    <xf numFmtId="164" fontId="0" fillId="2" borderId="0" xfId="1" applyNumberFormat="1" applyFont="1" applyFill="1"/>
    <xf numFmtId="0" fontId="0" fillId="0" borderId="0" xfId="0" applyFill="1"/>
    <xf numFmtId="164" fontId="0" fillId="0" borderId="0" xfId="1" applyNumberFormat="1" applyFont="1" applyFill="1"/>
    <xf numFmtId="9" fontId="0" fillId="0" borderId="0" xfId="0" applyNumberFormat="1" applyFill="1"/>
    <xf numFmtId="9" fontId="0" fillId="2" borderId="0" xfId="0" applyNumberFormat="1" applyFill="1"/>
    <xf numFmtId="10" fontId="0" fillId="0" borderId="0" xfId="2" applyNumberFormat="1" applyFont="1"/>
    <xf numFmtId="10" fontId="0" fillId="0" borderId="0" xfId="0" applyNumberFormat="1"/>
    <xf numFmtId="10" fontId="2" fillId="0" borderId="0" xfId="2" applyNumberFormat="1" applyFont="1"/>
    <xf numFmtId="165" fontId="0" fillId="0" borderId="0" xfId="0" applyNumberFormat="1"/>
    <xf numFmtId="166" fontId="0" fillId="0" borderId="0" xfId="0" applyNumberFormat="1"/>
    <xf numFmtId="0" fontId="0" fillId="4" borderId="0" xfId="0" applyFill="1"/>
    <xf numFmtId="8" fontId="0" fillId="4" borderId="0" xfId="0" applyNumberFormat="1" applyFill="1"/>
    <xf numFmtId="167" fontId="0" fillId="0" borderId="0" xfId="0" applyNumberFormat="1"/>
    <xf numFmtId="0" fontId="5" fillId="0" borderId="0" xfId="0" applyFont="1"/>
    <xf numFmtId="9" fontId="0" fillId="4" borderId="0" xfId="0" applyNumberFormat="1" applyFill="1"/>
    <xf numFmtId="167" fontId="0" fillId="4" borderId="0" xfId="0" applyNumberFormat="1" applyFill="1"/>
    <xf numFmtId="165" fontId="0" fillId="4" borderId="0" xfId="0" applyNumberFormat="1" applyFill="1"/>
    <xf numFmtId="165" fontId="0" fillId="0" borderId="0" xfId="0" applyNumberFormat="1" applyFill="1"/>
    <xf numFmtId="168" fontId="0" fillId="0" borderId="0" xfId="0" applyNumberFormat="1"/>
    <xf numFmtId="0" fontId="0" fillId="5" borderId="0" xfId="0" applyFill="1"/>
    <xf numFmtId="165" fontId="0" fillId="5" borderId="0" xfId="0" applyNumberFormat="1" applyFill="1"/>
    <xf numFmtId="8" fontId="0" fillId="5" borderId="0" xfId="0" applyNumberFormat="1" applyFill="1"/>
    <xf numFmtId="167" fontId="0" fillId="5" borderId="0" xfId="0" applyNumberFormat="1" applyFill="1"/>
    <xf numFmtId="0" fontId="2" fillId="5" borderId="0" xfId="0" applyFont="1" applyFill="1"/>
    <xf numFmtId="165" fontId="2" fillId="4" borderId="0" xfId="0" applyNumberFormat="1" applyFont="1" applyFill="1"/>
    <xf numFmtId="0" fontId="7" fillId="0" borderId="0" xfId="0" applyFont="1"/>
    <xf numFmtId="0" fontId="8" fillId="0" borderId="0" xfId="0" applyFont="1"/>
    <xf numFmtId="10" fontId="0" fillId="0" borderId="0" xfId="2" applyNumberFormat="1" applyFont="1" applyFill="1"/>
    <xf numFmtId="0" fontId="2" fillId="0" borderId="0" xfId="0" applyFont="1" applyFill="1"/>
    <xf numFmtId="164" fontId="0" fillId="3" borderId="0" xfId="0" applyNumberFormat="1" applyFill="1"/>
    <xf numFmtId="2" fontId="0" fillId="0" borderId="0" xfId="0" applyNumberFormat="1"/>
    <xf numFmtId="169" fontId="0" fillId="0" borderId="0" xfId="0" applyNumberFormat="1"/>
    <xf numFmtId="1" fontId="0" fillId="0" borderId="0" xfId="0" applyNumberFormat="1"/>
    <xf numFmtId="8" fontId="0" fillId="0" borderId="0" xfId="2" applyNumberFormat="1" applyFont="1"/>
    <xf numFmtId="8" fontId="0" fillId="2" borderId="0" xfId="2" applyNumberFormat="1" applyFont="1" applyFill="1"/>
    <xf numFmtId="44" fontId="0" fillId="0" borderId="0" xfId="1" applyFont="1"/>
    <xf numFmtId="44" fontId="0" fillId="0" borderId="0" xfId="0" applyNumberFormat="1"/>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Loans!$A$71</c:f>
              <c:strCache>
                <c:ptCount val="1"/>
                <c:pt idx="0">
                  <c:v>Total Payment</c:v>
                </c:pt>
              </c:strCache>
            </c:strRef>
          </c:tx>
          <c:spPr>
            <a:ln w="28575" cap="rnd">
              <a:solidFill>
                <a:schemeClr val="accent1"/>
              </a:solidFill>
              <a:round/>
            </a:ln>
            <a:effectLst/>
          </c:spPr>
          <c:marker>
            <c:symbol val="none"/>
          </c:marker>
          <c:val>
            <c:numRef>
              <c:f>Loans!$B$71:$DQ$71</c:f>
              <c:numCache>
                <c:formatCode>_-[$€-2]\ * #,##0.00_-;\-[$€-2]\ * #,##0.00_-;_-[$€-2]\ * "-"??_-;_-@_-</c:formatCode>
                <c:ptCount val="120"/>
                <c:pt idx="0">
                  <c:v>508.35857554677074</c:v>
                </c:pt>
                <c:pt idx="1">
                  <c:v>508.35857554677074</c:v>
                </c:pt>
                <c:pt idx="2">
                  <c:v>508.35857554677074</c:v>
                </c:pt>
                <c:pt idx="3">
                  <c:v>508.35857554677074</c:v>
                </c:pt>
                <c:pt idx="4">
                  <c:v>508.35857554677074</c:v>
                </c:pt>
                <c:pt idx="5">
                  <c:v>508.35857554677074</c:v>
                </c:pt>
                <c:pt idx="6">
                  <c:v>508.35857554677074</c:v>
                </c:pt>
                <c:pt idx="7">
                  <c:v>508.35857554677074</c:v>
                </c:pt>
                <c:pt idx="8">
                  <c:v>508.35857554677074</c:v>
                </c:pt>
                <c:pt idx="9">
                  <c:v>508.35857554677074</c:v>
                </c:pt>
                <c:pt idx="10">
                  <c:v>508.35857554677074</c:v>
                </c:pt>
                <c:pt idx="11">
                  <c:v>508.35857554677074</c:v>
                </c:pt>
                <c:pt idx="12">
                  <c:v>508.35857554677074</c:v>
                </c:pt>
                <c:pt idx="13">
                  <c:v>508.35857554677074</c:v>
                </c:pt>
                <c:pt idx="14">
                  <c:v>508.35857554677074</c:v>
                </c:pt>
                <c:pt idx="15">
                  <c:v>508.35857554677074</c:v>
                </c:pt>
                <c:pt idx="16">
                  <c:v>508.35857554677074</c:v>
                </c:pt>
                <c:pt idx="17">
                  <c:v>508.35857554677074</c:v>
                </c:pt>
                <c:pt idx="18">
                  <c:v>508.35857554677074</c:v>
                </c:pt>
                <c:pt idx="19">
                  <c:v>508.35857554677074</c:v>
                </c:pt>
                <c:pt idx="20">
                  <c:v>508.35857554677074</c:v>
                </c:pt>
                <c:pt idx="21">
                  <c:v>508.35857554677074</c:v>
                </c:pt>
                <c:pt idx="22">
                  <c:v>508.35857554677074</c:v>
                </c:pt>
                <c:pt idx="23">
                  <c:v>508.35857554677074</c:v>
                </c:pt>
                <c:pt idx="24">
                  <c:v>508.35857554677074</c:v>
                </c:pt>
                <c:pt idx="25">
                  <c:v>508.35857554677074</c:v>
                </c:pt>
                <c:pt idx="26">
                  <c:v>508.35857554677074</c:v>
                </c:pt>
                <c:pt idx="27">
                  <c:v>508.35857554677074</c:v>
                </c:pt>
                <c:pt idx="28">
                  <c:v>508.35857554677074</c:v>
                </c:pt>
                <c:pt idx="29">
                  <c:v>508.35857554677074</c:v>
                </c:pt>
                <c:pt idx="30">
                  <c:v>508.35857554677074</c:v>
                </c:pt>
                <c:pt idx="31">
                  <c:v>508.35857554677074</c:v>
                </c:pt>
                <c:pt idx="32">
                  <c:v>508.35857554677074</c:v>
                </c:pt>
                <c:pt idx="33">
                  <c:v>508.35857554677074</c:v>
                </c:pt>
                <c:pt idx="34">
                  <c:v>508.35857554677074</c:v>
                </c:pt>
                <c:pt idx="35">
                  <c:v>508.35857554677074</c:v>
                </c:pt>
                <c:pt idx="36">
                  <c:v>508.35857554677074</c:v>
                </c:pt>
                <c:pt idx="37">
                  <c:v>508.35857554677074</c:v>
                </c:pt>
                <c:pt idx="38">
                  <c:v>508.35857554677074</c:v>
                </c:pt>
                <c:pt idx="39">
                  <c:v>508.35857554677074</c:v>
                </c:pt>
                <c:pt idx="40">
                  <c:v>508.35857554677074</c:v>
                </c:pt>
                <c:pt idx="41">
                  <c:v>508.35857554677074</c:v>
                </c:pt>
                <c:pt idx="42">
                  <c:v>508.35857554677074</c:v>
                </c:pt>
                <c:pt idx="43">
                  <c:v>508.35857554677074</c:v>
                </c:pt>
                <c:pt idx="44">
                  <c:v>508.35857554677074</c:v>
                </c:pt>
                <c:pt idx="45">
                  <c:v>508.35857554677074</c:v>
                </c:pt>
                <c:pt idx="46">
                  <c:v>508.35857554677074</c:v>
                </c:pt>
                <c:pt idx="47">
                  <c:v>508.35857554677074</c:v>
                </c:pt>
                <c:pt idx="48">
                  <c:v>508.35857554677074</c:v>
                </c:pt>
                <c:pt idx="49">
                  <c:v>508.35857554677074</c:v>
                </c:pt>
                <c:pt idx="50">
                  <c:v>508.35857554677074</c:v>
                </c:pt>
                <c:pt idx="51">
                  <c:v>508.35857554677074</c:v>
                </c:pt>
                <c:pt idx="52">
                  <c:v>508.35857554677074</c:v>
                </c:pt>
                <c:pt idx="53">
                  <c:v>508.35857554677074</c:v>
                </c:pt>
                <c:pt idx="54">
                  <c:v>508.35857554677074</c:v>
                </c:pt>
                <c:pt idx="55">
                  <c:v>508.35857554677074</c:v>
                </c:pt>
                <c:pt idx="56">
                  <c:v>508.35857554677074</c:v>
                </c:pt>
                <c:pt idx="57">
                  <c:v>508.35857554677074</c:v>
                </c:pt>
                <c:pt idx="58">
                  <c:v>508.35857554677074</c:v>
                </c:pt>
                <c:pt idx="59">
                  <c:v>508.35857554677074</c:v>
                </c:pt>
                <c:pt idx="60">
                  <c:v>508.35857554677074</c:v>
                </c:pt>
                <c:pt idx="61">
                  <c:v>508.35857554677074</c:v>
                </c:pt>
                <c:pt idx="62">
                  <c:v>508.35857554677074</c:v>
                </c:pt>
                <c:pt idx="63">
                  <c:v>508.35857554677074</c:v>
                </c:pt>
                <c:pt idx="64">
                  <c:v>508.35857554677074</c:v>
                </c:pt>
                <c:pt idx="65">
                  <c:v>508.35857554677074</c:v>
                </c:pt>
                <c:pt idx="66">
                  <c:v>508.35857554677074</c:v>
                </c:pt>
                <c:pt idx="67">
                  <c:v>508.35857554677074</c:v>
                </c:pt>
                <c:pt idx="68">
                  <c:v>508.35857554677074</c:v>
                </c:pt>
                <c:pt idx="69">
                  <c:v>508.35857554677074</c:v>
                </c:pt>
                <c:pt idx="70">
                  <c:v>508.35857554677074</c:v>
                </c:pt>
                <c:pt idx="71">
                  <c:v>508.35857554677074</c:v>
                </c:pt>
                <c:pt idx="72">
                  <c:v>508.35857554677074</c:v>
                </c:pt>
                <c:pt idx="73">
                  <c:v>508.35857554677074</c:v>
                </c:pt>
                <c:pt idx="74">
                  <c:v>508.35857554677074</c:v>
                </c:pt>
                <c:pt idx="75">
                  <c:v>508.35857554677074</c:v>
                </c:pt>
                <c:pt idx="76">
                  <c:v>508.35857554677074</c:v>
                </c:pt>
                <c:pt idx="77">
                  <c:v>508.35857554677074</c:v>
                </c:pt>
                <c:pt idx="78">
                  <c:v>508.35857554677074</c:v>
                </c:pt>
                <c:pt idx="79">
                  <c:v>508.35857554677074</c:v>
                </c:pt>
                <c:pt idx="80">
                  <c:v>508.35857554677074</c:v>
                </c:pt>
                <c:pt idx="81">
                  <c:v>508.35857554677074</c:v>
                </c:pt>
                <c:pt idx="82">
                  <c:v>508.35857554677074</c:v>
                </c:pt>
                <c:pt idx="83">
                  <c:v>508.35857554677074</c:v>
                </c:pt>
                <c:pt idx="84">
                  <c:v>508.35857554677074</c:v>
                </c:pt>
                <c:pt idx="85">
                  <c:v>508.35857554677074</c:v>
                </c:pt>
                <c:pt idx="86">
                  <c:v>508.35857554677074</c:v>
                </c:pt>
                <c:pt idx="87">
                  <c:v>508.35857554677074</c:v>
                </c:pt>
                <c:pt idx="88">
                  <c:v>508.35857554677074</c:v>
                </c:pt>
                <c:pt idx="89">
                  <c:v>508.35857554677074</c:v>
                </c:pt>
                <c:pt idx="90">
                  <c:v>508.35857554677074</c:v>
                </c:pt>
                <c:pt idx="91">
                  <c:v>508.35857554677074</c:v>
                </c:pt>
                <c:pt idx="92">
                  <c:v>508.35857554677074</c:v>
                </c:pt>
                <c:pt idx="93">
                  <c:v>508.35857554677074</c:v>
                </c:pt>
                <c:pt idx="94">
                  <c:v>508.35857554677074</c:v>
                </c:pt>
                <c:pt idx="95">
                  <c:v>508.35857554677074</c:v>
                </c:pt>
                <c:pt idx="96">
                  <c:v>508.35857554677074</c:v>
                </c:pt>
                <c:pt idx="97">
                  <c:v>508.35857554677074</c:v>
                </c:pt>
                <c:pt idx="98">
                  <c:v>508.35857554677074</c:v>
                </c:pt>
                <c:pt idx="99">
                  <c:v>508.35857554677074</c:v>
                </c:pt>
                <c:pt idx="100">
                  <c:v>508.35857554677074</c:v>
                </c:pt>
                <c:pt idx="101">
                  <c:v>508.35857554677074</c:v>
                </c:pt>
                <c:pt idx="102">
                  <c:v>508.35857554677074</c:v>
                </c:pt>
                <c:pt idx="103">
                  <c:v>508.35857554677074</c:v>
                </c:pt>
                <c:pt idx="104">
                  <c:v>508.35857554677074</c:v>
                </c:pt>
                <c:pt idx="105">
                  <c:v>508.35857554677074</c:v>
                </c:pt>
                <c:pt idx="106">
                  <c:v>508.35857554677074</c:v>
                </c:pt>
                <c:pt idx="107">
                  <c:v>508.35857554677074</c:v>
                </c:pt>
                <c:pt idx="108">
                  <c:v>508.35857554677074</c:v>
                </c:pt>
                <c:pt idx="109">
                  <c:v>508.35857554677074</c:v>
                </c:pt>
                <c:pt idx="110">
                  <c:v>508.35857554677074</c:v>
                </c:pt>
                <c:pt idx="111">
                  <c:v>508.35857554677074</c:v>
                </c:pt>
                <c:pt idx="112">
                  <c:v>508.35857554677074</c:v>
                </c:pt>
                <c:pt idx="113">
                  <c:v>508.35857554677074</c:v>
                </c:pt>
                <c:pt idx="114">
                  <c:v>508.35857554677074</c:v>
                </c:pt>
                <c:pt idx="115">
                  <c:v>508.35857554677074</c:v>
                </c:pt>
                <c:pt idx="116">
                  <c:v>508.35857554677074</c:v>
                </c:pt>
                <c:pt idx="117">
                  <c:v>508.35857554677074</c:v>
                </c:pt>
                <c:pt idx="118">
                  <c:v>508.35857554677074</c:v>
                </c:pt>
                <c:pt idx="119">
                  <c:v>508.35857554677074</c:v>
                </c:pt>
              </c:numCache>
            </c:numRef>
          </c:val>
          <c:smooth val="0"/>
          <c:extLst>
            <c:ext xmlns:c16="http://schemas.microsoft.com/office/drawing/2014/chart" uri="{C3380CC4-5D6E-409C-BE32-E72D297353CC}">
              <c16:uniqueId val="{00000000-8F02-4C72-BA30-2E9360F04912}"/>
            </c:ext>
          </c:extLst>
        </c:ser>
        <c:ser>
          <c:idx val="1"/>
          <c:order val="1"/>
          <c:tx>
            <c:strRef>
              <c:f>Loans!$A$72</c:f>
              <c:strCache>
                <c:ptCount val="1"/>
                <c:pt idx="0">
                  <c:v>Interest payment</c:v>
                </c:pt>
              </c:strCache>
            </c:strRef>
          </c:tx>
          <c:spPr>
            <a:ln w="28575" cap="rnd">
              <a:solidFill>
                <a:schemeClr val="accent2"/>
              </a:solidFill>
              <a:round/>
            </a:ln>
            <a:effectLst/>
          </c:spPr>
          <c:marker>
            <c:symbol val="none"/>
          </c:marker>
          <c:val>
            <c:numRef>
              <c:f>Loans!$B$72:$DQ$72</c:f>
              <c:numCache>
                <c:formatCode>[$€-2]\ #,##0.00;[Red]\-[$€-2]\ #,##0.00</c:formatCode>
                <c:ptCount val="120"/>
                <c:pt idx="0">
                  <c:v>270.83333333333331</c:v>
                </c:pt>
                <c:pt idx="1">
                  <c:v>269.54673827134388</c:v>
                </c:pt>
                <c:pt idx="2">
                  <c:v>268.25317415276868</c:v>
                </c:pt>
                <c:pt idx="3">
                  <c:v>266.9526032285512</c:v>
                </c:pt>
                <c:pt idx="4">
                  <c:v>265.6449875451608</c:v>
                </c:pt>
                <c:pt idx="5">
                  <c:v>264.33028894348541</c:v>
                </c:pt>
                <c:pt idx="6">
                  <c:v>263.00846905771766</c:v>
                </c:pt>
                <c:pt idx="7">
                  <c:v>261.67948931423524</c:v>
                </c:pt>
                <c:pt idx="8">
                  <c:v>260.3433109304757</c:v>
                </c:pt>
                <c:pt idx="9">
                  <c:v>258.99989491380416</c:v>
                </c:pt>
                <c:pt idx="10">
                  <c:v>257.64920206037556</c:v>
                </c:pt>
                <c:pt idx="11">
                  <c:v>256.2911929539909</c:v>
                </c:pt>
                <c:pt idx="12">
                  <c:v>254.92582796494668</c:v>
                </c:pt>
                <c:pt idx="13">
                  <c:v>253.55306724887848</c:v>
                </c:pt>
                <c:pt idx="14">
                  <c:v>252.1728707455982</c:v>
                </c:pt>
                <c:pt idx="15">
                  <c:v>250.78519817792522</c:v>
                </c:pt>
                <c:pt idx="16">
                  <c:v>249.39000905051057</c:v>
                </c:pt>
                <c:pt idx="17">
                  <c:v>247.98726264865584</c:v>
                </c:pt>
                <c:pt idx="18">
                  <c:v>246.57691803712441</c:v>
                </c:pt>
                <c:pt idx="19">
                  <c:v>245.15893405894712</c:v>
                </c:pt>
                <c:pt idx="20">
                  <c:v>243.73326933422146</c:v>
                </c:pt>
                <c:pt idx="21">
                  <c:v>242.29988225890347</c:v>
                </c:pt>
                <c:pt idx="22">
                  <c:v>240.85873100359419</c:v>
                </c:pt>
                <c:pt idx="23">
                  <c:v>239.40977351231865</c:v>
                </c:pt>
                <c:pt idx="24">
                  <c:v>237.9529675012987</c:v>
                </c:pt>
                <c:pt idx="25">
                  <c:v>236.48827045771904</c:v>
                </c:pt>
                <c:pt idx="26">
                  <c:v>235.0156396384867</c:v>
                </c:pt>
                <c:pt idx="27">
                  <c:v>233.53503206898347</c:v>
                </c:pt>
                <c:pt idx="28">
                  <c:v>232.04640454181217</c:v>
                </c:pt>
                <c:pt idx="29">
                  <c:v>230.5497136155353</c:v>
                </c:pt>
                <c:pt idx="30">
                  <c:v>229.04491561340774</c:v>
                </c:pt>
                <c:pt idx="31">
                  <c:v>227.531966622102</c:v>
                </c:pt>
                <c:pt idx="32">
                  <c:v>226.01082249042676</c:v>
                </c:pt>
                <c:pt idx="33">
                  <c:v>224.48143882803819</c:v>
                </c:pt>
                <c:pt idx="34">
                  <c:v>222.94377100414508</c:v>
                </c:pt>
                <c:pt idx="35">
                  <c:v>221.39777414620588</c:v>
                </c:pt>
                <c:pt idx="36">
                  <c:v>219.84340313861949</c:v>
                </c:pt>
                <c:pt idx="37">
                  <c:v>218.28061262140864</c:v>
                </c:pt>
                <c:pt idx="38">
                  <c:v>216.70935698889627</c:v>
                </c:pt>
                <c:pt idx="39">
                  <c:v>215.12959038837442</c:v>
                </c:pt>
                <c:pt idx="40">
                  <c:v>213.54126671876648</c:v>
                </c:pt>
                <c:pt idx="41">
                  <c:v>211.94433962928144</c:v>
                </c:pt>
                <c:pt idx="42">
                  <c:v>210.33876251806171</c:v>
                </c:pt>
                <c:pt idx="43">
                  <c:v>208.72448853082287</c:v>
                </c:pt>
                <c:pt idx="44">
                  <c:v>207.10147055948647</c:v>
                </c:pt>
                <c:pt idx="45">
                  <c:v>205.46966124080535</c:v>
                </c:pt>
                <c:pt idx="46">
                  <c:v>203.82901295498138</c:v>
                </c:pt>
                <c:pt idx="47">
                  <c:v>202.17947782427586</c:v>
                </c:pt>
                <c:pt idx="48">
                  <c:v>200.5210077116123</c:v>
                </c:pt>
                <c:pt idx="49">
                  <c:v>198.85355421917185</c:v>
                </c:pt>
                <c:pt idx="50">
                  <c:v>197.17706868698076</c:v>
                </c:pt>
                <c:pt idx="51">
                  <c:v>195.49150219149021</c:v>
                </c:pt>
                <c:pt idx="52">
                  <c:v>193.79680554414912</c:v>
                </c:pt>
                <c:pt idx="53">
                  <c:v>192.09292928996825</c:v>
                </c:pt>
                <c:pt idx="54">
                  <c:v>190.37982370607719</c:v>
                </c:pt>
                <c:pt idx="55">
                  <c:v>188.65743880027347</c:v>
                </c:pt>
                <c:pt idx="56">
                  <c:v>186.92572430956329</c:v>
                </c:pt>
                <c:pt idx="57">
                  <c:v>185.18462969869503</c:v>
                </c:pt>
                <c:pt idx="58">
                  <c:v>183.43410415868465</c:v>
                </c:pt>
                <c:pt idx="59">
                  <c:v>181.67409660533252</c:v>
                </c:pt>
                <c:pt idx="60">
                  <c:v>179.90455567773304</c:v>
                </c:pt>
                <c:pt idx="61">
                  <c:v>178.12542973677577</c:v>
                </c:pt>
                <c:pt idx="62">
                  <c:v>176.3366668636383</c:v>
                </c:pt>
                <c:pt idx="63">
                  <c:v>174.53821485827135</c:v>
                </c:pt>
                <c:pt idx="64">
                  <c:v>172.73002123787532</c:v>
                </c:pt>
                <c:pt idx="65">
                  <c:v>170.91203323536877</c:v>
                </c:pt>
                <c:pt idx="66">
                  <c:v>169.08419779784867</c:v>
                </c:pt>
                <c:pt idx="67">
                  <c:v>167.24646158504203</c:v>
                </c:pt>
                <c:pt idx="68">
                  <c:v>165.39877096774933</c:v>
                </c:pt>
                <c:pt idx="69">
                  <c:v>163.54107202627964</c:v>
                </c:pt>
                <c:pt idx="70">
                  <c:v>161.67331054887697</c:v>
                </c:pt>
                <c:pt idx="71">
                  <c:v>159.79543203013839</c:v>
                </c:pt>
                <c:pt idx="72">
                  <c:v>157.90738166942327</c:v>
                </c:pt>
                <c:pt idx="73">
                  <c:v>156.00910436925432</c:v>
                </c:pt>
                <c:pt idx="74">
                  <c:v>154.10054473370943</c:v>
                </c:pt>
                <c:pt idx="75">
                  <c:v>152.18164706680537</c:v>
                </c:pt>
                <c:pt idx="76">
                  <c:v>150.25235537087221</c:v>
                </c:pt>
                <c:pt idx="77">
                  <c:v>148.31261334491941</c:v>
                </c:pt>
                <c:pt idx="78">
                  <c:v>146.36236438299272</c:v>
                </c:pt>
                <c:pt idx="79">
                  <c:v>144.40155157252227</c:v>
                </c:pt>
                <c:pt idx="80">
                  <c:v>142.43011769266175</c:v>
                </c:pt>
                <c:pt idx="81">
                  <c:v>140.44800521261865</c:v>
                </c:pt>
                <c:pt idx="82">
                  <c:v>138.45515628997532</c:v>
                </c:pt>
                <c:pt idx="83">
                  <c:v>136.45151276900103</c:v>
                </c:pt>
                <c:pt idx="84">
                  <c:v>134.43701617895476</c:v>
                </c:pt>
                <c:pt idx="85">
                  <c:v>132.41160773237911</c:v>
                </c:pt>
                <c:pt idx="86">
                  <c:v>130.37522832338448</c:v>
                </c:pt>
                <c:pt idx="87">
                  <c:v>128.32781852592447</c:v>
                </c:pt>
                <c:pt idx="88">
                  <c:v>126.26931859206155</c:v>
                </c:pt>
                <c:pt idx="89">
                  <c:v>124.19966845022356</c:v>
                </c:pt>
                <c:pt idx="90">
                  <c:v>122.11880770345059</c:v>
                </c:pt>
                <c:pt idx="91">
                  <c:v>120.0266756276326</c:v>
                </c:pt>
                <c:pt idx="92">
                  <c:v>117.92321116973726</c:v>
                </c:pt>
                <c:pt idx="93">
                  <c:v>115.80835294602834</c:v>
                </c:pt>
                <c:pt idx="94">
                  <c:v>113.68203924027432</c:v>
                </c:pt>
                <c:pt idx="95">
                  <c:v>111.54420800194745</c:v>
                </c:pt>
                <c:pt idx="96">
                  <c:v>109.39479684441299</c:v>
                </c:pt>
                <c:pt idx="97">
                  <c:v>107.23374304310856</c:v>
                </c:pt>
                <c:pt idx="98">
                  <c:v>105.06098353371372</c:v>
                </c:pt>
                <c:pt idx="99">
                  <c:v>102.87645491030966</c:v>
                </c:pt>
                <c:pt idx="100">
                  <c:v>100.68009342352883</c:v>
                </c:pt>
                <c:pt idx="101">
                  <c:v>98.471834978694588</c:v>
                </c:pt>
                <c:pt idx="102">
                  <c:v>96.251615133950864</c:v>
                </c:pt>
                <c:pt idx="103">
                  <c:v>94.019369098381418</c:v>
                </c:pt>
                <c:pt idx="104">
                  <c:v>91.775031730119295</c:v>
                </c:pt>
                <c:pt idx="105">
                  <c:v>89.51853753444577</c:v>
                </c:pt>
                <c:pt idx="106">
                  <c:v>87.249820661879014</c:v>
                </c:pt>
                <c:pt idx="107">
                  <c:v>84.968814906252518</c:v>
                </c:pt>
                <c:pt idx="108">
                  <c:v>82.675453702783045</c:v>
                </c:pt>
                <c:pt idx="109">
                  <c:v>80.369670126128113</c:v>
                </c:pt>
                <c:pt idx="110">
                  <c:v>78.051396888432961</c:v>
                </c:pt>
                <c:pt idx="111">
                  <c:v>75.720566337366975</c:v>
                </c:pt>
                <c:pt idx="112">
                  <c:v>73.37711045414936</c:v>
                </c:pt>
                <c:pt idx="113">
                  <c:v>71.020960851564325</c:v>
                </c:pt>
                <c:pt idx="114">
                  <c:v>68.652048771965283</c:v>
                </c:pt>
                <c:pt idx="115">
                  <c:v>66.270305085268433</c:v>
                </c:pt>
                <c:pt idx="116">
                  <c:v>63.875660286935293</c:v>
                </c:pt>
                <c:pt idx="117">
                  <c:v>61.468044495944511</c:v>
                </c:pt>
                <c:pt idx="118">
                  <c:v>59.047387452752545</c:v>
                </c:pt>
                <c:pt idx="119">
                  <c:v>56.613618517243282</c:v>
                </c:pt>
              </c:numCache>
            </c:numRef>
          </c:val>
          <c:smooth val="0"/>
          <c:extLst>
            <c:ext xmlns:c16="http://schemas.microsoft.com/office/drawing/2014/chart" uri="{C3380CC4-5D6E-409C-BE32-E72D297353CC}">
              <c16:uniqueId val="{00000001-8F02-4C72-BA30-2E9360F04912}"/>
            </c:ext>
          </c:extLst>
        </c:ser>
        <c:ser>
          <c:idx val="2"/>
          <c:order val="2"/>
          <c:tx>
            <c:strRef>
              <c:f>Loans!$A$73</c:f>
              <c:strCache>
                <c:ptCount val="1"/>
                <c:pt idx="0">
                  <c:v>Principal repayment</c:v>
                </c:pt>
              </c:strCache>
            </c:strRef>
          </c:tx>
          <c:spPr>
            <a:ln w="28575" cap="rnd">
              <a:solidFill>
                <a:schemeClr val="accent3"/>
              </a:solidFill>
              <a:round/>
            </a:ln>
            <a:effectLst/>
          </c:spPr>
          <c:marker>
            <c:symbol val="none"/>
          </c:marker>
          <c:val>
            <c:numRef>
              <c:f>Loans!$B$73:$DQ$73</c:f>
              <c:numCache>
                <c:formatCode>[$€-2]\ #,##0.00;[Red]\-[$€-2]\ #,##0.00</c:formatCode>
                <c:ptCount val="120"/>
                <c:pt idx="0">
                  <c:v>237.52524221343739</c:v>
                </c:pt>
                <c:pt idx="1">
                  <c:v>238.8118372754268</c:v>
                </c:pt>
                <c:pt idx="2">
                  <c:v>240.10540139400203</c:v>
                </c:pt>
                <c:pt idx="3">
                  <c:v>241.40597231821957</c:v>
                </c:pt>
                <c:pt idx="4">
                  <c:v>242.71358800160993</c:v>
                </c:pt>
                <c:pt idx="5">
                  <c:v>244.0282866032853</c:v>
                </c:pt>
                <c:pt idx="6">
                  <c:v>245.3501064890531</c:v>
                </c:pt>
                <c:pt idx="7">
                  <c:v>246.67908623253547</c:v>
                </c:pt>
                <c:pt idx="8">
                  <c:v>248.01526461629498</c:v>
                </c:pt>
                <c:pt idx="9">
                  <c:v>249.35868063296664</c:v>
                </c:pt>
                <c:pt idx="10">
                  <c:v>250.70937348639524</c:v>
                </c:pt>
                <c:pt idx="11">
                  <c:v>252.06738259277984</c:v>
                </c:pt>
                <c:pt idx="12">
                  <c:v>253.43274758182406</c:v>
                </c:pt>
                <c:pt idx="13">
                  <c:v>254.80550829789226</c:v>
                </c:pt>
                <c:pt idx="14">
                  <c:v>256.18570480117256</c:v>
                </c:pt>
                <c:pt idx="15">
                  <c:v>257.57337736884557</c:v>
                </c:pt>
                <c:pt idx="16">
                  <c:v>258.96856649626017</c:v>
                </c:pt>
                <c:pt idx="17">
                  <c:v>260.37131289811487</c:v>
                </c:pt>
                <c:pt idx="18">
                  <c:v>261.78165750964632</c:v>
                </c:pt>
                <c:pt idx="19">
                  <c:v>263.19964148782356</c:v>
                </c:pt>
                <c:pt idx="20">
                  <c:v>264.62530621254933</c:v>
                </c:pt>
                <c:pt idx="21">
                  <c:v>266.0586932878673</c:v>
                </c:pt>
                <c:pt idx="22">
                  <c:v>267.49984454317661</c:v>
                </c:pt>
                <c:pt idx="23">
                  <c:v>268.94880203445211</c:v>
                </c:pt>
                <c:pt idx="24">
                  <c:v>270.40560804547204</c:v>
                </c:pt>
                <c:pt idx="25">
                  <c:v>271.87030508905167</c:v>
                </c:pt>
                <c:pt idx="26">
                  <c:v>273.34293590828401</c:v>
                </c:pt>
                <c:pt idx="27">
                  <c:v>274.82354347778727</c:v>
                </c:pt>
                <c:pt idx="28">
                  <c:v>276.3121710049586</c:v>
                </c:pt>
                <c:pt idx="29">
                  <c:v>277.80886193123547</c:v>
                </c:pt>
                <c:pt idx="30">
                  <c:v>279.313659933363</c:v>
                </c:pt>
                <c:pt idx="31">
                  <c:v>280.82660892466873</c:v>
                </c:pt>
                <c:pt idx="32">
                  <c:v>282.34775305634395</c:v>
                </c:pt>
                <c:pt idx="33">
                  <c:v>283.87713671873257</c:v>
                </c:pt>
                <c:pt idx="34">
                  <c:v>285.41480454262569</c:v>
                </c:pt>
                <c:pt idx="35">
                  <c:v>286.96080140056489</c:v>
                </c:pt>
                <c:pt idx="36">
                  <c:v>288.51517240815127</c:v>
                </c:pt>
                <c:pt idx="37">
                  <c:v>290.0779629253621</c:v>
                </c:pt>
                <c:pt idx="38">
                  <c:v>291.64921855787441</c:v>
                </c:pt>
                <c:pt idx="39">
                  <c:v>293.22898515839626</c:v>
                </c:pt>
                <c:pt idx="40">
                  <c:v>294.81730882800423</c:v>
                </c:pt>
                <c:pt idx="41">
                  <c:v>296.41423591748924</c:v>
                </c:pt>
                <c:pt idx="42">
                  <c:v>298.01981302870905</c:v>
                </c:pt>
                <c:pt idx="43">
                  <c:v>299.6340870159479</c:v>
                </c:pt>
                <c:pt idx="44">
                  <c:v>301.25710498728427</c:v>
                </c:pt>
                <c:pt idx="45">
                  <c:v>302.88891430596533</c:v>
                </c:pt>
                <c:pt idx="46">
                  <c:v>304.52956259178939</c:v>
                </c:pt>
                <c:pt idx="47">
                  <c:v>306.17909772249487</c:v>
                </c:pt>
                <c:pt idx="48">
                  <c:v>307.83756783515838</c:v>
                </c:pt>
                <c:pt idx="49">
                  <c:v>309.50502132759885</c:v>
                </c:pt>
                <c:pt idx="50">
                  <c:v>311.18150685979003</c:v>
                </c:pt>
                <c:pt idx="51">
                  <c:v>312.86707335528047</c:v>
                </c:pt>
                <c:pt idx="52">
                  <c:v>314.56177000262164</c:v>
                </c:pt>
                <c:pt idx="53">
                  <c:v>316.26564625680254</c:v>
                </c:pt>
                <c:pt idx="54">
                  <c:v>317.97875184069352</c:v>
                </c:pt>
                <c:pt idx="55">
                  <c:v>319.7011367464973</c:v>
                </c:pt>
                <c:pt idx="56">
                  <c:v>321.43285123720744</c:v>
                </c:pt>
                <c:pt idx="57">
                  <c:v>323.17394584807568</c:v>
                </c:pt>
                <c:pt idx="58">
                  <c:v>324.92447138808609</c:v>
                </c:pt>
                <c:pt idx="59">
                  <c:v>326.68447894143827</c:v>
                </c:pt>
                <c:pt idx="60">
                  <c:v>328.45401986903767</c:v>
                </c:pt>
                <c:pt idx="61">
                  <c:v>330.23314580999499</c:v>
                </c:pt>
                <c:pt idx="62">
                  <c:v>332.02190868313244</c:v>
                </c:pt>
                <c:pt idx="63">
                  <c:v>333.82036068849942</c:v>
                </c:pt>
                <c:pt idx="64">
                  <c:v>335.62855430889545</c:v>
                </c:pt>
                <c:pt idx="65">
                  <c:v>337.44654231140191</c:v>
                </c:pt>
                <c:pt idx="66">
                  <c:v>339.27437774892201</c:v>
                </c:pt>
                <c:pt idx="67">
                  <c:v>341.11211396172871</c:v>
                </c:pt>
                <c:pt idx="68">
                  <c:v>342.95980457902135</c:v>
                </c:pt>
                <c:pt idx="69">
                  <c:v>344.81750352049107</c:v>
                </c:pt>
                <c:pt idx="70">
                  <c:v>346.68526499789374</c:v>
                </c:pt>
                <c:pt idx="71">
                  <c:v>348.56314351663235</c:v>
                </c:pt>
                <c:pt idx="72">
                  <c:v>350.45119387734746</c:v>
                </c:pt>
                <c:pt idx="73">
                  <c:v>352.34947117751642</c:v>
                </c:pt>
                <c:pt idx="74">
                  <c:v>354.25803081306128</c:v>
                </c:pt>
                <c:pt idx="75">
                  <c:v>356.1769284799654</c:v>
                </c:pt>
                <c:pt idx="76">
                  <c:v>358.10622017589856</c:v>
                </c:pt>
                <c:pt idx="77">
                  <c:v>360.0459622018513</c:v>
                </c:pt>
                <c:pt idx="78">
                  <c:v>361.99621116377796</c:v>
                </c:pt>
                <c:pt idx="79">
                  <c:v>363.9570239742485</c:v>
                </c:pt>
                <c:pt idx="80">
                  <c:v>365.92845785410901</c:v>
                </c:pt>
                <c:pt idx="81">
                  <c:v>367.91057033415211</c:v>
                </c:pt>
                <c:pt idx="82">
                  <c:v>369.90341925679542</c:v>
                </c:pt>
                <c:pt idx="83">
                  <c:v>371.90706277776968</c:v>
                </c:pt>
                <c:pt idx="84">
                  <c:v>373.92155936781592</c:v>
                </c:pt>
                <c:pt idx="85">
                  <c:v>375.94696781439166</c:v>
                </c:pt>
                <c:pt idx="86">
                  <c:v>377.9833472233862</c:v>
                </c:pt>
                <c:pt idx="87">
                  <c:v>380.03075702084629</c:v>
                </c:pt>
                <c:pt idx="88">
                  <c:v>382.08925695470919</c:v>
                </c:pt>
                <c:pt idx="89">
                  <c:v>384.15890709654724</c:v>
                </c:pt>
                <c:pt idx="90">
                  <c:v>386.23976784332012</c:v>
                </c:pt>
                <c:pt idx="91">
                  <c:v>388.33189991913815</c:v>
                </c:pt>
                <c:pt idx="92">
                  <c:v>390.43536437703347</c:v>
                </c:pt>
                <c:pt idx="93">
                  <c:v>392.55022260074236</c:v>
                </c:pt>
                <c:pt idx="94">
                  <c:v>394.67653630649647</c:v>
                </c:pt>
                <c:pt idx="95">
                  <c:v>396.81436754482331</c:v>
                </c:pt>
                <c:pt idx="96">
                  <c:v>398.96377870235773</c:v>
                </c:pt>
                <c:pt idx="97">
                  <c:v>401.12483250366216</c:v>
                </c:pt>
                <c:pt idx="98">
                  <c:v>403.29759201305694</c:v>
                </c:pt>
                <c:pt idx="99">
                  <c:v>405.4821206364611</c:v>
                </c:pt>
                <c:pt idx="100">
                  <c:v>407.67848212324191</c:v>
                </c:pt>
                <c:pt idx="101">
                  <c:v>409.88674056807616</c:v>
                </c:pt>
                <c:pt idx="102">
                  <c:v>412.10696041281989</c:v>
                </c:pt>
                <c:pt idx="103">
                  <c:v>414.33920644838929</c:v>
                </c:pt>
                <c:pt idx="104">
                  <c:v>416.58354381665146</c:v>
                </c:pt>
                <c:pt idx="105">
                  <c:v>418.8400380123249</c:v>
                </c:pt>
                <c:pt idx="106">
                  <c:v>421.10875488489171</c:v>
                </c:pt>
                <c:pt idx="107">
                  <c:v>423.3897606405182</c:v>
                </c:pt>
                <c:pt idx="108">
                  <c:v>425.68312184398769</c:v>
                </c:pt>
                <c:pt idx="109">
                  <c:v>427.98890542064265</c:v>
                </c:pt>
                <c:pt idx="110">
                  <c:v>430.30717865833782</c:v>
                </c:pt>
                <c:pt idx="111">
                  <c:v>432.63800920940378</c:v>
                </c:pt>
                <c:pt idx="112">
                  <c:v>434.98146509262136</c:v>
                </c:pt>
                <c:pt idx="113">
                  <c:v>437.33761469520636</c:v>
                </c:pt>
                <c:pt idx="114">
                  <c:v>439.70652677480547</c:v>
                </c:pt>
                <c:pt idx="115">
                  <c:v>442.0882704615023</c:v>
                </c:pt>
                <c:pt idx="116">
                  <c:v>444.48291525983547</c:v>
                </c:pt>
                <c:pt idx="117">
                  <c:v>446.89053105082616</c:v>
                </c:pt>
                <c:pt idx="118">
                  <c:v>449.31118809401823</c:v>
                </c:pt>
                <c:pt idx="119">
                  <c:v>451.74495702952743</c:v>
                </c:pt>
              </c:numCache>
            </c:numRef>
          </c:val>
          <c:smooth val="0"/>
          <c:extLst>
            <c:ext xmlns:c16="http://schemas.microsoft.com/office/drawing/2014/chart" uri="{C3380CC4-5D6E-409C-BE32-E72D297353CC}">
              <c16:uniqueId val="{00000002-8F02-4C72-BA30-2E9360F04912}"/>
            </c:ext>
          </c:extLst>
        </c:ser>
        <c:dLbls>
          <c:showLegendKey val="0"/>
          <c:showVal val="0"/>
          <c:showCatName val="0"/>
          <c:showSerName val="0"/>
          <c:showPercent val="0"/>
          <c:showBubbleSize val="0"/>
        </c:dLbls>
        <c:smooth val="0"/>
        <c:axId val="123749120"/>
        <c:axId val="123750656"/>
      </c:lineChart>
      <c:catAx>
        <c:axId val="1237491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50656"/>
        <c:crosses val="autoZero"/>
        <c:auto val="1"/>
        <c:lblAlgn val="ctr"/>
        <c:lblOffset val="100"/>
        <c:noMultiLvlLbl val="0"/>
      </c:catAx>
      <c:valAx>
        <c:axId val="123750656"/>
        <c:scaling>
          <c:orientation val="minMax"/>
        </c:scaling>
        <c:delete val="0"/>
        <c:axPos val="l"/>
        <c:majorGridlines>
          <c:spPr>
            <a:ln w="9525" cap="flat" cmpd="sng" algn="ctr">
              <a:solidFill>
                <a:schemeClr val="tx1">
                  <a:lumMod val="15000"/>
                  <a:lumOff val="85000"/>
                </a:schemeClr>
              </a:solidFill>
              <a:round/>
            </a:ln>
            <a:effectLst/>
          </c:spPr>
        </c:majorGridlines>
        <c:numFmt formatCode="_-[$€-2]\ * #,##0.00_-;\-[$€-2]\ * #,##0.00_-;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491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without balloon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Sheet1!$E$40</c:f>
              <c:strCache>
                <c:ptCount val="1"/>
                <c:pt idx="0">
                  <c:v>Int Payment</c:v>
                </c:pt>
              </c:strCache>
            </c:strRef>
          </c:tx>
          <c:spPr>
            <a:solidFill>
              <a:schemeClr val="accent1"/>
            </a:solidFill>
            <a:ln>
              <a:noFill/>
            </a:ln>
            <a:effectLst/>
          </c:spPr>
          <c:invertIfNegative val="0"/>
          <c:val>
            <c:numRef>
              <c:f>Sheet1!$F$40:$DU$40</c:f>
              <c:numCache>
                <c:formatCode>"£"#,##0.00_);[Red]\("£"#,##0.00\)</c:formatCode>
                <c:ptCount val="120"/>
                <c:pt idx="0">
                  <c:v>270.83333333333331</c:v>
                </c:pt>
                <c:pt idx="1">
                  <c:v>269.22508950584654</c:v>
                </c:pt>
                <c:pt idx="2">
                  <c:v>267.60813435762748</c:v>
                </c:pt>
                <c:pt idx="3">
                  <c:v>265.98242070235563</c:v>
                </c:pt>
                <c:pt idx="4">
                  <c:v>264.34790109811763</c:v>
                </c:pt>
                <c:pt idx="5">
                  <c:v>262.7045278460235</c:v>
                </c:pt>
                <c:pt idx="6">
                  <c:v>261.05225298881373</c:v>
                </c:pt>
                <c:pt idx="7">
                  <c:v>259.39102830946069</c:v>
                </c:pt>
                <c:pt idx="8">
                  <c:v>257.72080532976122</c:v>
                </c:pt>
                <c:pt idx="9">
                  <c:v>256.04153530892182</c:v>
                </c:pt>
                <c:pt idx="10">
                  <c:v>254.35316924213606</c:v>
                </c:pt>
                <c:pt idx="11">
                  <c:v>252.65565785915524</c:v>
                </c:pt>
                <c:pt idx="12">
                  <c:v>250.94895162285002</c:v>
                </c:pt>
                <c:pt idx="13">
                  <c:v>249.23300072776473</c:v>
                </c:pt>
                <c:pt idx="14">
                  <c:v>247.50775509866438</c:v>
                </c:pt>
                <c:pt idx="15">
                  <c:v>245.77316438907314</c:v>
                </c:pt>
                <c:pt idx="16">
                  <c:v>244.0291779798049</c:v>
                </c:pt>
                <c:pt idx="17">
                  <c:v>242.27574497748645</c:v>
                </c:pt>
                <c:pt idx="18">
                  <c:v>240.51281421307218</c:v>
                </c:pt>
                <c:pt idx="19">
                  <c:v>238.74033424035053</c:v>
                </c:pt>
                <c:pt idx="20">
                  <c:v>236.9582533344435</c:v>
                </c:pt>
                <c:pt idx="21">
                  <c:v>235.16651949029597</c:v>
                </c:pt>
                <c:pt idx="22">
                  <c:v>233.36508042115938</c:v>
                </c:pt>
                <c:pt idx="23">
                  <c:v>231.55388355706498</c:v>
                </c:pt>
                <c:pt idx="24">
                  <c:v>229.73287604329002</c:v>
                </c:pt>
                <c:pt idx="25">
                  <c:v>227.90200473881549</c:v>
                </c:pt>
                <c:pt idx="26">
                  <c:v>226.06121621477499</c:v>
                </c:pt>
                <c:pt idx="27">
                  <c:v>224.21045675289599</c:v>
                </c:pt>
                <c:pt idx="28">
                  <c:v>222.34967234393187</c:v>
                </c:pt>
                <c:pt idx="29">
                  <c:v>220.47880868608576</c:v>
                </c:pt>
                <c:pt idx="30">
                  <c:v>218.59781118342636</c:v>
                </c:pt>
                <c:pt idx="31">
                  <c:v>216.70662494429419</c:v>
                </c:pt>
                <c:pt idx="32">
                  <c:v>214.80519477970009</c:v>
                </c:pt>
                <c:pt idx="33">
                  <c:v>212.89346520171441</c:v>
                </c:pt>
                <c:pt idx="34">
                  <c:v>210.97138042184804</c:v>
                </c:pt>
                <c:pt idx="35">
                  <c:v>209.03888434942402</c:v>
                </c:pt>
                <c:pt idx="36">
                  <c:v>207.09592058994099</c:v>
                </c:pt>
                <c:pt idx="37">
                  <c:v>205.14243244342745</c:v>
                </c:pt>
                <c:pt idx="38">
                  <c:v>203.17836290278697</c:v>
                </c:pt>
                <c:pt idx="39">
                  <c:v>201.2036546521347</c:v>
                </c:pt>
                <c:pt idx="40">
                  <c:v>199.21825006512475</c:v>
                </c:pt>
                <c:pt idx="41">
                  <c:v>197.22209120326843</c:v>
                </c:pt>
                <c:pt idx="42">
                  <c:v>195.21511981424376</c:v>
                </c:pt>
                <c:pt idx="43">
                  <c:v>193.19727733019519</c:v>
                </c:pt>
                <c:pt idx="44">
                  <c:v>191.16850486602479</c:v>
                </c:pt>
                <c:pt idx="45">
                  <c:v>189.12874321767333</c:v>
                </c:pt>
                <c:pt idx="46">
                  <c:v>187.07793286039339</c:v>
                </c:pt>
                <c:pt idx="47">
                  <c:v>185.01601394701149</c:v>
                </c:pt>
                <c:pt idx="48">
                  <c:v>182.94292630618204</c:v>
                </c:pt>
                <c:pt idx="49">
                  <c:v>180.85860944063151</c:v>
                </c:pt>
                <c:pt idx="50">
                  <c:v>178.76300252539261</c:v>
                </c:pt>
                <c:pt idx="51">
                  <c:v>176.65604440602942</c:v>
                </c:pt>
                <c:pt idx="52">
                  <c:v>174.53767359685304</c:v>
                </c:pt>
                <c:pt idx="53">
                  <c:v>172.40782827912696</c:v>
                </c:pt>
                <c:pt idx="54">
                  <c:v>170.26644629926318</c:v>
                </c:pt>
                <c:pt idx="55">
                  <c:v>168.11346516700848</c:v>
                </c:pt>
                <c:pt idx="56">
                  <c:v>165.94882205362075</c:v>
                </c:pt>
                <c:pt idx="57">
                  <c:v>163.77245379003548</c:v>
                </c:pt>
                <c:pt idx="58">
                  <c:v>161.58429686502248</c:v>
                </c:pt>
                <c:pt idx="59">
                  <c:v>159.3842874233323</c:v>
                </c:pt>
                <c:pt idx="60">
                  <c:v>157.17236126383298</c:v>
                </c:pt>
                <c:pt idx="61">
                  <c:v>154.94845383763641</c:v>
                </c:pt>
                <c:pt idx="62">
                  <c:v>152.71250024621455</c:v>
                </c:pt>
                <c:pt idx="63">
                  <c:v>150.46443523950586</c:v>
                </c:pt>
                <c:pt idx="64">
                  <c:v>148.20419321401079</c:v>
                </c:pt>
                <c:pt idx="65">
                  <c:v>145.93170821087762</c:v>
                </c:pt>
                <c:pt idx="66">
                  <c:v>143.64691391397753</c:v>
                </c:pt>
                <c:pt idx="67">
                  <c:v>141.34974364796918</c:v>
                </c:pt>
                <c:pt idx="68">
                  <c:v>139.04013037635332</c:v>
                </c:pt>
                <c:pt idx="69">
                  <c:v>136.71800669951622</c:v>
                </c:pt>
                <c:pt idx="70">
                  <c:v>134.3833048527629</c:v>
                </c:pt>
                <c:pt idx="71">
                  <c:v>132.03595670433964</c:v>
                </c:pt>
                <c:pt idx="72">
                  <c:v>129.67589375344573</c:v>
                </c:pt>
                <c:pt idx="73">
                  <c:v>127.30304712823457</c:v>
                </c:pt>
                <c:pt idx="74">
                  <c:v>124.91734758380345</c:v>
                </c:pt>
                <c:pt idx="75">
                  <c:v>122.51872550017335</c:v>
                </c:pt>
                <c:pt idx="76">
                  <c:v>120.10711088025691</c:v>
                </c:pt>
                <c:pt idx="77">
                  <c:v>117.68243334781593</c:v>
                </c:pt>
                <c:pt idx="78">
                  <c:v>115.24462214540755</c:v>
                </c:pt>
                <c:pt idx="79">
                  <c:v>112.7936061323195</c:v>
                </c:pt>
                <c:pt idx="80">
                  <c:v>110.32931378249384</c:v>
                </c:pt>
                <c:pt idx="81">
                  <c:v>107.85167318243998</c:v>
                </c:pt>
                <c:pt idx="82">
                  <c:v>105.36061202913584</c:v>
                </c:pt>
                <c:pt idx="83">
                  <c:v>102.85605762791795</c:v>
                </c:pt>
                <c:pt idx="84">
                  <c:v>100.33793689036011</c:v>
                </c:pt>
                <c:pt idx="85">
                  <c:v>97.806176332140538</c:v>
                </c:pt>
                <c:pt idx="86">
                  <c:v>95.260702070897267</c:v>
                </c:pt>
                <c:pt idx="87">
                  <c:v>92.701439824072267</c:v>
                </c:pt>
                <c:pt idx="88">
                  <c:v>90.128314906743611</c:v>
                </c:pt>
                <c:pt idx="89">
                  <c:v>87.541252229446101</c:v>
                </c:pt>
                <c:pt idx="90">
                  <c:v>84.940176295979896</c:v>
                </c:pt>
                <c:pt idx="91">
                  <c:v>82.325011201207403</c:v>
                </c:pt>
                <c:pt idx="92">
                  <c:v>79.695680628838247</c:v>
                </c:pt>
                <c:pt idx="93">
                  <c:v>77.052107849202073</c:v>
                </c:pt>
                <c:pt idx="94">
                  <c:v>74.394215717009544</c:v>
                </c:pt>
                <c:pt idx="95">
                  <c:v>71.721926669100981</c:v>
                </c:pt>
                <c:pt idx="96">
                  <c:v>69.035162722182903</c:v>
                </c:pt>
                <c:pt idx="97">
                  <c:v>66.333845470552362</c:v>
                </c:pt>
                <c:pt idx="98">
                  <c:v>63.617896083808823</c:v>
                </c:pt>
                <c:pt idx="99">
                  <c:v>60.887235304553741</c:v>
                </c:pt>
                <c:pt idx="100">
                  <c:v>58.141783446077703</c:v>
                </c:pt>
                <c:pt idx="101">
                  <c:v>55.38146039003491</c:v>
                </c:pt>
                <c:pt idx="102">
                  <c:v>52.606185584105241</c:v>
                </c:pt>
                <c:pt idx="103">
                  <c:v>49.815878039643444</c:v>
                </c:pt>
                <c:pt idx="104">
                  <c:v>47.010456329315794</c:v>
                </c:pt>
                <c:pt idx="105">
                  <c:v>44.18983858472388</c:v>
                </c:pt>
                <c:pt idx="106">
                  <c:v>41.353942494015435</c:v>
                </c:pt>
                <c:pt idx="107">
                  <c:v>38.502685299482309</c:v>
                </c:pt>
                <c:pt idx="108">
                  <c:v>35.635983795145471</c:v>
                </c:pt>
                <c:pt idx="109">
                  <c:v>32.753754324326799</c:v>
                </c:pt>
                <c:pt idx="110">
                  <c:v>29.85591277720787</c:v>
                </c:pt>
                <c:pt idx="111">
                  <c:v>26.942374588375372</c:v>
                </c:pt>
                <c:pt idx="112">
                  <c:v>24.013054734353371</c:v>
                </c:pt>
                <c:pt idx="113">
                  <c:v>21.067867731122078</c:v>
                </c:pt>
                <c:pt idx="114">
                  <c:v>18.106727631623283</c:v>
                </c:pt>
                <c:pt idx="115">
                  <c:v>15.129548023252203</c:v>
                </c:pt>
                <c:pt idx="116">
                  <c:v>12.136242025335779</c:v>
                </c:pt>
                <c:pt idx="117">
                  <c:v>9.1267222865973121</c:v>
                </c:pt>
                <c:pt idx="118">
                  <c:v>6.1009009826073424</c:v>
                </c:pt>
                <c:pt idx="119">
                  <c:v>3.0586898132207594</c:v>
                </c:pt>
              </c:numCache>
            </c:numRef>
          </c:val>
          <c:extLst>
            <c:ext xmlns:c16="http://schemas.microsoft.com/office/drawing/2014/chart" uri="{C3380CC4-5D6E-409C-BE32-E72D297353CC}">
              <c16:uniqueId val="{00000000-CB3C-4476-9F8E-7D2110C945D9}"/>
            </c:ext>
          </c:extLst>
        </c:ser>
        <c:ser>
          <c:idx val="1"/>
          <c:order val="1"/>
          <c:tx>
            <c:strRef>
              <c:f>Sheet1!$E$41</c:f>
              <c:strCache>
                <c:ptCount val="1"/>
                <c:pt idx="0">
                  <c:v>Principal Payment</c:v>
                </c:pt>
              </c:strCache>
            </c:strRef>
          </c:tx>
          <c:spPr>
            <a:solidFill>
              <a:schemeClr val="accent2"/>
            </a:solidFill>
            <a:ln>
              <a:noFill/>
            </a:ln>
            <a:effectLst/>
          </c:spPr>
          <c:invertIfNegative val="0"/>
          <c:val>
            <c:numRef>
              <c:f>Sheet1!$F$41:$DU$41</c:f>
              <c:numCache>
                <c:formatCode>"£"#,##0.00_);[Red]\("£"#,##0.00\)</c:formatCode>
                <c:ptCount val="120"/>
                <c:pt idx="0">
                  <c:v>296.90655276679672</c:v>
                </c:pt>
                <c:pt idx="1">
                  <c:v>298.5147965942835</c:v>
                </c:pt>
                <c:pt idx="2">
                  <c:v>300.13175174250256</c:v>
                </c:pt>
                <c:pt idx="3">
                  <c:v>301.75746539777441</c:v>
                </c:pt>
                <c:pt idx="4">
                  <c:v>303.3919850020124</c:v>
                </c:pt>
                <c:pt idx="5">
                  <c:v>305.03535825410665</c:v>
                </c:pt>
                <c:pt idx="6">
                  <c:v>306.68763311131636</c:v>
                </c:pt>
                <c:pt idx="7">
                  <c:v>308.34885779066929</c:v>
                </c:pt>
                <c:pt idx="8">
                  <c:v>310.01908077036876</c:v>
                </c:pt>
                <c:pt idx="9">
                  <c:v>311.69835079120833</c:v>
                </c:pt>
                <c:pt idx="10">
                  <c:v>313.38671685799403</c:v>
                </c:pt>
                <c:pt idx="11">
                  <c:v>315.08422824097477</c:v>
                </c:pt>
                <c:pt idx="12">
                  <c:v>316.79093447728008</c:v>
                </c:pt>
                <c:pt idx="13">
                  <c:v>318.50688537236533</c:v>
                </c:pt>
                <c:pt idx="14">
                  <c:v>320.23213100146569</c:v>
                </c:pt>
                <c:pt idx="15">
                  <c:v>321.96672171105695</c:v>
                </c:pt>
                <c:pt idx="16">
                  <c:v>323.71070812032519</c:v>
                </c:pt>
                <c:pt idx="17">
                  <c:v>325.46414112264364</c:v>
                </c:pt>
                <c:pt idx="18">
                  <c:v>327.22707188705795</c:v>
                </c:pt>
                <c:pt idx="19">
                  <c:v>328.99955185977944</c:v>
                </c:pt>
                <c:pt idx="20">
                  <c:v>330.7816327656866</c:v>
                </c:pt>
                <c:pt idx="21">
                  <c:v>332.57336660983412</c:v>
                </c:pt>
                <c:pt idx="22">
                  <c:v>334.37480567897074</c:v>
                </c:pt>
                <c:pt idx="23">
                  <c:v>336.18600254306506</c:v>
                </c:pt>
                <c:pt idx="24">
                  <c:v>338.00701005684004</c:v>
                </c:pt>
                <c:pt idx="25">
                  <c:v>339.83788136131454</c:v>
                </c:pt>
                <c:pt idx="26">
                  <c:v>341.67866988535508</c:v>
                </c:pt>
                <c:pt idx="27">
                  <c:v>343.52942934723404</c:v>
                </c:pt>
                <c:pt idx="28">
                  <c:v>345.39021375619825</c:v>
                </c:pt>
                <c:pt idx="29">
                  <c:v>347.26107741404428</c:v>
                </c:pt>
                <c:pt idx="30">
                  <c:v>349.14207491670373</c:v>
                </c:pt>
                <c:pt idx="31">
                  <c:v>351.03326115583587</c:v>
                </c:pt>
                <c:pt idx="32">
                  <c:v>352.93469132042998</c:v>
                </c:pt>
                <c:pt idx="33">
                  <c:v>354.84642089841566</c:v>
                </c:pt>
                <c:pt idx="34">
                  <c:v>356.76850567828211</c:v>
                </c:pt>
                <c:pt idx="35">
                  <c:v>358.7010017507061</c:v>
                </c:pt>
                <c:pt idx="36">
                  <c:v>360.64396551018916</c:v>
                </c:pt>
                <c:pt idx="37">
                  <c:v>362.59745365670267</c:v>
                </c:pt>
                <c:pt idx="38">
                  <c:v>364.56152319734309</c:v>
                </c:pt>
                <c:pt idx="39">
                  <c:v>366.53623144799531</c:v>
                </c:pt>
                <c:pt idx="40">
                  <c:v>368.52163603500532</c:v>
                </c:pt>
                <c:pt idx="41">
                  <c:v>370.51779489686157</c:v>
                </c:pt>
                <c:pt idx="42">
                  <c:v>372.52476628588624</c:v>
                </c:pt>
                <c:pt idx="43">
                  <c:v>374.54260876993482</c:v>
                </c:pt>
                <c:pt idx="44">
                  <c:v>376.57138123410533</c:v>
                </c:pt>
                <c:pt idx="45">
                  <c:v>378.61114288245665</c:v>
                </c:pt>
                <c:pt idx="46">
                  <c:v>380.66195323973665</c:v>
                </c:pt>
                <c:pt idx="47">
                  <c:v>382.72387215311852</c:v>
                </c:pt>
                <c:pt idx="48">
                  <c:v>384.79695979394791</c:v>
                </c:pt>
                <c:pt idx="49">
                  <c:v>386.8812766594985</c:v>
                </c:pt>
                <c:pt idx="50">
                  <c:v>388.97688357473749</c:v>
                </c:pt>
                <c:pt idx="51">
                  <c:v>391.08384169410061</c:v>
                </c:pt>
                <c:pt idx="52">
                  <c:v>393.20221250327705</c:v>
                </c:pt>
                <c:pt idx="53">
                  <c:v>395.33205782100316</c:v>
                </c:pt>
                <c:pt idx="54">
                  <c:v>397.47343980086686</c:v>
                </c:pt>
                <c:pt idx="55">
                  <c:v>399.62642093312161</c:v>
                </c:pt>
                <c:pt idx="56">
                  <c:v>401.79106404650929</c:v>
                </c:pt>
                <c:pt idx="57">
                  <c:v>403.96743231009458</c:v>
                </c:pt>
                <c:pt idx="58">
                  <c:v>406.15558923510758</c:v>
                </c:pt>
                <c:pt idx="59">
                  <c:v>408.3555986767978</c:v>
                </c:pt>
                <c:pt idx="60">
                  <c:v>410.56752483629708</c:v>
                </c:pt>
                <c:pt idx="61">
                  <c:v>412.79143226249369</c:v>
                </c:pt>
                <c:pt idx="62">
                  <c:v>415.02738585391552</c:v>
                </c:pt>
                <c:pt idx="63">
                  <c:v>417.27545086062423</c:v>
                </c:pt>
                <c:pt idx="64">
                  <c:v>419.53569288611925</c:v>
                </c:pt>
                <c:pt idx="65">
                  <c:v>421.80817788925248</c:v>
                </c:pt>
                <c:pt idx="66">
                  <c:v>424.09297218615256</c:v>
                </c:pt>
                <c:pt idx="67">
                  <c:v>426.39014245216089</c:v>
                </c:pt>
                <c:pt idx="68">
                  <c:v>428.69975572377672</c:v>
                </c:pt>
                <c:pt idx="69">
                  <c:v>431.02187940061384</c:v>
                </c:pt>
                <c:pt idx="70">
                  <c:v>433.35658124736722</c:v>
                </c:pt>
                <c:pt idx="71">
                  <c:v>435.70392939579045</c:v>
                </c:pt>
                <c:pt idx="72">
                  <c:v>438.06399234668424</c:v>
                </c:pt>
                <c:pt idx="73">
                  <c:v>440.43683897189555</c:v>
                </c:pt>
                <c:pt idx="74">
                  <c:v>442.82253851632657</c:v>
                </c:pt>
                <c:pt idx="75">
                  <c:v>445.22116059995676</c:v>
                </c:pt>
                <c:pt idx="76">
                  <c:v>447.63277521987317</c:v>
                </c:pt>
                <c:pt idx="77">
                  <c:v>450.05745275231413</c:v>
                </c:pt>
                <c:pt idx="78">
                  <c:v>452.49526395472247</c:v>
                </c:pt>
                <c:pt idx="79">
                  <c:v>454.9462799678106</c:v>
                </c:pt>
                <c:pt idx="80">
                  <c:v>457.41057231763625</c:v>
                </c:pt>
                <c:pt idx="81">
                  <c:v>459.88821291769005</c:v>
                </c:pt>
                <c:pt idx="82">
                  <c:v>462.37927407099414</c:v>
                </c:pt>
                <c:pt idx="83">
                  <c:v>464.88382847221209</c:v>
                </c:pt>
                <c:pt idx="84">
                  <c:v>467.40194920976995</c:v>
                </c:pt>
                <c:pt idx="85">
                  <c:v>469.93370976798957</c:v>
                </c:pt>
                <c:pt idx="86">
                  <c:v>472.47918402923278</c:v>
                </c:pt>
                <c:pt idx="87">
                  <c:v>475.03844627605787</c:v>
                </c:pt>
                <c:pt idx="88">
                  <c:v>477.61157119338651</c:v>
                </c:pt>
                <c:pt idx="89">
                  <c:v>480.19863387068398</c:v>
                </c:pt>
                <c:pt idx="90">
                  <c:v>482.79970980415015</c:v>
                </c:pt>
                <c:pt idx="91">
                  <c:v>485.41487489892262</c:v>
                </c:pt>
                <c:pt idx="92">
                  <c:v>488.04420547129183</c:v>
                </c:pt>
                <c:pt idx="93">
                  <c:v>490.68777825092798</c:v>
                </c:pt>
                <c:pt idx="94">
                  <c:v>493.34567038312048</c:v>
                </c:pt>
                <c:pt idx="95">
                  <c:v>496.01795943102911</c:v>
                </c:pt>
                <c:pt idx="96">
                  <c:v>498.70472337794723</c:v>
                </c:pt>
                <c:pt idx="97">
                  <c:v>501.40604062957766</c:v>
                </c:pt>
                <c:pt idx="98">
                  <c:v>504.12199001632121</c:v>
                </c:pt>
                <c:pt idx="99">
                  <c:v>506.85265079557638</c:v>
                </c:pt>
                <c:pt idx="100">
                  <c:v>509.5981026540523</c:v>
                </c:pt>
                <c:pt idx="101">
                  <c:v>512.35842571009505</c:v>
                </c:pt>
                <c:pt idx="102">
                  <c:v>515.13370051602487</c:v>
                </c:pt>
                <c:pt idx="103">
                  <c:v>517.9240080604867</c:v>
                </c:pt>
                <c:pt idx="104">
                  <c:v>520.72942977081425</c:v>
                </c:pt>
                <c:pt idx="105">
                  <c:v>523.55004751540616</c:v>
                </c:pt>
                <c:pt idx="106">
                  <c:v>526.38594360611467</c:v>
                </c:pt>
                <c:pt idx="107">
                  <c:v>529.23720080064777</c:v>
                </c:pt>
                <c:pt idx="108">
                  <c:v>532.10390230498456</c:v>
                </c:pt>
                <c:pt idx="109">
                  <c:v>534.9861317758033</c:v>
                </c:pt>
                <c:pt idx="110">
                  <c:v>537.8839733229222</c:v>
                </c:pt>
                <c:pt idx="111">
                  <c:v>540.79751151175469</c:v>
                </c:pt>
                <c:pt idx="112">
                  <c:v>543.72683136577666</c:v>
                </c:pt>
                <c:pt idx="113">
                  <c:v>546.6720183690079</c:v>
                </c:pt>
                <c:pt idx="114">
                  <c:v>549.63315846850674</c:v>
                </c:pt>
                <c:pt idx="115">
                  <c:v>552.61033807687784</c:v>
                </c:pt>
                <c:pt idx="116">
                  <c:v>555.60364407479426</c:v>
                </c:pt>
                <c:pt idx="117">
                  <c:v>558.61316381353276</c:v>
                </c:pt>
                <c:pt idx="118">
                  <c:v>561.63898511752268</c:v>
                </c:pt>
                <c:pt idx="119">
                  <c:v>564.68119628690931</c:v>
                </c:pt>
              </c:numCache>
            </c:numRef>
          </c:val>
          <c:extLst>
            <c:ext xmlns:c16="http://schemas.microsoft.com/office/drawing/2014/chart" uri="{C3380CC4-5D6E-409C-BE32-E72D297353CC}">
              <c16:uniqueId val="{00000001-CB3C-4476-9F8E-7D2110C945D9}"/>
            </c:ext>
          </c:extLst>
        </c:ser>
        <c:dLbls>
          <c:showLegendKey val="0"/>
          <c:showVal val="0"/>
          <c:showCatName val="0"/>
          <c:showSerName val="0"/>
          <c:showPercent val="0"/>
          <c:showBubbleSize val="0"/>
        </c:dLbls>
        <c:gapWidth val="150"/>
        <c:overlap val="100"/>
        <c:axId val="1035096080"/>
        <c:axId val="1035086568"/>
      </c:barChart>
      <c:catAx>
        <c:axId val="10350960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086568"/>
        <c:crosses val="autoZero"/>
        <c:auto val="1"/>
        <c:lblAlgn val="ctr"/>
        <c:lblOffset val="100"/>
        <c:noMultiLvlLbl val="0"/>
      </c:catAx>
      <c:valAx>
        <c:axId val="10350865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0960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Loans!$A$72</c:f>
              <c:strCache>
                <c:ptCount val="1"/>
                <c:pt idx="0">
                  <c:v>Interest payment</c:v>
                </c:pt>
              </c:strCache>
            </c:strRef>
          </c:tx>
          <c:spPr>
            <a:solidFill>
              <a:schemeClr val="accent1"/>
            </a:solidFill>
            <a:ln>
              <a:noFill/>
            </a:ln>
            <a:effectLst/>
          </c:spPr>
          <c:val>
            <c:numRef>
              <c:f>Loans!$B$72:$DQ$72</c:f>
              <c:numCache>
                <c:formatCode>[$€-2]\ #,##0.00;[Red]\-[$€-2]\ #,##0.00</c:formatCode>
                <c:ptCount val="120"/>
                <c:pt idx="0">
                  <c:v>270.83333333333331</c:v>
                </c:pt>
                <c:pt idx="1">
                  <c:v>269.54673827134388</c:v>
                </c:pt>
                <c:pt idx="2">
                  <c:v>268.25317415276868</c:v>
                </c:pt>
                <c:pt idx="3">
                  <c:v>266.9526032285512</c:v>
                </c:pt>
                <c:pt idx="4">
                  <c:v>265.6449875451608</c:v>
                </c:pt>
                <c:pt idx="5">
                  <c:v>264.33028894348541</c:v>
                </c:pt>
                <c:pt idx="6">
                  <c:v>263.00846905771766</c:v>
                </c:pt>
                <c:pt idx="7">
                  <c:v>261.67948931423524</c:v>
                </c:pt>
                <c:pt idx="8">
                  <c:v>260.3433109304757</c:v>
                </c:pt>
                <c:pt idx="9">
                  <c:v>258.99989491380416</c:v>
                </c:pt>
                <c:pt idx="10">
                  <c:v>257.64920206037556</c:v>
                </c:pt>
                <c:pt idx="11">
                  <c:v>256.2911929539909</c:v>
                </c:pt>
                <c:pt idx="12">
                  <c:v>254.92582796494668</c:v>
                </c:pt>
                <c:pt idx="13">
                  <c:v>253.55306724887848</c:v>
                </c:pt>
                <c:pt idx="14">
                  <c:v>252.1728707455982</c:v>
                </c:pt>
                <c:pt idx="15">
                  <c:v>250.78519817792522</c:v>
                </c:pt>
                <c:pt idx="16">
                  <c:v>249.39000905051057</c:v>
                </c:pt>
                <c:pt idx="17">
                  <c:v>247.98726264865584</c:v>
                </c:pt>
                <c:pt idx="18">
                  <c:v>246.57691803712441</c:v>
                </c:pt>
                <c:pt idx="19">
                  <c:v>245.15893405894712</c:v>
                </c:pt>
                <c:pt idx="20">
                  <c:v>243.73326933422146</c:v>
                </c:pt>
                <c:pt idx="21">
                  <c:v>242.29988225890347</c:v>
                </c:pt>
                <c:pt idx="22">
                  <c:v>240.85873100359419</c:v>
                </c:pt>
                <c:pt idx="23">
                  <c:v>239.40977351231865</c:v>
                </c:pt>
                <c:pt idx="24">
                  <c:v>237.9529675012987</c:v>
                </c:pt>
                <c:pt idx="25">
                  <c:v>236.48827045771904</c:v>
                </c:pt>
                <c:pt idx="26">
                  <c:v>235.0156396384867</c:v>
                </c:pt>
                <c:pt idx="27">
                  <c:v>233.53503206898347</c:v>
                </c:pt>
                <c:pt idx="28">
                  <c:v>232.04640454181217</c:v>
                </c:pt>
                <c:pt idx="29">
                  <c:v>230.5497136155353</c:v>
                </c:pt>
                <c:pt idx="30">
                  <c:v>229.04491561340774</c:v>
                </c:pt>
                <c:pt idx="31">
                  <c:v>227.531966622102</c:v>
                </c:pt>
                <c:pt idx="32">
                  <c:v>226.01082249042676</c:v>
                </c:pt>
                <c:pt idx="33">
                  <c:v>224.48143882803819</c:v>
                </c:pt>
                <c:pt idx="34">
                  <c:v>222.94377100414508</c:v>
                </c:pt>
                <c:pt idx="35">
                  <c:v>221.39777414620588</c:v>
                </c:pt>
                <c:pt idx="36">
                  <c:v>219.84340313861949</c:v>
                </c:pt>
                <c:pt idx="37">
                  <c:v>218.28061262140864</c:v>
                </c:pt>
                <c:pt idx="38">
                  <c:v>216.70935698889627</c:v>
                </c:pt>
                <c:pt idx="39">
                  <c:v>215.12959038837442</c:v>
                </c:pt>
                <c:pt idx="40">
                  <c:v>213.54126671876648</c:v>
                </c:pt>
                <c:pt idx="41">
                  <c:v>211.94433962928144</c:v>
                </c:pt>
                <c:pt idx="42">
                  <c:v>210.33876251806171</c:v>
                </c:pt>
                <c:pt idx="43">
                  <c:v>208.72448853082287</c:v>
                </c:pt>
                <c:pt idx="44">
                  <c:v>207.10147055948647</c:v>
                </c:pt>
                <c:pt idx="45">
                  <c:v>205.46966124080535</c:v>
                </c:pt>
                <c:pt idx="46">
                  <c:v>203.82901295498138</c:v>
                </c:pt>
                <c:pt idx="47">
                  <c:v>202.17947782427586</c:v>
                </c:pt>
                <c:pt idx="48">
                  <c:v>200.5210077116123</c:v>
                </c:pt>
                <c:pt idx="49">
                  <c:v>198.85355421917185</c:v>
                </c:pt>
                <c:pt idx="50">
                  <c:v>197.17706868698076</c:v>
                </c:pt>
                <c:pt idx="51">
                  <c:v>195.49150219149021</c:v>
                </c:pt>
                <c:pt idx="52">
                  <c:v>193.79680554414912</c:v>
                </c:pt>
                <c:pt idx="53">
                  <c:v>192.09292928996825</c:v>
                </c:pt>
                <c:pt idx="54">
                  <c:v>190.37982370607719</c:v>
                </c:pt>
                <c:pt idx="55">
                  <c:v>188.65743880027347</c:v>
                </c:pt>
                <c:pt idx="56">
                  <c:v>186.92572430956329</c:v>
                </c:pt>
                <c:pt idx="57">
                  <c:v>185.18462969869503</c:v>
                </c:pt>
                <c:pt idx="58">
                  <c:v>183.43410415868465</c:v>
                </c:pt>
                <c:pt idx="59">
                  <c:v>181.67409660533252</c:v>
                </c:pt>
                <c:pt idx="60">
                  <c:v>179.90455567773304</c:v>
                </c:pt>
                <c:pt idx="61">
                  <c:v>178.12542973677577</c:v>
                </c:pt>
                <c:pt idx="62">
                  <c:v>176.3366668636383</c:v>
                </c:pt>
                <c:pt idx="63">
                  <c:v>174.53821485827135</c:v>
                </c:pt>
                <c:pt idx="64">
                  <c:v>172.73002123787532</c:v>
                </c:pt>
                <c:pt idx="65">
                  <c:v>170.91203323536877</c:v>
                </c:pt>
                <c:pt idx="66">
                  <c:v>169.08419779784867</c:v>
                </c:pt>
                <c:pt idx="67">
                  <c:v>167.24646158504203</c:v>
                </c:pt>
                <c:pt idx="68">
                  <c:v>165.39877096774933</c:v>
                </c:pt>
                <c:pt idx="69">
                  <c:v>163.54107202627964</c:v>
                </c:pt>
                <c:pt idx="70">
                  <c:v>161.67331054887697</c:v>
                </c:pt>
                <c:pt idx="71">
                  <c:v>159.79543203013839</c:v>
                </c:pt>
                <c:pt idx="72">
                  <c:v>157.90738166942327</c:v>
                </c:pt>
                <c:pt idx="73">
                  <c:v>156.00910436925432</c:v>
                </c:pt>
                <c:pt idx="74">
                  <c:v>154.10054473370943</c:v>
                </c:pt>
                <c:pt idx="75">
                  <c:v>152.18164706680537</c:v>
                </c:pt>
                <c:pt idx="76">
                  <c:v>150.25235537087221</c:v>
                </c:pt>
                <c:pt idx="77">
                  <c:v>148.31261334491941</c:v>
                </c:pt>
                <c:pt idx="78">
                  <c:v>146.36236438299272</c:v>
                </c:pt>
                <c:pt idx="79">
                  <c:v>144.40155157252227</c:v>
                </c:pt>
                <c:pt idx="80">
                  <c:v>142.43011769266175</c:v>
                </c:pt>
                <c:pt idx="81">
                  <c:v>140.44800521261865</c:v>
                </c:pt>
                <c:pt idx="82">
                  <c:v>138.45515628997532</c:v>
                </c:pt>
                <c:pt idx="83">
                  <c:v>136.45151276900103</c:v>
                </c:pt>
                <c:pt idx="84">
                  <c:v>134.43701617895476</c:v>
                </c:pt>
                <c:pt idx="85">
                  <c:v>132.41160773237911</c:v>
                </c:pt>
                <c:pt idx="86">
                  <c:v>130.37522832338448</c:v>
                </c:pt>
                <c:pt idx="87">
                  <c:v>128.32781852592447</c:v>
                </c:pt>
                <c:pt idx="88">
                  <c:v>126.26931859206155</c:v>
                </c:pt>
                <c:pt idx="89">
                  <c:v>124.19966845022356</c:v>
                </c:pt>
                <c:pt idx="90">
                  <c:v>122.11880770345059</c:v>
                </c:pt>
                <c:pt idx="91">
                  <c:v>120.0266756276326</c:v>
                </c:pt>
                <c:pt idx="92">
                  <c:v>117.92321116973726</c:v>
                </c:pt>
                <c:pt idx="93">
                  <c:v>115.80835294602834</c:v>
                </c:pt>
                <c:pt idx="94">
                  <c:v>113.68203924027432</c:v>
                </c:pt>
                <c:pt idx="95">
                  <c:v>111.54420800194745</c:v>
                </c:pt>
                <c:pt idx="96">
                  <c:v>109.39479684441299</c:v>
                </c:pt>
                <c:pt idx="97">
                  <c:v>107.23374304310856</c:v>
                </c:pt>
                <c:pt idx="98">
                  <c:v>105.06098353371372</c:v>
                </c:pt>
                <c:pt idx="99">
                  <c:v>102.87645491030966</c:v>
                </c:pt>
                <c:pt idx="100">
                  <c:v>100.68009342352883</c:v>
                </c:pt>
                <c:pt idx="101">
                  <c:v>98.471834978694588</c:v>
                </c:pt>
                <c:pt idx="102">
                  <c:v>96.251615133950864</c:v>
                </c:pt>
                <c:pt idx="103">
                  <c:v>94.019369098381418</c:v>
                </c:pt>
                <c:pt idx="104">
                  <c:v>91.775031730119295</c:v>
                </c:pt>
                <c:pt idx="105">
                  <c:v>89.51853753444577</c:v>
                </c:pt>
                <c:pt idx="106">
                  <c:v>87.249820661879014</c:v>
                </c:pt>
                <c:pt idx="107">
                  <c:v>84.968814906252518</c:v>
                </c:pt>
                <c:pt idx="108">
                  <c:v>82.675453702783045</c:v>
                </c:pt>
                <c:pt idx="109">
                  <c:v>80.369670126128113</c:v>
                </c:pt>
                <c:pt idx="110">
                  <c:v>78.051396888432961</c:v>
                </c:pt>
                <c:pt idx="111">
                  <c:v>75.720566337366975</c:v>
                </c:pt>
                <c:pt idx="112">
                  <c:v>73.37711045414936</c:v>
                </c:pt>
                <c:pt idx="113">
                  <c:v>71.020960851564325</c:v>
                </c:pt>
                <c:pt idx="114">
                  <c:v>68.652048771965283</c:v>
                </c:pt>
                <c:pt idx="115">
                  <c:v>66.270305085268433</c:v>
                </c:pt>
                <c:pt idx="116">
                  <c:v>63.875660286935293</c:v>
                </c:pt>
                <c:pt idx="117">
                  <c:v>61.468044495944511</c:v>
                </c:pt>
                <c:pt idx="118">
                  <c:v>59.047387452752545</c:v>
                </c:pt>
                <c:pt idx="119">
                  <c:v>56.613618517243282</c:v>
                </c:pt>
              </c:numCache>
            </c:numRef>
          </c:val>
          <c:extLst>
            <c:ext xmlns:c16="http://schemas.microsoft.com/office/drawing/2014/chart" uri="{C3380CC4-5D6E-409C-BE32-E72D297353CC}">
              <c16:uniqueId val="{00000000-4D6F-438A-9EC3-1C9F9752BBAE}"/>
            </c:ext>
          </c:extLst>
        </c:ser>
        <c:ser>
          <c:idx val="1"/>
          <c:order val="1"/>
          <c:tx>
            <c:strRef>
              <c:f>Loans!$A$73</c:f>
              <c:strCache>
                <c:ptCount val="1"/>
                <c:pt idx="0">
                  <c:v>Principal repayment</c:v>
                </c:pt>
              </c:strCache>
            </c:strRef>
          </c:tx>
          <c:spPr>
            <a:solidFill>
              <a:schemeClr val="accent2"/>
            </a:solidFill>
            <a:ln>
              <a:noFill/>
            </a:ln>
            <a:effectLst/>
          </c:spPr>
          <c:val>
            <c:numRef>
              <c:f>Loans!$B$73:$DQ$73</c:f>
              <c:numCache>
                <c:formatCode>[$€-2]\ #,##0.00;[Red]\-[$€-2]\ #,##0.00</c:formatCode>
                <c:ptCount val="120"/>
                <c:pt idx="0">
                  <c:v>237.52524221343739</c:v>
                </c:pt>
                <c:pt idx="1">
                  <c:v>238.8118372754268</c:v>
                </c:pt>
                <c:pt idx="2">
                  <c:v>240.10540139400203</c:v>
                </c:pt>
                <c:pt idx="3">
                  <c:v>241.40597231821957</c:v>
                </c:pt>
                <c:pt idx="4">
                  <c:v>242.71358800160993</c:v>
                </c:pt>
                <c:pt idx="5">
                  <c:v>244.0282866032853</c:v>
                </c:pt>
                <c:pt idx="6">
                  <c:v>245.3501064890531</c:v>
                </c:pt>
                <c:pt idx="7">
                  <c:v>246.67908623253547</c:v>
                </c:pt>
                <c:pt idx="8">
                  <c:v>248.01526461629498</c:v>
                </c:pt>
                <c:pt idx="9">
                  <c:v>249.35868063296664</c:v>
                </c:pt>
                <c:pt idx="10">
                  <c:v>250.70937348639524</c:v>
                </c:pt>
                <c:pt idx="11">
                  <c:v>252.06738259277984</c:v>
                </c:pt>
                <c:pt idx="12">
                  <c:v>253.43274758182406</c:v>
                </c:pt>
                <c:pt idx="13">
                  <c:v>254.80550829789226</c:v>
                </c:pt>
                <c:pt idx="14">
                  <c:v>256.18570480117256</c:v>
                </c:pt>
                <c:pt idx="15">
                  <c:v>257.57337736884557</c:v>
                </c:pt>
                <c:pt idx="16">
                  <c:v>258.96856649626017</c:v>
                </c:pt>
                <c:pt idx="17">
                  <c:v>260.37131289811487</c:v>
                </c:pt>
                <c:pt idx="18">
                  <c:v>261.78165750964632</c:v>
                </c:pt>
                <c:pt idx="19">
                  <c:v>263.19964148782356</c:v>
                </c:pt>
                <c:pt idx="20">
                  <c:v>264.62530621254933</c:v>
                </c:pt>
                <c:pt idx="21">
                  <c:v>266.0586932878673</c:v>
                </c:pt>
                <c:pt idx="22">
                  <c:v>267.49984454317661</c:v>
                </c:pt>
                <c:pt idx="23">
                  <c:v>268.94880203445211</c:v>
                </c:pt>
                <c:pt idx="24">
                  <c:v>270.40560804547204</c:v>
                </c:pt>
                <c:pt idx="25">
                  <c:v>271.87030508905167</c:v>
                </c:pt>
                <c:pt idx="26">
                  <c:v>273.34293590828401</c:v>
                </c:pt>
                <c:pt idx="27">
                  <c:v>274.82354347778727</c:v>
                </c:pt>
                <c:pt idx="28">
                  <c:v>276.3121710049586</c:v>
                </c:pt>
                <c:pt idx="29">
                  <c:v>277.80886193123547</c:v>
                </c:pt>
                <c:pt idx="30">
                  <c:v>279.313659933363</c:v>
                </c:pt>
                <c:pt idx="31">
                  <c:v>280.82660892466873</c:v>
                </c:pt>
                <c:pt idx="32">
                  <c:v>282.34775305634395</c:v>
                </c:pt>
                <c:pt idx="33">
                  <c:v>283.87713671873257</c:v>
                </c:pt>
                <c:pt idx="34">
                  <c:v>285.41480454262569</c:v>
                </c:pt>
                <c:pt idx="35">
                  <c:v>286.96080140056489</c:v>
                </c:pt>
                <c:pt idx="36">
                  <c:v>288.51517240815127</c:v>
                </c:pt>
                <c:pt idx="37">
                  <c:v>290.0779629253621</c:v>
                </c:pt>
                <c:pt idx="38">
                  <c:v>291.64921855787441</c:v>
                </c:pt>
                <c:pt idx="39">
                  <c:v>293.22898515839626</c:v>
                </c:pt>
                <c:pt idx="40">
                  <c:v>294.81730882800423</c:v>
                </c:pt>
                <c:pt idx="41">
                  <c:v>296.41423591748924</c:v>
                </c:pt>
                <c:pt idx="42">
                  <c:v>298.01981302870905</c:v>
                </c:pt>
                <c:pt idx="43">
                  <c:v>299.6340870159479</c:v>
                </c:pt>
                <c:pt idx="44">
                  <c:v>301.25710498728427</c:v>
                </c:pt>
                <c:pt idx="45">
                  <c:v>302.88891430596533</c:v>
                </c:pt>
                <c:pt idx="46">
                  <c:v>304.52956259178939</c:v>
                </c:pt>
                <c:pt idx="47">
                  <c:v>306.17909772249487</c:v>
                </c:pt>
                <c:pt idx="48">
                  <c:v>307.83756783515838</c:v>
                </c:pt>
                <c:pt idx="49">
                  <c:v>309.50502132759885</c:v>
                </c:pt>
                <c:pt idx="50">
                  <c:v>311.18150685979003</c:v>
                </c:pt>
                <c:pt idx="51">
                  <c:v>312.86707335528047</c:v>
                </c:pt>
                <c:pt idx="52">
                  <c:v>314.56177000262164</c:v>
                </c:pt>
                <c:pt idx="53">
                  <c:v>316.26564625680254</c:v>
                </c:pt>
                <c:pt idx="54">
                  <c:v>317.97875184069352</c:v>
                </c:pt>
                <c:pt idx="55">
                  <c:v>319.7011367464973</c:v>
                </c:pt>
                <c:pt idx="56">
                  <c:v>321.43285123720744</c:v>
                </c:pt>
                <c:pt idx="57">
                  <c:v>323.17394584807568</c:v>
                </c:pt>
                <c:pt idx="58">
                  <c:v>324.92447138808609</c:v>
                </c:pt>
                <c:pt idx="59">
                  <c:v>326.68447894143827</c:v>
                </c:pt>
                <c:pt idx="60">
                  <c:v>328.45401986903767</c:v>
                </c:pt>
                <c:pt idx="61">
                  <c:v>330.23314580999499</c:v>
                </c:pt>
                <c:pt idx="62">
                  <c:v>332.02190868313244</c:v>
                </c:pt>
                <c:pt idx="63">
                  <c:v>333.82036068849942</c:v>
                </c:pt>
                <c:pt idx="64">
                  <c:v>335.62855430889545</c:v>
                </c:pt>
                <c:pt idx="65">
                  <c:v>337.44654231140191</c:v>
                </c:pt>
                <c:pt idx="66">
                  <c:v>339.27437774892201</c:v>
                </c:pt>
                <c:pt idx="67">
                  <c:v>341.11211396172871</c:v>
                </c:pt>
                <c:pt idx="68">
                  <c:v>342.95980457902135</c:v>
                </c:pt>
                <c:pt idx="69">
                  <c:v>344.81750352049107</c:v>
                </c:pt>
                <c:pt idx="70">
                  <c:v>346.68526499789374</c:v>
                </c:pt>
                <c:pt idx="71">
                  <c:v>348.56314351663235</c:v>
                </c:pt>
                <c:pt idx="72">
                  <c:v>350.45119387734746</c:v>
                </c:pt>
                <c:pt idx="73">
                  <c:v>352.34947117751642</c:v>
                </c:pt>
                <c:pt idx="74">
                  <c:v>354.25803081306128</c:v>
                </c:pt>
                <c:pt idx="75">
                  <c:v>356.1769284799654</c:v>
                </c:pt>
                <c:pt idx="76">
                  <c:v>358.10622017589856</c:v>
                </c:pt>
                <c:pt idx="77">
                  <c:v>360.0459622018513</c:v>
                </c:pt>
                <c:pt idx="78">
                  <c:v>361.99621116377796</c:v>
                </c:pt>
                <c:pt idx="79">
                  <c:v>363.9570239742485</c:v>
                </c:pt>
                <c:pt idx="80">
                  <c:v>365.92845785410901</c:v>
                </c:pt>
                <c:pt idx="81">
                  <c:v>367.91057033415211</c:v>
                </c:pt>
                <c:pt idx="82">
                  <c:v>369.90341925679542</c:v>
                </c:pt>
                <c:pt idx="83">
                  <c:v>371.90706277776968</c:v>
                </c:pt>
                <c:pt idx="84">
                  <c:v>373.92155936781592</c:v>
                </c:pt>
                <c:pt idx="85">
                  <c:v>375.94696781439166</c:v>
                </c:pt>
                <c:pt idx="86">
                  <c:v>377.9833472233862</c:v>
                </c:pt>
                <c:pt idx="87">
                  <c:v>380.03075702084629</c:v>
                </c:pt>
                <c:pt idx="88">
                  <c:v>382.08925695470919</c:v>
                </c:pt>
                <c:pt idx="89">
                  <c:v>384.15890709654724</c:v>
                </c:pt>
                <c:pt idx="90">
                  <c:v>386.23976784332012</c:v>
                </c:pt>
                <c:pt idx="91">
                  <c:v>388.33189991913815</c:v>
                </c:pt>
                <c:pt idx="92">
                  <c:v>390.43536437703347</c:v>
                </c:pt>
                <c:pt idx="93">
                  <c:v>392.55022260074236</c:v>
                </c:pt>
                <c:pt idx="94">
                  <c:v>394.67653630649647</c:v>
                </c:pt>
                <c:pt idx="95">
                  <c:v>396.81436754482331</c:v>
                </c:pt>
                <c:pt idx="96">
                  <c:v>398.96377870235773</c:v>
                </c:pt>
                <c:pt idx="97">
                  <c:v>401.12483250366216</c:v>
                </c:pt>
                <c:pt idx="98">
                  <c:v>403.29759201305694</c:v>
                </c:pt>
                <c:pt idx="99">
                  <c:v>405.4821206364611</c:v>
                </c:pt>
                <c:pt idx="100">
                  <c:v>407.67848212324191</c:v>
                </c:pt>
                <c:pt idx="101">
                  <c:v>409.88674056807616</c:v>
                </c:pt>
                <c:pt idx="102">
                  <c:v>412.10696041281989</c:v>
                </c:pt>
                <c:pt idx="103">
                  <c:v>414.33920644838929</c:v>
                </c:pt>
                <c:pt idx="104">
                  <c:v>416.58354381665146</c:v>
                </c:pt>
                <c:pt idx="105">
                  <c:v>418.8400380123249</c:v>
                </c:pt>
                <c:pt idx="106">
                  <c:v>421.10875488489171</c:v>
                </c:pt>
                <c:pt idx="107">
                  <c:v>423.3897606405182</c:v>
                </c:pt>
                <c:pt idx="108">
                  <c:v>425.68312184398769</c:v>
                </c:pt>
                <c:pt idx="109">
                  <c:v>427.98890542064265</c:v>
                </c:pt>
                <c:pt idx="110">
                  <c:v>430.30717865833782</c:v>
                </c:pt>
                <c:pt idx="111">
                  <c:v>432.63800920940378</c:v>
                </c:pt>
                <c:pt idx="112">
                  <c:v>434.98146509262136</c:v>
                </c:pt>
                <c:pt idx="113">
                  <c:v>437.33761469520636</c:v>
                </c:pt>
                <c:pt idx="114">
                  <c:v>439.70652677480547</c:v>
                </c:pt>
                <c:pt idx="115">
                  <c:v>442.0882704615023</c:v>
                </c:pt>
                <c:pt idx="116">
                  <c:v>444.48291525983547</c:v>
                </c:pt>
                <c:pt idx="117">
                  <c:v>446.89053105082616</c:v>
                </c:pt>
                <c:pt idx="118">
                  <c:v>449.31118809401823</c:v>
                </c:pt>
                <c:pt idx="119">
                  <c:v>451.74495702952743</c:v>
                </c:pt>
              </c:numCache>
            </c:numRef>
          </c:val>
          <c:extLst>
            <c:ext xmlns:c16="http://schemas.microsoft.com/office/drawing/2014/chart" uri="{C3380CC4-5D6E-409C-BE32-E72D297353CC}">
              <c16:uniqueId val="{00000001-4D6F-438A-9EC3-1C9F9752BBAE}"/>
            </c:ext>
          </c:extLst>
        </c:ser>
        <c:dLbls>
          <c:showLegendKey val="0"/>
          <c:showVal val="0"/>
          <c:showCatName val="0"/>
          <c:showSerName val="0"/>
          <c:showPercent val="0"/>
          <c:showBubbleSize val="0"/>
        </c:dLbls>
        <c:axId val="123555840"/>
        <c:axId val="123557376"/>
      </c:areaChart>
      <c:catAx>
        <c:axId val="12355584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7376"/>
        <c:crosses val="autoZero"/>
        <c:auto val="1"/>
        <c:lblAlgn val="ctr"/>
        <c:lblOffset val="100"/>
        <c:noMultiLvlLbl val="0"/>
      </c:catAx>
      <c:valAx>
        <c:axId val="123557376"/>
        <c:scaling>
          <c:orientation val="minMax"/>
        </c:scaling>
        <c:delete val="0"/>
        <c:axPos val="l"/>
        <c:majorGridlines>
          <c:spPr>
            <a:ln w="9525" cap="flat" cmpd="sng" algn="ctr">
              <a:solidFill>
                <a:schemeClr val="tx1">
                  <a:lumMod val="15000"/>
                  <a:lumOff val="85000"/>
                </a:schemeClr>
              </a:solidFill>
              <a:round/>
            </a:ln>
            <a:effectLst/>
          </c:spPr>
        </c:majorGridlines>
        <c:numFmt formatCode="[$€-2]\ #,##0.00;[Red]\-[$€-2]\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584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Loans!$A$135</c:f>
              <c:strCache>
                <c:ptCount val="1"/>
                <c:pt idx="0">
                  <c:v>Total Payment</c:v>
                </c:pt>
              </c:strCache>
            </c:strRef>
          </c:tx>
          <c:spPr>
            <a:ln w="28575" cap="rnd">
              <a:solidFill>
                <a:schemeClr val="accent1"/>
              </a:solidFill>
              <a:round/>
            </a:ln>
            <a:effectLst/>
          </c:spPr>
          <c:marker>
            <c:symbol val="none"/>
          </c:marker>
          <c:val>
            <c:numRef>
              <c:f>Loans!$B$135:$DQ$135</c:f>
              <c:numCache>
                <c:formatCode>_-[$€-2]\ * #,##0.00_-;\-[$€-2]\ * #,##0.00_-;_-[$€-2]\ * "-"??_-;_-@_-</c:formatCode>
                <c:ptCount val="120"/>
                <c:pt idx="0">
                  <c:v>567.73988610013009</c:v>
                </c:pt>
                <c:pt idx="1">
                  <c:v>567.73988610013009</c:v>
                </c:pt>
                <c:pt idx="2">
                  <c:v>567.73988610013009</c:v>
                </c:pt>
                <c:pt idx="3">
                  <c:v>567.73988610013009</c:v>
                </c:pt>
                <c:pt idx="4">
                  <c:v>567.73988610013009</c:v>
                </c:pt>
                <c:pt idx="5">
                  <c:v>567.73988610013009</c:v>
                </c:pt>
                <c:pt idx="6">
                  <c:v>567.73988610013009</c:v>
                </c:pt>
                <c:pt idx="7">
                  <c:v>567.73988610013009</c:v>
                </c:pt>
                <c:pt idx="8">
                  <c:v>567.73988610013009</c:v>
                </c:pt>
                <c:pt idx="9">
                  <c:v>567.73988610013009</c:v>
                </c:pt>
                <c:pt idx="10">
                  <c:v>567.73988610013009</c:v>
                </c:pt>
                <c:pt idx="11">
                  <c:v>567.73988610013009</c:v>
                </c:pt>
                <c:pt idx="12">
                  <c:v>567.73988610013009</c:v>
                </c:pt>
                <c:pt idx="13">
                  <c:v>567.73988610013009</c:v>
                </c:pt>
                <c:pt idx="14">
                  <c:v>567.73988610013009</c:v>
                </c:pt>
                <c:pt idx="15">
                  <c:v>567.73988610013009</c:v>
                </c:pt>
                <c:pt idx="16">
                  <c:v>567.73988610013009</c:v>
                </c:pt>
                <c:pt idx="17">
                  <c:v>567.73988610013009</c:v>
                </c:pt>
                <c:pt idx="18">
                  <c:v>567.73988610013009</c:v>
                </c:pt>
                <c:pt idx="19">
                  <c:v>567.73988610013009</c:v>
                </c:pt>
                <c:pt idx="20">
                  <c:v>567.73988610013009</c:v>
                </c:pt>
                <c:pt idx="21">
                  <c:v>567.73988610013009</c:v>
                </c:pt>
                <c:pt idx="22">
                  <c:v>567.73988610013009</c:v>
                </c:pt>
                <c:pt idx="23">
                  <c:v>567.73988610013009</c:v>
                </c:pt>
                <c:pt idx="24">
                  <c:v>567.73988610013009</c:v>
                </c:pt>
                <c:pt idx="25">
                  <c:v>567.73988610013009</c:v>
                </c:pt>
                <c:pt idx="26">
                  <c:v>567.73988610013009</c:v>
                </c:pt>
                <c:pt idx="27">
                  <c:v>567.73988610013009</c:v>
                </c:pt>
                <c:pt idx="28">
                  <c:v>567.73988610013009</c:v>
                </c:pt>
                <c:pt idx="29">
                  <c:v>567.73988610013009</c:v>
                </c:pt>
                <c:pt idx="30">
                  <c:v>567.73988610013009</c:v>
                </c:pt>
                <c:pt idx="31">
                  <c:v>567.73988610013009</c:v>
                </c:pt>
                <c:pt idx="32">
                  <c:v>567.73988610013009</c:v>
                </c:pt>
                <c:pt idx="33">
                  <c:v>567.73988610013009</c:v>
                </c:pt>
                <c:pt idx="34">
                  <c:v>567.73988610013009</c:v>
                </c:pt>
                <c:pt idx="35">
                  <c:v>567.73988610013009</c:v>
                </c:pt>
                <c:pt idx="36">
                  <c:v>567.73988610013009</c:v>
                </c:pt>
                <c:pt idx="37">
                  <c:v>567.73988610013009</c:v>
                </c:pt>
                <c:pt idx="38">
                  <c:v>567.73988610013009</c:v>
                </c:pt>
                <c:pt idx="39">
                  <c:v>567.73988610013009</c:v>
                </c:pt>
                <c:pt idx="40">
                  <c:v>567.73988610013009</c:v>
                </c:pt>
                <c:pt idx="41">
                  <c:v>567.73988610013009</c:v>
                </c:pt>
                <c:pt idx="42">
                  <c:v>567.73988610013009</c:v>
                </c:pt>
                <c:pt idx="43">
                  <c:v>567.73988610013009</c:v>
                </c:pt>
                <c:pt idx="44">
                  <c:v>567.73988610013009</c:v>
                </c:pt>
                <c:pt idx="45">
                  <c:v>567.73988610013009</c:v>
                </c:pt>
                <c:pt idx="46">
                  <c:v>567.73988610013009</c:v>
                </c:pt>
                <c:pt idx="47">
                  <c:v>567.73988610013009</c:v>
                </c:pt>
                <c:pt idx="48">
                  <c:v>567.73988610013009</c:v>
                </c:pt>
                <c:pt idx="49">
                  <c:v>567.73988610013009</c:v>
                </c:pt>
                <c:pt idx="50">
                  <c:v>567.73988610013009</c:v>
                </c:pt>
                <c:pt idx="51">
                  <c:v>567.73988610013009</c:v>
                </c:pt>
                <c:pt idx="52">
                  <c:v>567.73988610013009</c:v>
                </c:pt>
                <c:pt idx="53">
                  <c:v>567.73988610013009</c:v>
                </c:pt>
                <c:pt idx="54">
                  <c:v>567.73988610013009</c:v>
                </c:pt>
                <c:pt idx="55">
                  <c:v>567.73988610013009</c:v>
                </c:pt>
                <c:pt idx="56">
                  <c:v>567.73988610013009</c:v>
                </c:pt>
                <c:pt idx="57">
                  <c:v>567.73988610013009</c:v>
                </c:pt>
                <c:pt idx="58">
                  <c:v>567.73988610013009</c:v>
                </c:pt>
                <c:pt idx="59">
                  <c:v>567.73988610013009</c:v>
                </c:pt>
                <c:pt idx="60">
                  <c:v>567.73988610013009</c:v>
                </c:pt>
                <c:pt idx="61">
                  <c:v>567.73988610013009</c:v>
                </c:pt>
                <c:pt idx="62">
                  <c:v>567.73988610013009</c:v>
                </c:pt>
                <c:pt idx="63">
                  <c:v>567.73988610013009</c:v>
                </c:pt>
                <c:pt idx="64">
                  <c:v>567.73988610013009</c:v>
                </c:pt>
                <c:pt idx="65">
                  <c:v>567.73988610013009</c:v>
                </c:pt>
                <c:pt idx="66">
                  <c:v>567.73988610013009</c:v>
                </c:pt>
                <c:pt idx="67">
                  <c:v>567.73988610013009</c:v>
                </c:pt>
                <c:pt idx="68">
                  <c:v>567.73988610013009</c:v>
                </c:pt>
                <c:pt idx="69">
                  <c:v>567.73988610013009</c:v>
                </c:pt>
                <c:pt idx="70">
                  <c:v>567.73988610013009</c:v>
                </c:pt>
                <c:pt idx="71">
                  <c:v>567.73988610013009</c:v>
                </c:pt>
                <c:pt idx="72">
                  <c:v>567.73988610013009</c:v>
                </c:pt>
                <c:pt idx="73">
                  <c:v>567.73988610013009</c:v>
                </c:pt>
                <c:pt idx="74">
                  <c:v>567.73988610013009</c:v>
                </c:pt>
                <c:pt idx="75">
                  <c:v>567.73988610013009</c:v>
                </c:pt>
                <c:pt idx="76">
                  <c:v>567.73988610013009</c:v>
                </c:pt>
                <c:pt idx="77">
                  <c:v>567.73988610013009</c:v>
                </c:pt>
                <c:pt idx="78">
                  <c:v>567.73988610013009</c:v>
                </c:pt>
                <c:pt idx="79">
                  <c:v>567.73988610013009</c:v>
                </c:pt>
                <c:pt idx="80">
                  <c:v>567.73988610013009</c:v>
                </c:pt>
                <c:pt idx="81">
                  <c:v>567.73988610013009</c:v>
                </c:pt>
                <c:pt idx="82">
                  <c:v>567.73988610013009</c:v>
                </c:pt>
                <c:pt idx="83">
                  <c:v>567.73988610013009</c:v>
                </c:pt>
                <c:pt idx="84">
                  <c:v>567.73988610013009</c:v>
                </c:pt>
                <c:pt idx="85">
                  <c:v>567.73988610013009</c:v>
                </c:pt>
                <c:pt idx="86">
                  <c:v>567.73988610013009</c:v>
                </c:pt>
                <c:pt idx="87">
                  <c:v>567.73988610013009</c:v>
                </c:pt>
                <c:pt idx="88">
                  <c:v>567.73988610013009</c:v>
                </c:pt>
                <c:pt idx="89">
                  <c:v>567.73988610013009</c:v>
                </c:pt>
                <c:pt idx="90">
                  <c:v>567.73988610013009</c:v>
                </c:pt>
                <c:pt idx="91">
                  <c:v>567.73988610013009</c:v>
                </c:pt>
                <c:pt idx="92">
                  <c:v>567.73988610013009</c:v>
                </c:pt>
                <c:pt idx="93">
                  <c:v>567.73988610013009</c:v>
                </c:pt>
                <c:pt idx="94">
                  <c:v>567.73988610013009</c:v>
                </c:pt>
                <c:pt idx="95">
                  <c:v>567.73988610013009</c:v>
                </c:pt>
                <c:pt idx="96">
                  <c:v>567.73988610013009</c:v>
                </c:pt>
                <c:pt idx="97">
                  <c:v>567.73988610013009</c:v>
                </c:pt>
                <c:pt idx="98">
                  <c:v>567.73988610013009</c:v>
                </c:pt>
                <c:pt idx="99">
                  <c:v>567.73988610013009</c:v>
                </c:pt>
                <c:pt idx="100">
                  <c:v>567.73988610013009</c:v>
                </c:pt>
                <c:pt idx="101">
                  <c:v>567.73988610013009</c:v>
                </c:pt>
                <c:pt idx="102">
                  <c:v>567.73988610013009</c:v>
                </c:pt>
                <c:pt idx="103">
                  <c:v>567.73988610013009</c:v>
                </c:pt>
                <c:pt idx="104">
                  <c:v>567.73988610013009</c:v>
                </c:pt>
                <c:pt idx="105">
                  <c:v>567.73988610013009</c:v>
                </c:pt>
                <c:pt idx="106">
                  <c:v>567.73988610013009</c:v>
                </c:pt>
                <c:pt idx="107">
                  <c:v>567.73988610013009</c:v>
                </c:pt>
                <c:pt idx="108">
                  <c:v>567.73988610013009</c:v>
                </c:pt>
                <c:pt idx="109">
                  <c:v>567.73988610013009</c:v>
                </c:pt>
                <c:pt idx="110">
                  <c:v>567.73988610013009</c:v>
                </c:pt>
                <c:pt idx="111">
                  <c:v>567.73988610013009</c:v>
                </c:pt>
                <c:pt idx="112">
                  <c:v>567.73988610013009</c:v>
                </c:pt>
                <c:pt idx="113">
                  <c:v>567.73988610013009</c:v>
                </c:pt>
                <c:pt idx="114">
                  <c:v>567.73988610013009</c:v>
                </c:pt>
                <c:pt idx="115">
                  <c:v>567.73988610013009</c:v>
                </c:pt>
                <c:pt idx="116">
                  <c:v>567.73988610013009</c:v>
                </c:pt>
                <c:pt idx="117">
                  <c:v>567.73988610013009</c:v>
                </c:pt>
                <c:pt idx="118">
                  <c:v>567.73988610013009</c:v>
                </c:pt>
                <c:pt idx="119">
                  <c:v>567.73988610013009</c:v>
                </c:pt>
              </c:numCache>
            </c:numRef>
          </c:val>
          <c:smooth val="0"/>
          <c:extLst>
            <c:ext xmlns:c16="http://schemas.microsoft.com/office/drawing/2014/chart" uri="{C3380CC4-5D6E-409C-BE32-E72D297353CC}">
              <c16:uniqueId val="{00000000-F320-4889-8CEB-43F3ED28E77F}"/>
            </c:ext>
          </c:extLst>
        </c:ser>
        <c:ser>
          <c:idx val="1"/>
          <c:order val="1"/>
          <c:tx>
            <c:strRef>
              <c:f>Loans!$A$136</c:f>
              <c:strCache>
                <c:ptCount val="1"/>
                <c:pt idx="0">
                  <c:v>Interest payment</c:v>
                </c:pt>
              </c:strCache>
            </c:strRef>
          </c:tx>
          <c:spPr>
            <a:ln w="28575" cap="rnd">
              <a:solidFill>
                <a:schemeClr val="accent2"/>
              </a:solidFill>
              <a:round/>
            </a:ln>
            <a:effectLst/>
          </c:spPr>
          <c:marker>
            <c:symbol val="none"/>
          </c:marker>
          <c:val>
            <c:numRef>
              <c:f>Loans!$B$136:$DQ$136</c:f>
              <c:numCache>
                <c:formatCode>[$€-2]\ #,##0.00;[Red]\-[$€-2]\ #,##0.00</c:formatCode>
                <c:ptCount val="1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308.32450267822071</c:v>
                </c:pt>
                <c:pt idx="25">
                  <c:v>305.86729022285772</c:v>
                </c:pt>
                <c:pt idx="26">
                  <c:v>303.39676786669486</c:v>
                </c:pt>
                <c:pt idx="27">
                  <c:v>300.91286351443603</c:v>
                </c:pt>
                <c:pt idx="28">
                  <c:v>298.41550468026924</c:v>
                </c:pt>
                <c:pt idx="29">
                  <c:v>295.90461848575063</c:v>
                </c:pt>
                <c:pt idx="30">
                  <c:v>293.38013165767836</c:v>
                </c:pt>
                <c:pt idx="31">
                  <c:v>290.84197052595408</c:v>
                </c:pt>
                <c:pt idx="32">
                  <c:v>288.29006102143296</c:v>
                </c:pt>
                <c:pt idx="33">
                  <c:v>285.72432867376227</c:v>
                </c:pt>
                <c:pt idx="34">
                  <c:v>283.14469860920849</c:v>
                </c:pt>
                <c:pt idx="35">
                  <c:v>280.55109554847172</c:v>
                </c:pt>
                <c:pt idx="36">
                  <c:v>277.94344380448922</c:v>
                </c:pt>
                <c:pt idx="37">
                  <c:v>275.32166728022673</c:v>
                </c:pt>
                <c:pt idx="38">
                  <c:v>272.68568946645792</c:v>
                </c:pt>
                <c:pt idx="39">
                  <c:v>270.03543343953123</c:v>
                </c:pt>
                <c:pt idx="40">
                  <c:v>267.37082185912527</c:v>
                </c:pt>
                <c:pt idx="41">
                  <c:v>264.69177696599212</c:v>
                </c:pt>
                <c:pt idx="42">
                  <c:v>261.99822057968788</c:v>
                </c:pt>
                <c:pt idx="43">
                  <c:v>259.29007409629116</c:v>
                </c:pt>
                <c:pt idx="44">
                  <c:v>256.56725848610938</c:v>
                </c:pt>
                <c:pt idx="45">
                  <c:v>253.82969429137236</c:v>
                </c:pt>
                <c:pt idx="46">
                  <c:v>251.07730162391394</c:v>
                </c:pt>
                <c:pt idx="47">
                  <c:v>248.31000016284008</c:v>
                </c:pt>
                <c:pt idx="48">
                  <c:v>245.52770915218542</c:v>
                </c:pt>
                <c:pt idx="49">
                  <c:v>242.73034739855635</c:v>
                </c:pt>
                <c:pt idx="50">
                  <c:v>239.91783326876188</c:v>
                </c:pt>
                <c:pt idx="51">
                  <c:v>237.09008468743096</c:v>
                </c:pt>
                <c:pt idx="52">
                  <c:v>234.2470191346178</c:v>
                </c:pt>
                <c:pt idx="53">
                  <c:v>231.38855364339361</c:v>
                </c:pt>
                <c:pt idx="54">
                  <c:v>228.51460479742525</c:v>
                </c:pt>
                <c:pt idx="55">
                  <c:v>225.62508872854127</c:v>
                </c:pt>
                <c:pt idx="56">
                  <c:v>222.71992111428415</c:v>
                </c:pt>
                <c:pt idx="57">
                  <c:v>219.79901717544979</c:v>
                </c:pt>
                <c:pt idx="58">
                  <c:v>216.86229167361344</c:v>
                </c:pt>
                <c:pt idx="59">
                  <c:v>213.90965890864214</c:v>
                </c:pt>
                <c:pt idx="60">
                  <c:v>210.94103271619389</c:v>
                </c:pt>
                <c:pt idx="61">
                  <c:v>207.95632646520326</c:v>
                </c:pt>
                <c:pt idx="62">
                  <c:v>204.95545305535302</c:v>
                </c:pt>
                <c:pt idx="63">
                  <c:v>201.93832491453284</c:v>
                </c:pt>
                <c:pt idx="64">
                  <c:v>198.90485399628318</c:v>
                </c:pt>
                <c:pt idx="65">
                  <c:v>195.85495177722629</c:v>
                </c:pt>
                <c:pt idx="66">
                  <c:v>192.78852925448288</c:v>
                </c:pt>
                <c:pt idx="67">
                  <c:v>189.70549694307459</c:v>
                </c:pt>
                <c:pt idx="68">
                  <c:v>186.60576487331286</c:v>
                </c:pt>
                <c:pt idx="69">
                  <c:v>183.48924258817331</c:v>
                </c:pt>
                <c:pt idx="70">
                  <c:v>180.35583914065586</c:v>
                </c:pt>
                <c:pt idx="71">
                  <c:v>177.20546309113101</c:v>
                </c:pt>
                <c:pt idx="72">
                  <c:v>174.03802250467123</c:v>
                </c:pt>
                <c:pt idx="73">
                  <c:v>170.85342494836817</c:v>
                </c:pt>
                <c:pt idx="74">
                  <c:v>167.6515774886351</c:v>
                </c:pt>
                <c:pt idx="75">
                  <c:v>164.43238668849517</c:v>
                </c:pt>
                <c:pt idx="76">
                  <c:v>161.19575860485446</c:v>
                </c:pt>
                <c:pt idx="77">
                  <c:v>157.9415987857607</c:v>
                </c:pt>
                <c:pt idx="78">
                  <c:v>154.66981226764685</c:v>
                </c:pt>
                <c:pt idx="79">
                  <c:v>151.38030357255988</c:v>
                </c:pt>
                <c:pt idx="80">
                  <c:v>148.07297670537454</c:v>
                </c:pt>
                <c:pt idx="81">
                  <c:v>144.74773515099196</c:v>
                </c:pt>
                <c:pt idx="82">
                  <c:v>141.4044818715231</c:v>
                </c:pt>
                <c:pt idx="83">
                  <c:v>138.04311930345713</c:v>
                </c:pt>
                <c:pt idx="84">
                  <c:v>134.66354935481414</c:v>
                </c:pt>
                <c:pt idx="85">
                  <c:v>131.26567340228266</c:v>
                </c:pt>
                <c:pt idx="86">
                  <c:v>127.84939228834165</c:v>
                </c:pt>
                <c:pt idx="87">
                  <c:v>124.41460631836681</c:v>
                </c:pt>
                <c:pt idx="88">
                  <c:v>120.96121525772124</c:v>
                </c:pt>
                <c:pt idx="89">
                  <c:v>117.48911832883051</c:v>
                </c:pt>
                <c:pt idx="90">
                  <c:v>113.99821420824162</c:v>
                </c:pt>
                <c:pt idx="91">
                  <c:v>110.4884010236662</c:v>
                </c:pt>
                <c:pt idx="92">
                  <c:v>106.9595763510077</c:v>
                </c:pt>
                <c:pt idx="93">
                  <c:v>103.41163721137225</c:v>
                </c:pt>
                <c:pt idx="94">
                  <c:v>99.844480068063817</c:v>
                </c:pt>
                <c:pt idx="95">
                  <c:v>96.258000823562455</c:v>
                </c:pt>
                <c:pt idx="96">
                  <c:v>92.652094816486681</c:v>
                </c:pt>
                <c:pt idx="97">
                  <c:v>89.02665681853928</c:v>
                </c:pt>
                <c:pt idx="98">
                  <c:v>85.381581031436326</c:v>
                </c:pt>
                <c:pt idx="99">
                  <c:v>81.716761083819875</c:v>
                </c:pt>
                <c:pt idx="100">
                  <c:v>78.03209002815386</c:v>
                </c:pt>
                <c:pt idx="101">
                  <c:v>74.327460337602957</c:v>
                </c:pt>
                <c:pt idx="102">
                  <c:v>70.602763902894935</c:v>
                </c:pt>
                <c:pt idx="103">
                  <c:v>66.857892029165569</c:v>
                </c:pt>
                <c:pt idx="104">
                  <c:v>63.092735432786817</c:v>
                </c:pt>
                <c:pt idx="105">
                  <c:v>59.307184238177705</c:v>
                </c:pt>
                <c:pt idx="106">
                  <c:v>55.501127974597786</c:v>
                </c:pt>
                <c:pt idx="107">
                  <c:v>51.67445557292347</c:v>
                </c:pt>
                <c:pt idx="108">
                  <c:v>47.827055362406753</c:v>
                </c:pt>
                <c:pt idx="109">
                  <c:v>43.958815067416417</c:v>
                </c:pt>
                <c:pt idx="110">
                  <c:v>40.069621804161535</c:v>
                </c:pt>
                <c:pt idx="111">
                  <c:v>36.159362077397354</c:v>
                </c:pt>
                <c:pt idx="112">
                  <c:v>32.22792177711321</c:v>
                </c:pt>
                <c:pt idx="113">
                  <c:v>28.275186175202528</c:v>
                </c:pt>
                <c:pt idx="114">
                  <c:v>24.301039922114821</c:v>
                </c:pt>
                <c:pt idx="115">
                  <c:v>20.305367043489561</c:v>
                </c:pt>
                <c:pt idx="116">
                  <c:v>16.288050936771747</c:v>
                </c:pt>
                <c:pt idx="117">
                  <c:v>12.248974367809208</c:v>
                </c:pt>
                <c:pt idx="118">
                  <c:v>8.1880194674314577</c:v>
                </c:pt>
                <c:pt idx="119">
                  <c:v>4.1050677280099963</c:v>
                </c:pt>
              </c:numCache>
            </c:numRef>
          </c:val>
          <c:smooth val="0"/>
          <c:extLst>
            <c:ext xmlns:c16="http://schemas.microsoft.com/office/drawing/2014/chart" uri="{C3380CC4-5D6E-409C-BE32-E72D297353CC}">
              <c16:uniqueId val="{00000001-F320-4889-8CEB-43F3ED28E77F}"/>
            </c:ext>
          </c:extLst>
        </c:ser>
        <c:ser>
          <c:idx val="2"/>
          <c:order val="2"/>
          <c:tx>
            <c:strRef>
              <c:f>Loans!$A$137</c:f>
              <c:strCache>
                <c:ptCount val="1"/>
                <c:pt idx="0">
                  <c:v>Principal repayment</c:v>
                </c:pt>
              </c:strCache>
            </c:strRef>
          </c:tx>
          <c:spPr>
            <a:ln w="28575" cap="rnd">
              <a:solidFill>
                <a:schemeClr val="accent3"/>
              </a:solidFill>
              <a:round/>
            </a:ln>
            <a:effectLst/>
          </c:spPr>
          <c:marker>
            <c:symbol val="none"/>
          </c:marker>
          <c:val>
            <c:numRef>
              <c:f>Loans!$B$137:$DQ$137</c:f>
              <c:numCache>
                <c:formatCode>[$€-2]\ #,##0.00;[Red]\-[$€-2]\ #,##0.00</c:formatCode>
                <c:ptCount val="1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453.63922252855758</c:v>
                </c:pt>
                <c:pt idx="25">
                  <c:v>456.09643498392057</c:v>
                </c:pt>
                <c:pt idx="26">
                  <c:v>458.56695734008349</c:v>
                </c:pt>
                <c:pt idx="27">
                  <c:v>461.05086169234227</c:v>
                </c:pt>
                <c:pt idx="28">
                  <c:v>463.54822052650911</c:v>
                </c:pt>
                <c:pt idx="29">
                  <c:v>466.05910672102772</c:v>
                </c:pt>
                <c:pt idx="30">
                  <c:v>468.58359354909999</c:v>
                </c:pt>
                <c:pt idx="31">
                  <c:v>471.12175468082427</c:v>
                </c:pt>
                <c:pt idx="32">
                  <c:v>473.67366418534533</c:v>
                </c:pt>
                <c:pt idx="33">
                  <c:v>476.23939653301602</c:v>
                </c:pt>
                <c:pt idx="34">
                  <c:v>478.8190265975698</c:v>
                </c:pt>
                <c:pt idx="35">
                  <c:v>481.41262965830663</c:v>
                </c:pt>
                <c:pt idx="36">
                  <c:v>484.02028140228919</c:v>
                </c:pt>
                <c:pt idx="37">
                  <c:v>486.64205792655162</c:v>
                </c:pt>
                <c:pt idx="38">
                  <c:v>489.27803574032038</c:v>
                </c:pt>
                <c:pt idx="39">
                  <c:v>491.92829176724712</c:v>
                </c:pt>
                <c:pt idx="40">
                  <c:v>494.59290334765308</c:v>
                </c:pt>
                <c:pt idx="41">
                  <c:v>497.27194824078612</c:v>
                </c:pt>
                <c:pt idx="42">
                  <c:v>499.96550462709035</c:v>
                </c:pt>
                <c:pt idx="43">
                  <c:v>502.67365111048713</c:v>
                </c:pt>
                <c:pt idx="44">
                  <c:v>505.39646672066897</c:v>
                </c:pt>
                <c:pt idx="45">
                  <c:v>508.1340309154059</c:v>
                </c:pt>
                <c:pt idx="46">
                  <c:v>510.88642358286432</c:v>
                </c:pt>
                <c:pt idx="47">
                  <c:v>513.65372504393815</c:v>
                </c:pt>
                <c:pt idx="48">
                  <c:v>516.43601605459287</c:v>
                </c:pt>
                <c:pt idx="49">
                  <c:v>519.23337780822192</c:v>
                </c:pt>
                <c:pt idx="50">
                  <c:v>522.04589193801644</c:v>
                </c:pt>
                <c:pt idx="51">
                  <c:v>524.8736405193473</c:v>
                </c:pt>
                <c:pt idx="52">
                  <c:v>527.71670607216049</c:v>
                </c:pt>
                <c:pt idx="53">
                  <c:v>530.57517156338474</c:v>
                </c:pt>
                <c:pt idx="54">
                  <c:v>533.44912040935299</c:v>
                </c:pt>
                <c:pt idx="55">
                  <c:v>536.33863647823705</c:v>
                </c:pt>
                <c:pt idx="56">
                  <c:v>539.24380409249409</c:v>
                </c:pt>
                <c:pt idx="57">
                  <c:v>542.16470803132847</c:v>
                </c:pt>
                <c:pt idx="58">
                  <c:v>545.10143353316482</c:v>
                </c:pt>
                <c:pt idx="59">
                  <c:v>548.05406629813626</c:v>
                </c:pt>
                <c:pt idx="60">
                  <c:v>551.0226924905844</c:v>
                </c:pt>
                <c:pt idx="61">
                  <c:v>554.00739874157512</c:v>
                </c:pt>
                <c:pt idx="62">
                  <c:v>557.00827215142533</c:v>
                </c:pt>
                <c:pt idx="63">
                  <c:v>560.02540029224554</c:v>
                </c:pt>
                <c:pt idx="64">
                  <c:v>563.05887121049511</c:v>
                </c:pt>
                <c:pt idx="65">
                  <c:v>566.108773429552</c:v>
                </c:pt>
                <c:pt idx="66">
                  <c:v>569.17519595229544</c:v>
                </c:pt>
                <c:pt idx="67">
                  <c:v>572.2582282637037</c:v>
                </c:pt>
                <c:pt idx="68">
                  <c:v>575.35796033346537</c:v>
                </c:pt>
                <c:pt idx="69">
                  <c:v>578.47448261860507</c:v>
                </c:pt>
                <c:pt idx="70">
                  <c:v>581.60788606612243</c:v>
                </c:pt>
                <c:pt idx="71">
                  <c:v>584.75826211564731</c:v>
                </c:pt>
                <c:pt idx="72">
                  <c:v>587.92570270210706</c:v>
                </c:pt>
                <c:pt idx="73">
                  <c:v>591.11030025841023</c:v>
                </c:pt>
                <c:pt idx="74">
                  <c:v>594.31214771814314</c:v>
                </c:pt>
                <c:pt idx="75">
                  <c:v>597.53133851828318</c:v>
                </c:pt>
                <c:pt idx="76">
                  <c:v>600.76796660192383</c:v>
                </c:pt>
                <c:pt idx="77">
                  <c:v>604.02212642101756</c:v>
                </c:pt>
                <c:pt idx="78">
                  <c:v>607.29391293913136</c:v>
                </c:pt>
                <c:pt idx="79">
                  <c:v>610.58342163421844</c:v>
                </c:pt>
                <c:pt idx="80">
                  <c:v>613.89074850140378</c:v>
                </c:pt>
                <c:pt idx="81">
                  <c:v>617.21599005578639</c:v>
                </c:pt>
                <c:pt idx="82">
                  <c:v>620.55924333525525</c:v>
                </c:pt>
                <c:pt idx="83">
                  <c:v>623.92060590332119</c:v>
                </c:pt>
                <c:pt idx="84">
                  <c:v>627.30017585196413</c:v>
                </c:pt>
                <c:pt idx="85">
                  <c:v>630.69805180449566</c:v>
                </c:pt>
                <c:pt idx="86">
                  <c:v>634.11433291843662</c:v>
                </c:pt>
                <c:pt idx="87">
                  <c:v>637.54911888841161</c:v>
                </c:pt>
                <c:pt idx="88">
                  <c:v>641.00250994905707</c:v>
                </c:pt>
                <c:pt idx="89">
                  <c:v>644.47460687794785</c:v>
                </c:pt>
                <c:pt idx="90">
                  <c:v>647.96551099853662</c:v>
                </c:pt>
                <c:pt idx="91">
                  <c:v>651.47532418311209</c:v>
                </c:pt>
                <c:pt idx="92">
                  <c:v>655.00414885577072</c:v>
                </c:pt>
                <c:pt idx="93">
                  <c:v>658.55208799540605</c:v>
                </c:pt>
                <c:pt idx="94">
                  <c:v>662.11924513871452</c:v>
                </c:pt>
                <c:pt idx="95">
                  <c:v>665.70572438321585</c:v>
                </c:pt>
                <c:pt idx="96">
                  <c:v>669.31163039029161</c:v>
                </c:pt>
                <c:pt idx="97">
                  <c:v>672.93706838823903</c:v>
                </c:pt>
                <c:pt idx="98">
                  <c:v>676.58214417534202</c:v>
                </c:pt>
                <c:pt idx="99">
                  <c:v>680.2469641229585</c:v>
                </c:pt>
                <c:pt idx="100">
                  <c:v>683.93163517862445</c:v>
                </c:pt>
                <c:pt idx="101">
                  <c:v>687.63626486917531</c:v>
                </c:pt>
                <c:pt idx="102">
                  <c:v>691.36096130388341</c:v>
                </c:pt>
                <c:pt idx="103">
                  <c:v>695.10583317761279</c:v>
                </c:pt>
                <c:pt idx="104">
                  <c:v>698.87098977399148</c:v>
                </c:pt>
                <c:pt idx="105">
                  <c:v>702.65654096860067</c:v>
                </c:pt>
                <c:pt idx="106">
                  <c:v>706.46259723218054</c:v>
                </c:pt>
                <c:pt idx="107">
                  <c:v>710.28926963385481</c:v>
                </c:pt>
                <c:pt idx="108">
                  <c:v>714.13666984437157</c:v>
                </c:pt>
                <c:pt idx="109">
                  <c:v>718.00491013936187</c:v>
                </c:pt>
                <c:pt idx="110">
                  <c:v>721.89410340261679</c:v>
                </c:pt>
                <c:pt idx="111">
                  <c:v>725.80436312938093</c:v>
                </c:pt>
                <c:pt idx="112">
                  <c:v>729.73580342966522</c:v>
                </c:pt>
                <c:pt idx="113">
                  <c:v>733.68853903157583</c:v>
                </c:pt>
                <c:pt idx="114">
                  <c:v>737.66268528466344</c:v>
                </c:pt>
                <c:pt idx="115">
                  <c:v>741.65835816328865</c:v>
                </c:pt>
                <c:pt idx="116">
                  <c:v>745.67567427000665</c:v>
                </c:pt>
                <c:pt idx="117">
                  <c:v>749.71475083896917</c:v>
                </c:pt>
                <c:pt idx="118">
                  <c:v>753.77570573934679</c:v>
                </c:pt>
                <c:pt idx="119">
                  <c:v>757.85865747876835</c:v>
                </c:pt>
              </c:numCache>
            </c:numRef>
          </c:val>
          <c:smooth val="0"/>
          <c:extLst>
            <c:ext xmlns:c16="http://schemas.microsoft.com/office/drawing/2014/chart" uri="{C3380CC4-5D6E-409C-BE32-E72D297353CC}">
              <c16:uniqueId val="{00000002-F320-4889-8CEB-43F3ED28E77F}"/>
            </c:ext>
          </c:extLst>
        </c:ser>
        <c:dLbls>
          <c:showLegendKey val="0"/>
          <c:showVal val="0"/>
          <c:showCatName val="0"/>
          <c:showSerName val="0"/>
          <c:showPercent val="0"/>
          <c:showBubbleSize val="0"/>
        </c:dLbls>
        <c:smooth val="0"/>
        <c:axId val="123670912"/>
        <c:axId val="123672448"/>
      </c:lineChart>
      <c:catAx>
        <c:axId val="1236709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72448"/>
        <c:crosses val="autoZero"/>
        <c:auto val="1"/>
        <c:lblAlgn val="ctr"/>
        <c:lblOffset val="100"/>
        <c:noMultiLvlLbl val="0"/>
      </c:catAx>
      <c:valAx>
        <c:axId val="123672448"/>
        <c:scaling>
          <c:orientation val="minMax"/>
        </c:scaling>
        <c:delete val="0"/>
        <c:axPos val="l"/>
        <c:majorGridlines>
          <c:spPr>
            <a:ln w="9525" cap="flat" cmpd="sng" algn="ctr">
              <a:solidFill>
                <a:schemeClr val="tx1">
                  <a:lumMod val="15000"/>
                  <a:lumOff val="85000"/>
                </a:schemeClr>
              </a:solidFill>
              <a:round/>
            </a:ln>
            <a:effectLst/>
          </c:spPr>
        </c:majorGridlines>
        <c:numFmt formatCode="_-[$€-2]\ * #,##0.00_-;\-[$€-2]\ * #,##0.00_-;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709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Loans!$A$136</c:f>
              <c:strCache>
                <c:ptCount val="1"/>
                <c:pt idx="0">
                  <c:v>Interest payment</c:v>
                </c:pt>
              </c:strCache>
            </c:strRef>
          </c:tx>
          <c:spPr>
            <a:solidFill>
              <a:schemeClr val="accent1"/>
            </a:solidFill>
            <a:ln w="25400">
              <a:noFill/>
            </a:ln>
            <a:effectLst/>
          </c:spPr>
          <c:val>
            <c:numRef>
              <c:f>Loans!$B$136:$DQ$136</c:f>
              <c:numCache>
                <c:formatCode>[$€-2]\ #,##0.00;[Red]\-[$€-2]\ #,##0.00</c:formatCode>
                <c:ptCount val="1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308.32450267822071</c:v>
                </c:pt>
                <c:pt idx="25">
                  <c:v>305.86729022285772</c:v>
                </c:pt>
                <c:pt idx="26">
                  <c:v>303.39676786669486</c:v>
                </c:pt>
                <c:pt idx="27">
                  <c:v>300.91286351443603</c:v>
                </c:pt>
                <c:pt idx="28">
                  <c:v>298.41550468026924</c:v>
                </c:pt>
                <c:pt idx="29">
                  <c:v>295.90461848575063</c:v>
                </c:pt>
                <c:pt idx="30">
                  <c:v>293.38013165767836</c:v>
                </c:pt>
                <c:pt idx="31">
                  <c:v>290.84197052595408</c:v>
                </c:pt>
                <c:pt idx="32">
                  <c:v>288.29006102143296</c:v>
                </c:pt>
                <c:pt idx="33">
                  <c:v>285.72432867376227</c:v>
                </c:pt>
                <c:pt idx="34">
                  <c:v>283.14469860920849</c:v>
                </c:pt>
                <c:pt idx="35">
                  <c:v>280.55109554847172</c:v>
                </c:pt>
                <c:pt idx="36">
                  <c:v>277.94344380448922</c:v>
                </c:pt>
                <c:pt idx="37">
                  <c:v>275.32166728022673</c:v>
                </c:pt>
                <c:pt idx="38">
                  <c:v>272.68568946645792</c:v>
                </c:pt>
                <c:pt idx="39">
                  <c:v>270.03543343953123</c:v>
                </c:pt>
                <c:pt idx="40">
                  <c:v>267.37082185912527</c:v>
                </c:pt>
                <c:pt idx="41">
                  <c:v>264.69177696599212</c:v>
                </c:pt>
                <c:pt idx="42">
                  <c:v>261.99822057968788</c:v>
                </c:pt>
                <c:pt idx="43">
                  <c:v>259.29007409629116</c:v>
                </c:pt>
                <c:pt idx="44">
                  <c:v>256.56725848610938</c:v>
                </c:pt>
                <c:pt idx="45">
                  <c:v>253.82969429137236</c:v>
                </c:pt>
                <c:pt idx="46">
                  <c:v>251.07730162391394</c:v>
                </c:pt>
                <c:pt idx="47">
                  <c:v>248.31000016284008</c:v>
                </c:pt>
                <c:pt idx="48">
                  <c:v>245.52770915218542</c:v>
                </c:pt>
                <c:pt idx="49">
                  <c:v>242.73034739855635</c:v>
                </c:pt>
                <c:pt idx="50">
                  <c:v>239.91783326876188</c:v>
                </c:pt>
                <c:pt idx="51">
                  <c:v>237.09008468743096</c:v>
                </c:pt>
                <c:pt idx="52">
                  <c:v>234.2470191346178</c:v>
                </c:pt>
                <c:pt idx="53">
                  <c:v>231.38855364339361</c:v>
                </c:pt>
                <c:pt idx="54">
                  <c:v>228.51460479742525</c:v>
                </c:pt>
                <c:pt idx="55">
                  <c:v>225.62508872854127</c:v>
                </c:pt>
                <c:pt idx="56">
                  <c:v>222.71992111428415</c:v>
                </c:pt>
                <c:pt idx="57">
                  <c:v>219.79901717544979</c:v>
                </c:pt>
                <c:pt idx="58">
                  <c:v>216.86229167361344</c:v>
                </c:pt>
                <c:pt idx="59">
                  <c:v>213.90965890864214</c:v>
                </c:pt>
                <c:pt idx="60">
                  <c:v>210.94103271619389</c:v>
                </c:pt>
                <c:pt idx="61">
                  <c:v>207.95632646520326</c:v>
                </c:pt>
                <c:pt idx="62">
                  <c:v>204.95545305535302</c:v>
                </c:pt>
                <c:pt idx="63">
                  <c:v>201.93832491453284</c:v>
                </c:pt>
                <c:pt idx="64">
                  <c:v>198.90485399628318</c:v>
                </c:pt>
                <c:pt idx="65">
                  <c:v>195.85495177722629</c:v>
                </c:pt>
                <c:pt idx="66">
                  <c:v>192.78852925448288</c:v>
                </c:pt>
                <c:pt idx="67">
                  <c:v>189.70549694307459</c:v>
                </c:pt>
                <c:pt idx="68">
                  <c:v>186.60576487331286</c:v>
                </c:pt>
                <c:pt idx="69">
                  <c:v>183.48924258817331</c:v>
                </c:pt>
                <c:pt idx="70">
                  <c:v>180.35583914065586</c:v>
                </c:pt>
                <c:pt idx="71">
                  <c:v>177.20546309113101</c:v>
                </c:pt>
                <c:pt idx="72">
                  <c:v>174.03802250467123</c:v>
                </c:pt>
                <c:pt idx="73">
                  <c:v>170.85342494836817</c:v>
                </c:pt>
                <c:pt idx="74">
                  <c:v>167.6515774886351</c:v>
                </c:pt>
                <c:pt idx="75">
                  <c:v>164.43238668849517</c:v>
                </c:pt>
                <c:pt idx="76">
                  <c:v>161.19575860485446</c:v>
                </c:pt>
                <c:pt idx="77">
                  <c:v>157.9415987857607</c:v>
                </c:pt>
                <c:pt idx="78">
                  <c:v>154.66981226764685</c:v>
                </c:pt>
                <c:pt idx="79">
                  <c:v>151.38030357255988</c:v>
                </c:pt>
                <c:pt idx="80">
                  <c:v>148.07297670537454</c:v>
                </c:pt>
                <c:pt idx="81">
                  <c:v>144.74773515099196</c:v>
                </c:pt>
                <c:pt idx="82">
                  <c:v>141.4044818715231</c:v>
                </c:pt>
                <c:pt idx="83">
                  <c:v>138.04311930345713</c:v>
                </c:pt>
                <c:pt idx="84">
                  <c:v>134.66354935481414</c:v>
                </c:pt>
                <c:pt idx="85">
                  <c:v>131.26567340228266</c:v>
                </c:pt>
                <c:pt idx="86">
                  <c:v>127.84939228834165</c:v>
                </c:pt>
                <c:pt idx="87">
                  <c:v>124.41460631836681</c:v>
                </c:pt>
                <c:pt idx="88">
                  <c:v>120.96121525772124</c:v>
                </c:pt>
                <c:pt idx="89">
                  <c:v>117.48911832883051</c:v>
                </c:pt>
                <c:pt idx="90">
                  <c:v>113.99821420824162</c:v>
                </c:pt>
                <c:pt idx="91">
                  <c:v>110.4884010236662</c:v>
                </c:pt>
                <c:pt idx="92">
                  <c:v>106.9595763510077</c:v>
                </c:pt>
                <c:pt idx="93">
                  <c:v>103.41163721137225</c:v>
                </c:pt>
                <c:pt idx="94">
                  <c:v>99.844480068063817</c:v>
                </c:pt>
                <c:pt idx="95">
                  <c:v>96.258000823562455</c:v>
                </c:pt>
                <c:pt idx="96">
                  <c:v>92.652094816486681</c:v>
                </c:pt>
                <c:pt idx="97">
                  <c:v>89.02665681853928</c:v>
                </c:pt>
                <c:pt idx="98">
                  <c:v>85.381581031436326</c:v>
                </c:pt>
                <c:pt idx="99">
                  <c:v>81.716761083819875</c:v>
                </c:pt>
                <c:pt idx="100">
                  <c:v>78.03209002815386</c:v>
                </c:pt>
                <c:pt idx="101">
                  <c:v>74.327460337602957</c:v>
                </c:pt>
                <c:pt idx="102">
                  <c:v>70.602763902894935</c:v>
                </c:pt>
                <c:pt idx="103">
                  <c:v>66.857892029165569</c:v>
                </c:pt>
                <c:pt idx="104">
                  <c:v>63.092735432786817</c:v>
                </c:pt>
                <c:pt idx="105">
                  <c:v>59.307184238177705</c:v>
                </c:pt>
                <c:pt idx="106">
                  <c:v>55.501127974597786</c:v>
                </c:pt>
                <c:pt idx="107">
                  <c:v>51.67445557292347</c:v>
                </c:pt>
                <c:pt idx="108">
                  <c:v>47.827055362406753</c:v>
                </c:pt>
                <c:pt idx="109">
                  <c:v>43.958815067416417</c:v>
                </c:pt>
                <c:pt idx="110">
                  <c:v>40.069621804161535</c:v>
                </c:pt>
                <c:pt idx="111">
                  <c:v>36.159362077397354</c:v>
                </c:pt>
                <c:pt idx="112">
                  <c:v>32.22792177711321</c:v>
                </c:pt>
                <c:pt idx="113">
                  <c:v>28.275186175202528</c:v>
                </c:pt>
                <c:pt idx="114">
                  <c:v>24.301039922114821</c:v>
                </c:pt>
                <c:pt idx="115">
                  <c:v>20.305367043489561</c:v>
                </c:pt>
                <c:pt idx="116">
                  <c:v>16.288050936771747</c:v>
                </c:pt>
                <c:pt idx="117">
                  <c:v>12.248974367809208</c:v>
                </c:pt>
                <c:pt idx="118">
                  <c:v>8.1880194674314577</c:v>
                </c:pt>
                <c:pt idx="119">
                  <c:v>4.1050677280099963</c:v>
                </c:pt>
              </c:numCache>
            </c:numRef>
          </c:val>
          <c:extLst>
            <c:ext xmlns:c16="http://schemas.microsoft.com/office/drawing/2014/chart" uri="{C3380CC4-5D6E-409C-BE32-E72D297353CC}">
              <c16:uniqueId val="{00000000-6868-46CE-87B3-4A581CC76BF4}"/>
            </c:ext>
          </c:extLst>
        </c:ser>
        <c:ser>
          <c:idx val="1"/>
          <c:order val="1"/>
          <c:tx>
            <c:strRef>
              <c:f>Loans!$A$137</c:f>
              <c:strCache>
                <c:ptCount val="1"/>
                <c:pt idx="0">
                  <c:v>Principal repayment</c:v>
                </c:pt>
              </c:strCache>
            </c:strRef>
          </c:tx>
          <c:spPr>
            <a:solidFill>
              <a:schemeClr val="accent2"/>
            </a:solidFill>
            <a:ln w="25400">
              <a:noFill/>
            </a:ln>
            <a:effectLst/>
          </c:spPr>
          <c:val>
            <c:numRef>
              <c:f>Loans!$B$137:$DQ$137</c:f>
              <c:numCache>
                <c:formatCode>[$€-2]\ #,##0.00;[Red]\-[$€-2]\ #,##0.00</c:formatCode>
                <c:ptCount val="1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453.63922252855758</c:v>
                </c:pt>
                <c:pt idx="25">
                  <c:v>456.09643498392057</c:v>
                </c:pt>
                <c:pt idx="26">
                  <c:v>458.56695734008349</c:v>
                </c:pt>
                <c:pt idx="27">
                  <c:v>461.05086169234227</c:v>
                </c:pt>
                <c:pt idx="28">
                  <c:v>463.54822052650911</c:v>
                </c:pt>
                <c:pt idx="29">
                  <c:v>466.05910672102772</c:v>
                </c:pt>
                <c:pt idx="30">
                  <c:v>468.58359354909999</c:v>
                </c:pt>
                <c:pt idx="31">
                  <c:v>471.12175468082427</c:v>
                </c:pt>
                <c:pt idx="32">
                  <c:v>473.67366418534533</c:v>
                </c:pt>
                <c:pt idx="33">
                  <c:v>476.23939653301602</c:v>
                </c:pt>
                <c:pt idx="34">
                  <c:v>478.8190265975698</c:v>
                </c:pt>
                <c:pt idx="35">
                  <c:v>481.41262965830663</c:v>
                </c:pt>
                <c:pt idx="36">
                  <c:v>484.02028140228919</c:v>
                </c:pt>
                <c:pt idx="37">
                  <c:v>486.64205792655162</c:v>
                </c:pt>
                <c:pt idx="38">
                  <c:v>489.27803574032038</c:v>
                </c:pt>
                <c:pt idx="39">
                  <c:v>491.92829176724712</c:v>
                </c:pt>
                <c:pt idx="40">
                  <c:v>494.59290334765308</c:v>
                </c:pt>
                <c:pt idx="41">
                  <c:v>497.27194824078612</c:v>
                </c:pt>
                <c:pt idx="42">
                  <c:v>499.96550462709035</c:v>
                </c:pt>
                <c:pt idx="43">
                  <c:v>502.67365111048713</c:v>
                </c:pt>
                <c:pt idx="44">
                  <c:v>505.39646672066897</c:v>
                </c:pt>
                <c:pt idx="45">
                  <c:v>508.1340309154059</c:v>
                </c:pt>
                <c:pt idx="46">
                  <c:v>510.88642358286432</c:v>
                </c:pt>
                <c:pt idx="47">
                  <c:v>513.65372504393815</c:v>
                </c:pt>
                <c:pt idx="48">
                  <c:v>516.43601605459287</c:v>
                </c:pt>
                <c:pt idx="49">
                  <c:v>519.23337780822192</c:v>
                </c:pt>
                <c:pt idx="50">
                  <c:v>522.04589193801644</c:v>
                </c:pt>
                <c:pt idx="51">
                  <c:v>524.8736405193473</c:v>
                </c:pt>
                <c:pt idx="52">
                  <c:v>527.71670607216049</c:v>
                </c:pt>
                <c:pt idx="53">
                  <c:v>530.57517156338474</c:v>
                </c:pt>
                <c:pt idx="54">
                  <c:v>533.44912040935299</c:v>
                </c:pt>
                <c:pt idx="55">
                  <c:v>536.33863647823705</c:v>
                </c:pt>
                <c:pt idx="56">
                  <c:v>539.24380409249409</c:v>
                </c:pt>
                <c:pt idx="57">
                  <c:v>542.16470803132847</c:v>
                </c:pt>
                <c:pt idx="58">
                  <c:v>545.10143353316482</c:v>
                </c:pt>
                <c:pt idx="59">
                  <c:v>548.05406629813626</c:v>
                </c:pt>
                <c:pt idx="60">
                  <c:v>551.0226924905844</c:v>
                </c:pt>
                <c:pt idx="61">
                  <c:v>554.00739874157512</c:v>
                </c:pt>
                <c:pt idx="62">
                  <c:v>557.00827215142533</c:v>
                </c:pt>
                <c:pt idx="63">
                  <c:v>560.02540029224554</c:v>
                </c:pt>
                <c:pt idx="64">
                  <c:v>563.05887121049511</c:v>
                </c:pt>
                <c:pt idx="65">
                  <c:v>566.108773429552</c:v>
                </c:pt>
                <c:pt idx="66">
                  <c:v>569.17519595229544</c:v>
                </c:pt>
                <c:pt idx="67">
                  <c:v>572.2582282637037</c:v>
                </c:pt>
                <c:pt idx="68">
                  <c:v>575.35796033346537</c:v>
                </c:pt>
                <c:pt idx="69">
                  <c:v>578.47448261860507</c:v>
                </c:pt>
                <c:pt idx="70">
                  <c:v>581.60788606612243</c:v>
                </c:pt>
                <c:pt idx="71">
                  <c:v>584.75826211564731</c:v>
                </c:pt>
                <c:pt idx="72">
                  <c:v>587.92570270210706</c:v>
                </c:pt>
                <c:pt idx="73">
                  <c:v>591.11030025841023</c:v>
                </c:pt>
                <c:pt idx="74">
                  <c:v>594.31214771814314</c:v>
                </c:pt>
                <c:pt idx="75">
                  <c:v>597.53133851828318</c:v>
                </c:pt>
                <c:pt idx="76">
                  <c:v>600.76796660192383</c:v>
                </c:pt>
                <c:pt idx="77">
                  <c:v>604.02212642101756</c:v>
                </c:pt>
                <c:pt idx="78">
                  <c:v>607.29391293913136</c:v>
                </c:pt>
                <c:pt idx="79">
                  <c:v>610.58342163421844</c:v>
                </c:pt>
                <c:pt idx="80">
                  <c:v>613.89074850140378</c:v>
                </c:pt>
                <c:pt idx="81">
                  <c:v>617.21599005578639</c:v>
                </c:pt>
                <c:pt idx="82">
                  <c:v>620.55924333525525</c:v>
                </c:pt>
                <c:pt idx="83">
                  <c:v>623.92060590332119</c:v>
                </c:pt>
                <c:pt idx="84">
                  <c:v>627.30017585196413</c:v>
                </c:pt>
                <c:pt idx="85">
                  <c:v>630.69805180449566</c:v>
                </c:pt>
                <c:pt idx="86">
                  <c:v>634.11433291843662</c:v>
                </c:pt>
                <c:pt idx="87">
                  <c:v>637.54911888841161</c:v>
                </c:pt>
                <c:pt idx="88">
                  <c:v>641.00250994905707</c:v>
                </c:pt>
                <c:pt idx="89">
                  <c:v>644.47460687794785</c:v>
                </c:pt>
                <c:pt idx="90">
                  <c:v>647.96551099853662</c:v>
                </c:pt>
                <c:pt idx="91">
                  <c:v>651.47532418311209</c:v>
                </c:pt>
                <c:pt idx="92">
                  <c:v>655.00414885577072</c:v>
                </c:pt>
                <c:pt idx="93">
                  <c:v>658.55208799540605</c:v>
                </c:pt>
                <c:pt idx="94">
                  <c:v>662.11924513871452</c:v>
                </c:pt>
                <c:pt idx="95">
                  <c:v>665.70572438321585</c:v>
                </c:pt>
                <c:pt idx="96">
                  <c:v>669.31163039029161</c:v>
                </c:pt>
                <c:pt idx="97">
                  <c:v>672.93706838823903</c:v>
                </c:pt>
                <c:pt idx="98">
                  <c:v>676.58214417534202</c:v>
                </c:pt>
                <c:pt idx="99">
                  <c:v>680.2469641229585</c:v>
                </c:pt>
                <c:pt idx="100">
                  <c:v>683.93163517862445</c:v>
                </c:pt>
                <c:pt idx="101">
                  <c:v>687.63626486917531</c:v>
                </c:pt>
                <c:pt idx="102">
                  <c:v>691.36096130388341</c:v>
                </c:pt>
                <c:pt idx="103">
                  <c:v>695.10583317761279</c:v>
                </c:pt>
                <c:pt idx="104">
                  <c:v>698.87098977399148</c:v>
                </c:pt>
                <c:pt idx="105">
                  <c:v>702.65654096860067</c:v>
                </c:pt>
                <c:pt idx="106">
                  <c:v>706.46259723218054</c:v>
                </c:pt>
                <c:pt idx="107">
                  <c:v>710.28926963385481</c:v>
                </c:pt>
                <c:pt idx="108">
                  <c:v>714.13666984437157</c:v>
                </c:pt>
                <c:pt idx="109">
                  <c:v>718.00491013936187</c:v>
                </c:pt>
                <c:pt idx="110">
                  <c:v>721.89410340261679</c:v>
                </c:pt>
                <c:pt idx="111">
                  <c:v>725.80436312938093</c:v>
                </c:pt>
                <c:pt idx="112">
                  <c:v>729.73580342966522</c:v>
                </c:pt>
                <c:pt idx="113">
                  <c:v>733.68853903157583</c:v>
                </c:pt>
                <c:pt idx="114">
                  <c:v>737.66268528466344</c:v>
                </c:pt>
                <c:pt idx="115">
                  <c:v>741.65835816328865</c:v>
                </c:pt>
                <c:pt idx="116">
                  <c:v>745.67567427000665</c:v>
                </c:pt>
                <c:pt idx="117">
                  <c:v>749.71475083896917</c:v>
                </c:pt>
                <c:pt idx="118">
                  <c:v>753.77570573934679</c:v>
                </c:pt>
                <c:pt idx="119">
                  <c:v>757.85865747876835</c:v>
                </c:pt>
              </c:numCache>
            </c:numRef>
          </c:val>
          <c:extLst>
            <c:ext xmlns:c16="http://schemas.microsoft.com/office/drawing/2014/chart" uri="{C3380CC4-5D6E-409C-BE32-E72D297353CC}">
              <c16:uniqueId val="{00000001-6868-46CE-87B3-4A581CC76BF4}"/>
            </c:ext>
          </c:extLst>
        </c:ser>
        <c:dLbls>
          <c:showLegendKey val="0"/>
          <c:showVal val="0"/>
          <c:showCatName val="0"/>
          <c:showSerName val="0"/>
          <c:showPercent val="0"/>
          <c:showBubbleSize val="0"/>
        </c:dLbls>
        <c:axId val="123686272"/>
        <c:axId val="123688064"/>
      </c:areaChart>
      <c:catAx>
        <c:axId val="12368627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88064"/>
        <c:crosses val="autoZero"/>
        <c:auto val="1"/>
        <c:lblAlgn val="ctr"/>
        <c:lblOffset val="100"/>
        <c:noMultiLvlLbl val="0"/>
      </c:catAx>
      <c:valAx>
        <c:axId val="123688064"/>
        <c:scaling>
          <c:orientation val="minMax"/>
        </c:scaling>
        <c:delete val="0"/>
        <c:axPos val="l"/>
        <c:majorGridlines>
          <c:spPr>
            <a:ln w="9525" cap="flat" cmpd="sng" algn="ctr">
              <a:solidFill>
                <a:schemeClr val="tx1">
                  <a:lumMod val="15000"/>
                  <a:lumOff val="85000"/>
                </a:schemeClr>
              </a:solidFill>
              <a:round/>
            </a:ln>
            <a:effectLst/>
          </c:spPr>
        </c:majorGridlines>
        <c:numFmt formatCode="[$€-2]\ #,##0.00;[Red]\-[$€-2]\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8627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Loans!$A$135</c:f>
              <c:strCache>
                <c:ptCount val="1"/>
                <c:pt idx="0">
                  <c:v>Total Payment</c:v>
                </c:pt>
              </c:strCache>
            </c:strRef>
          </c:tx>
          <c:spPr>
            <a:ln w="28575" cap="rnd">
              <a:solidFill>
                <a:schemeClr val="accent1"/>
              </a:solidFill>
              <a:round/>
            </a:ln>
            <a:effectLst/>
          </c:spPr>
          <c:marker>
            <c:symbol val="none"/>
          </c:marker>
          <c:val>
            <c:numRef>
              <c:f>Loans!$B$135:$DQ$135</c:f>
              <c:numCache>
                <c:formatCode>_-[$€-2]\ * #,##0.00_-;\-[$€-2]\ * #,##0.00_-;_-[$€-2]\ * "-"??_-;_-@_-</c:formatCode>
                <c:ptCount val="120"/>
                <c:pt idx="0">
                  <c:v>567.73988610013009</c:v>
                </c:pt>
                <c:pt idx="1">
                  <c:v>567.73988610013009</c:v>
                </c:pt>
                <c:pt idx="2">
                  <c:v>567.73988610013009</c:v>
                </c:pt>
                <c:pt idx="3">
                  <c:v>567.73988610013009</c:v>
                </c:pt>
                <c:pt idx="4">
                  <c:v>567.73988610013009</c:v>
                </c:pt>
                <c:pt idx="5">
                  <c:v>567.73988610013009</c:v>
                </c:pt>
                <c:pt idx="6">
                  <c:v>567.73988610013009</c:v>
                </c:pt>
                <c:pt idx="7">
                  <c:v>567.73988610013009</c:v>
                </c:pt>
                <c:pt idx="8">
                  <c:v>567.73988610013009</c:v>
                </c:pt>
                <c:pt idx="9">
                  <c:v>567.73988610013009</c:v>
                </c:pt>
                <c:pt idx="10">
                  <c:v>567.73988610013009</c:v>
                </c:pt>
                <c:pt idx="11">
                  <c:v>567.73988610013009</c:v>
                </c:pt>
                <c:pt idx="12">
                  <c:v>567.73988610013009</c:v>
                </c:pt>
                <c:pt idx="13">
                  <c:v>567.73988610013009</c:v>
                </c:pt>
                <c:pt idx="14">
                  <c:v>567.73988610013009</c:v>
                </c:pt>
                <c:pt idx="15">
                  <c:v>567.73988610013009</c:v>
                </c:pt>
                <c:pt idx="16">
                  <c:v>567.73988610013009</c:v>
                </c:pt>
                <c:pt idx="17">
                  <c:v>567.73988610013009</c:v>
                </c:pt>
                <c:pt idx="18">
                  <c:v>567.73988610013009</c:v>
                </c:pt>
                <c:pt idx="19">
                  <c:v>567.73988610013009</c:v>
                </c:pt>
                <c:pt idx="20">
                  <c:v>567.73988610013009</c:v>
                </c:pt>
                <c:pt idx="21">
                  <c:v>567.73988610013009</c:v>
                </c:pt>
                <c:pt idx="22">
                  <c:v>567.73988610013009</c:v>
                </c:pt>
                <c:pt idx="23">
                  <c:v>567.73988610013009</c:v>
                </c:pt>
                <c:pt idx="24">
                  <c:v>567.73988610013009</c:v>
                </c:pt>
                <c:pt idx="25">
                  <c:v>567.73988610013009</c:v>
                </c:pt>
                <c:pt idx="26">
                  <c:v>567.73988610013009</c:v>
                </c:pt>
                <c:pt idx="27">
                  <c:v>567.73988610013009</c:v>
                </c:pt>
                <c:pt idx="28">
                  <c:v>567.73988610013009</c:v>
                </c:pt>
                <c:pt idx="29">
                  <c:v>567.73988610013009</c:v>
                </c:pt>
                <c:pt idx="30">
                  <c:v>567.73988610013009</c:v>
                </c:pt>
                <c:pt idx="31">
                  <c:v>567.73988610013009</c:v>
                </c:pt>
                <c:pt idx="32">
                  <c:v>567.73988610013009</c:v>
                </c:pt>
                <c:pt idx="33">
                  <c:v>567.73988610013009</c:v>
                </c:pt>
                <c:pt idx="34">
                  <c:v>567.73988610013009</c:v>
                </c:pt>
                <c:pt idx="35">
                  <c:v>567.73988610013009</c:v>
                </c:pt>
                <c:pt idx="36">
                  <c:v>567.73988610013009</c:v>
                </c:pt>
                <c:pt idx="37">
                  <c:v>567.73988610013009</c:v>
                </c:pt>
                <c:pt idx="38">
                  <c:v>567.73988610013009</c:v>
                </c:pt>
                <c:pt idx="39">
                  <c:v>567.73988610013009</c:v>
                </c:pt>
                <c:pt idx="40">
                  <c:v>567.73988610013009</c:v>
                </c:pt>
                <c:pt idx="41">
                  <c:v>567.73988610013009</c:v>
                </c:pt>
                <c:pt idx="42">
                  <c:v>567.73988610013009</c:v>
                </c:pt>
                <c:pt idx="43">
                  <c:v>567.73988610013009</c:v>
                </c:pt>
                <c:pt idx="44">
                  <c:v>567.73988610013009</c:v>
                </c:pt>
                <c:pt idx="45">
                  <c:v>567.73988610013009</c:v>
                </c:pt>
                <c:pt idx="46">
                  <c:v>567.73988610013009</c:v>
                </c:pt>
                <c:pt idx="47">
                  <c:v>567.73988610013009</c:v>
                </c:pt>
                <c:pt idx="48">
                  <c:v>567.73988610013009</c:v>
                </c:pt>
                <c:pt idx="49">
                  <c:v>567.73988610013009</c:v>
                </c:pt>
                <c:pt idx="50">
                  <c:v>567.73988610013009</c:v>
                </c:pt>
                <c:pt idx="51">
                  <c:v>567.73988610013009</c:v>
                </c:pt>
                <c:pt idx="52">
                  <c:v>567.73988610013009</c:v>
                </c:pt>
                <c:pt idx="53">
                  <c:v>567.73988610013009</c:v>
                </c:pt>
                <c:pt idx="54">
                  <c:v>567.73988610013009</c:v>
                </c:pt>
                <c:pt idx="55">
                  <c:v>567.73988610013009</c:v>
                </c:pt>
                <c:pt idx="56">
                  <c:v>567.73988610013009</c:v>
                </c:pt>
                <c:pt idx="57">
                  <c:v>567.73988610013009</c:v>
                </c:pt>
                <c:pt idx="58">
                  <c:v>567.73988610013009</c:v>
                </c:pt>
                <c:pt idx="59">
                  <c:v>567.73988610013009</c:v>
                </c:pt>
                <c:pt idx="60">
                  <c:v>567.73988610013009</c:v>
                </c:pt>
                <c:pt idx="61">
                  <c:v>567.73988610013009</c:v>
                </c:pt>
                <c:pt idx="62">
                  <c:v>567.73988610013009</c:v>
                </c:pt>
                <c:pt idx="63">
                  <c:v>567.73988610013009</c:v>
                </c:pt>
                <c:pt idx="64">
                  <c:v>567.73988610013009</c:v>
                </c:pt>
                <c:pt idx="65">
                  <c:v>567.73988610013009</c:v>
                </c:pt>
                <c:pt idx="66">
                  <c:v>567.73988610013009</c:v>
                </c:pt>
                <c:pt idx="67">
                  <c:v>567.73988610013009</c:v>
                </c:pt>
                <c:pt idx="68">
                  <c:v>567.73988610013009</c:v>
                </c:pt>
                <c:pt idx="69">
                  <c:v>567.73988610013009</c:v>
                </c:pt>
                <c:pt idx="70">
                  <c:v>567.73988610013009</c:v>
                </c:pt>
                <c:pt idx="71">
                  <c:v>567.73988610013009</c:v>
                </c:pt>
                <c:pt idx="72">
                  <c:v>567.73988610013009</c:v>
                </c:pt>
                <c:pt idx="73">
                  <c:v>567.73988610013009</c:v>
                </c:pt>
                <c:pt idx="74">
                  <c:v>567.73988610013009</c:v>
                </c:pt>
                <c:pt idx="75">
                  <c:v>567.73988610013009</c:v>
                </c:pt>
                <c:pt idx="76">
                  <c:v>567.73988610013009</c:v>
                </c:pt>
                <c:pt idx="77">
                  <c:v>567.73988610013009</c:v>
                </c:pt>
                <c:pt idx="78">
                  <c:v>567.73988610013009</c:v>
                </c:pt>
                <c:pt idx="79">
                  <c:v>567.73988610013009</c:v>
                </c:pt>
                <c:pt idx="80">
                  <c:v>567.73988610013009</c:v>
                </c:pt>
                <c:pt idx="81">
                  <c:v>567.73988610013009</c:v>
                </c:pt>
                <c:pt idx="82">
                  <c:v>567.73988610013009</c:v>
                </c:pt>
                <c:pt idx="83">
                  <c:v>567.73988610013009</c:v>
                </c:pt>
                <c:pt idx="84">
                  <c:v>567.73988610013009</c:v>
                </c:pt>
                <c:pt idx="85">
                  <c:v>567.73988610013009</c:v>
                </c:pt>
                <c:pt idx="86">
                  <c:v>567.73988610013009</c:v>
                </c:pt>
                <c:pt idx="87">
                  <c:v>567.73988610013009</c:v>
                </c:pt>
                <c:pt idx="88">
                  <c:v>567.73988610013009</c:v>
                </c:pt>
                <c:pt idx="89">
                  <c:v>567.73988610013009</c:v>
                </c:pt>
                <c:pt idx="90">
                  <c:v>567.73988610013009</c:v>
                </c:pt>
                <c:pt idx="91">
                  <c:v>567.73988610013009</c:v>
                </c:pt>
                <c:pt idx="92">
                  <c:v>567.73988610013009</c:v>
                </c:pt>
                <c:pt idx="93">
                  <c:v>567.73988610013009</c:v>
                </c:pt>
                <c:pt idx="94">
                  <c:v>567.73988610013009</c:v>
                </c:pt>
                <c:pt idx="95">
                  <c:v>567.73988610013009</c:v>
                </c:pt>
                <c:pt idx="96">
                  <c:v>567.73988610013009</c:v>
                </c:pt>
                <c:pt idx="97">
                  <c:v>567.73988610013009</c:v>
                </c:pt>
                <c:pt idx="98">
                  <c:v>567.73988610013009</c:v>
                </c:pt>
                <c:pt idx="99">
                  <c:v>567.73988610013009</c:v>
                </c:pt>
                <c:pt idx="100">
                  <c:v>567.73988610013009</c:v>
                </c:pt>
                <c:pt idx="101">
                  <c:v>567.73988610013009</c:v>
                </c:pt>
                <c:pt idx="102">
                  <c:v>567.73988610013009</c:v>
                </c:pt>
                <c:pt idx="103">
                  <c:v>567.73988610013009</c:v>
                </c:pt>
                <c:pt idx="104">
                  <c:v>567.73988610013009</c:v>
                </c:pt>
                <c:pt idx="105">
                  <c:v>567.73988610013009</c:v>
                </c:pt>
                <c:pt idx="106">
                  <c:v>567.73988610013009</c:v>
                </c:pt>
                <c:pt idx="107">
                  <c:v>567.73988610013009</c:v>
                </c:pt>
                <c:pt idx="108">
                  <c:v>567.73988610013009</c:v>
                </c:pt>
                <c:pt idx="109">
                  <c:v>567.73988610013009</c:v>
                </c:pt>
                <c:pt idx="110">
                  <c:v>567.73988610013009</c:v>
                </c:pt>
                <c:pt idx="111">
                  <c:v>567.73988610013009</c:v>
                </c:pt>
                <c:pt idx="112">
                  <c:v>567.73988610013009</c:v>
                </c:pt>
                <c:pt idx="113">
                  <c:v>567.73988610013009</c:v>
                </c:pt>
                <c:pt idx="114">
                  <c:v>567.73988610013009</c:v>
                </c:pt>
                <c:pt idx="115">
                  <c:v>567.73988610013009</c:v>
                </c:pt>
                <c:pt idx="116">
                  <c:v>567.73988610013009</c:v>
                </c:pt>
                <c:pt idx="117">
                  <c:v>567.73988610013009</c:v>
                </c:pt>
                <c:pt idx="118">
                  <c:v>567.73988610013009</c:v>
                </c:pt>
                <c:pt idx="119">
                  <c:v>567.73988610013009</c:v>
                </c:pt>
              </c:numCache>
            </c:numRef>
          </c:val>
          <c:smooth val="0"/>
          <c:extLst>
            <c:ext xmlns:c16="http://schemas.microsoft.com/office/drawing/2014/chart" uri="{C3380CC4-5D6E-409C-BE32-E72D297353CC}">
              <c16:uniqueId val="{00000000-24C3-4552-9CD7-22D3C3A193E0}"/>
            </c:ext>
          </c:extLst>
        </c:ser>
        <c:ser>
          <c:idx val="1"/>
          <c:order val="1"/>
          <c:tx>
            <c:strRef>
              <c:f>Loans!$A$136</c:f>
              <c:strCache>
                <c:ptCount val="1"/>
                <c:pt idx="0">
                  <c:v>Interest payment</c:v>
                </c:pt>
              </c:strCache>
            </c:strRef>
          </c:tx>
          <c:spPr>
            <a:ln w="28575" cap="rnd">
              <a:solidFill>
                <a:schemeClr val="accent2"/>
              </a:solidFill>
              <a:round/>
            </a:ln>
            <a:effectLst/>
          </c:spPr>
          <c:marker>
            <c:symbol val="none"/>
          </c:marker>
          <c:val>
            <c:numRef>
              <c:f>Loans!$B$136:$DQ$136</c:f>
              <c:numCache>
                <c:formatCode>[$€-2]\ #,##0.00;[Red]\-[$€-2]\ #,##0.00</c:formatCode>
                <c:ptCount val="1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308.32450267822071</c:v>
                </c:pt>
                <c:pt idx="25">
                  <c:v>305.86729022285772</c:v>
                </c:pt>
                <c:pt idx="26">
                  <c:v>303.39676786669486</c:v>
                </c:pt>
                <c:pt idx="27">
                  <c:v>300.91286351443603</c:v>
                </c:pt>
                <c:pt idx="28">
                  <c:v>298.41550468026924</c:v>
                </c:pt>
                <c:pt idx="29">
                  <c:v>295.90461848575063</c:v>
                </c:pt>
                <c:pt idx="30">
                  <c:v>293.38013165767836</c:v>
                </c:pt>
                <c:pt idx="31">
                  <c:v>290.84197052595408</c:v>
                </c:pt>
                <c:pt idx="32">
                  <c:v>288.29006102143296</c:v>
                </c:pt>
                <c:pt idx="33">
                  <c:v>285.72432867376227</c:v>
                </c:pt>
                <c:pt idx="34">
                  <c:v>283.14469860920849</c:v>
                </c:pt>
                <c:pt idx="35">
                  <c:v>280.55109554847172</c:v>
                </c:pt>
                <c:pt idx="36">
                  <c:v>277.94344380448922</c:v>
                </c:pt>
                <c:pt idx="37">
                  <c:v>275.32166728022673</c:v>
                </c:pt>
                <c:pt idx="38">
                  <c:v>272.68568946645792</c:v>
                </c:pt>
                <c:pt idx="39">
                  <c:v>270.03543343953123</c:v>
                </c:pt>
                <c:pt idx="40">
                  <c:v>267.37082185912527</c:v>
                </c:pt>
                <c:pt idx="41">
                  <c:v>264.69177696599212</c:v>
                </c:pt>
                <c:pt idx="42">
                  <c:v>261.99822057968788</c:v>
                </c:pt>
                <c:pt idx="43">
                  <c:v>259.29007409629116</c:v>
                </c:pt>
                <c:pt idx="44">
                  <c:v>256.56725848610938</c:v>
                </c:pt>
                <c:pt idx="45">
                  <c:v>253.82969429137236</c:v>
                </c:pt>
                <c:pt idx="46">
                  <c:v>251.07730162391394</c:v>
                </c:pt>
                <c:pt idx="47">
                  <c:v>248.31000016284008</c:v>
                </c:pt>
                <c:pt idx="48">
                  <c:v>245.52770915218542</c:v>
                </c:pt>
                <c:pt idx="49">
                  <c:v>242.73034739855635</c:v>
                </c:pt>
                <c:pt idx="50">
                  <c:v>239.91783326876188</c:v>
                </c:pt>
                <c:pt idx="51">
                  <c:v>237.09008468743096</c:v>
                </c:pt>
                <c:pt idx="52">
                  <c:v>234.2470191346178</c:v>
                </c:pt>
                <c:pt idx="53">
                  <c:v>231.38855364339361</c:v>
                </c:pt>
                <c:pt idx="54">
                  <c:v>228.51460479742525</c:v>
                </c:pt>
                <c:pt idx="55">
                  <c:v>225.62508872854127</c:v>
                </c:pt>
                <c:pt idx="56">
                  <c:v>222.71992111428415</c:v>
                </c:pt>
                <c:pt idx="57">
                  <c:v>219.79901717544979</c:v>
                </c:pt>
                <c:pt idx="58">
                  <c:v>216.86229167361344</c:v>
                </c:pt>
                <c:pt idx="59">
                  <c:v>213.90965890864214</c:v>
                </c:pt>
                <c:pt idx="60">
                  <c:v>210.94103271619389</c:v>
                </c:pt>
                <c:pt idx="61">
                  <c:v>207.95632646520326</c:v>
                </c:pt>
                <c:pt idx="62">
                  <c:v>204.95545305535302</c:v>
                </c:pt>
                <c:pt idx="63">
                  <c:v>201.93832491453284</c:v>
                </c:pt>
                <c:pt idx="64">
                  <c:v>198.90485399628318</c:v>
                </c:pt>
                <c:pt idx="65">
                  <c:v>195.85495177722629</c:v>
                </c:pt>
                <c:pt idx="66">
                  <c:v>192.78852925448288</c:v>
                </c:pt>
                <c:pt idx="67">
                  <c:v>189.70549694307459</c:v>
                </c:pt>
                <c:pt idx="68">
                  <c:v>186.60576487331286</c:v>
                </c:pt>
                <c:pt idx="69">
                  <c:v>183.48924258817331</c:v>
                </c:pt>
                <c:pt idx="70">
                  <c:v>180.35583914065586</c:v>
                </c:pt>
                <c:pt idx="71">
                  <c:v>177.20546309113101</c:v>
                </c:pt>
                <c:pt idx="72">
                  <c:v>174.03802250467123</c:v>
                </c:pt>
                <c:pt idx="73">
                  <c:v>170.85342494836817</c:v>
                </c:pt>
                <c:pt idx="74">
                  <c:v>167.6515774886351</c:v>
                </c:pt>
                <c:pt idx="75">
                  <c:v>164.43238668849517</c:v>
                </c:pt>
                <c:pt idx="76">
                  <c:v>161.19575860485446</c:v>
                </c:pt>
                <c:pt idx="77">
                  <c:v>157.9415987857607</c:v>
                </c:pt>
                <c:pt idx="78">
                  <c:v>154.66981226764685</c:v>
                </c:pt>
                <c:pt idx="79">
                  <c:v>151.38030357255988</c:v>
                </c:pt>
                <c:pt idx="80">
                  <c:v>148.07297670537454</c:v>
                </c:pt>
                <c:pt idx="81">
                  <c:v>144.74773515099196</c:v>
                </c:pt>
                <c:pt idx="82">
                  <c:v>141.4044818715231</c:v>
                </c:pt>
                <c:pt idx="83">
                  <c:v>138.04311930345713</c:v>
                </c:pt>
                <c:pt idx="84">
                  <c:v>134.66354935481414</c:v>
                </c:pt>
                <c:pt idx="85">
                  <c:v>131.26567340228266</c:v>
                </c:pt>
                <c:pt idx="86">
                  <c:v>127.84939228834165</c:v>
                </c:pt>
                <c:pt idx="87">
                  <c:v>124.41460631836681</c:v>
                </c:pt>
                <c:pt idx="88">
                  <c:v>120.96121525772124</c:v>
                </c:pt>
                <c:pt idx="89">
                  <c:v>117.48911832883051</c:v>
                </c:pt>
                <c:pt idx="90">
                  <c:v>113.99821420824162</c:v>
                </c:pt>
                <c:pt idx="91">
                  <c:v>110.4884010236662</c:v>
                </c:pt>
                <c:pt idx="92">
                  <c:v>106.9595763510077</c:v>
                </c:pt>
                <c:pt idx="93">
                  <c:v>103.41163721137225</c:v>
                </c:pt>
                <c:pt idx="94">
                  <c:v>99.844480068063817</c:v>
                </c:pt>
                <c:pt idx="95">
                  <c:v>96.258000823562455</c:v>
                </c:pt>
                <c:pt idx="96">
                  <c:v>92.652094816486681</c:v>
                </c:pt>
                <c:pt idx="97">
                  <c:v>89.02665681853928</c:v>
                </c:pt>
                <c:pt idx="98">
                  <c:v>85.381581031436326</c:v>
                </c:pt>
                <c:pt idx="99">
                  <c:v>81.716761083819875</c:v>
                </c:pt>
                <c:pt idx="100">
                  <c:v>78.03209002815386</c:v>
                </c:pt>
                <c:pt idx="101">
                  <c:v>74.327460337602957</c:v>
                </c:pt>
                <c:pt idx="102">
                  <c:v>70.602763902894935</c:v>
                </c:pt>
                <c:pt idx="103">
                  <c:v>66.857892029165569</c:v>
                </c:pt>
                <c:pt idx="104">
                  <c:v>63.092735432786817</c:v>
                </c:pt>
                <c:pt idx="105">
                  <c:v>59.307184238177705</c:v>
                </c:pt>
                <c:pt idx="106">
                  <c:v>55.501127974597786</c:v>
                </c:pt>
                <c:pt idx="107">
                  <c:v>51.67445557292347</c:v>
                </c:pt>
                <c:pt idx="108">
                  <c:v>47.827055362406753</c:v>
                </c:pt>
                <c:pt idx="109">
                  <c:v>43.958815067416417</c:v>
                </c:pt>
                <c:pt idx="110">
                  <c:v>40.069621804161535</c:v>
                </c:pt>
                <c:pt idx="111">
                  <c:v>36.159362077397354</c:v>
                </c:pt>
                <c:pt idx="112">
                  <c:v>32.22792177711321</c:v>
                </c:pt>
                <c:pt idx="113">
                  <c:v>28.275186175202528</c:v>
                </c:pt>
                <c:pt idx="114">
                  <c:v>24.301039922114821</c:v>
                </c:pt>
                <c:pt idx="115">
                  <c:v>20.305367043489561</c:v>
                </c:pt>
                <c:pt idx="116">
                  <c:v>16.288050936771747</c:v>
                </c:pt>
                <c:pt idx="117">
                  <c:v>12.248974367809208</c:v>
                </c:pt>
                <c:pt idx="118">
                  <c:v>8.1880194674314577</c:v>
                </c:pt>
                <c:pt idx="119">
                  <c:v>4.1050677280099963</c:v>
                </c:pt>
              </c:numCache>
            </c:numRef>
          </c:val>
          <c:smooth val="0"/>
          <c:extLst>
            <c:ext xmlns:c16="http://schemas.microsoft.com/office/drawing/2014/chart" uri="{C3380CC4-5D6E-409C-BE32-E72D297353CC}">
              <c16:uniqueId val="{00000001-24C3-4552-9CD7-22D3C3A193E0}"/>
            </c:ext>
          </c:extLst>
        </c:ser>
        <c:ser>
          <c:idx val="2"/>
          <c:order val="2"/>
          <c:tx>
            <c:strRef>
              <c:f>Loans!$A$137</c:f>
              <c:strCache>
                <c:ptCount val="1"/>
                <c:pt idx="0">
                  <c:v>Principal repayment</c:v>
                </c:pt>
              </c:strCache>
            </c:strRef>
          </c:tx>
          <c:spPr>
            <a:ln w="28575" cap="rnd">
              <a:solidFill>
                <a:schemeClr val="accent3"/>
              </a:solidFill>
              <a:round/>
            </a:ln>
            <a:effectLst/>
          </c:spPr>
          <c:marker>
            <c:symbol val="none"/>
          </c:marker>
          <c:val>
            <c:numRef>
              <c:f>Loans!$B$137:$DQ$137</c:f>
              <c:numCache>
                <c:formatCode>[$€-2]\ #,##0.00;[Red]\-[$€-2]\ #,##0.00</c:formatCode>
                <c:ptCount val="1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453.63922252855758</c:v>
                </c:pt>
                <c:pt idx="25">
                  <c:v>456.09643498392057</c:v>
                </c:pt>
                <c:pt idx="26">
                  <c:v>458.56695734008349</c:v>
                </c:pt>
                <c:pt idx="27">
                  <c:v>461.05086169234227</c:v>
                </c:pt>
                <c:pt idx="28">
                  <c:v>463.54822052650911</c:v>
                </c:pt>
                <c:pt idx="29">
                  <c:v>466.05910672102772</c:v>
                </c:pt>
                <c:pt idx="30">
                  <c:v>468.58359354909999</c:v>
                </c:pt>
                <c:pt idx="31">
                  <c:v>471.12175468082427</c:v>
                </c:pt>
                <c:pt idx="32">
                  <c:v>473.67366418534533</c:v>
                </c:pt>
                <c:pt idx="33">
                  <c:v>476.23939653301602</c:v>
                </c:pt>
                <c:pt idx="34">
                  <c:v>478.8190265975698</c:v>
                </c:pt>
                <c:pt idx="35">
                  <c:v>481.41262965830663</c:v>
                </c:pt>
                <c:pt idx="36">
                  <c:v>484.02028140228919</c:v>
                </c:pt>
                <c:pt idx="37">
                  <c:v>486.64205792655162</c:v>
                </c:pt>
                <c:pt idx="38">
                  <c:v>489.27803574032038</c:v>
                </c:pt>
                <c:pt idx="39">
                  <c:v>491.92829176724712</c:v>
                </c:pt>
                <c:pt idx="40">
                  <c:v>494.59290334765308</c:v>
                </c:pt>
                <c:pt idx="41">
                  <c:v>497.27194824078612</c:v>
                </c:pt>
                <c:pt idx="42">
                  <c:v>499.96550462709035</c:v>
                </c:pt>
                <c:pt idx="43">
                  <c:v>502.67365111048713</c:v>
                </c:pt>
                <c:pt idx="44">
                  <c:v>505.39646672066897</c:v>
                </c:pt>
                <c:pt idx="45">
                  <c:v>508.1340309154059</c:v>
                </c:pt>
                <c:pt idx="46">
                  <c:v>510.88642358286432</c:v>
                </c:pt>
                <c:pt idx="47">
                  <c:v>513.65372504393815</c:v>
                </c:pt>
                <c:pt idx="48">
                  <c:v>516.43601605459287</c:v>
                </c:pt>
                <c:pt idx="49">
                  <c:v>519.23337780822192</c:v>
                </c:pt>
                <c:pt idx="50">
                  <c:v>522.04589193801644</c:v>
                </c:pt>
                <c:pt idx="51">
                  <c:v>524.8736405193473</c:v>
                </c:pt>
                <c:pt idx="52">
                  <c:v>527.71670607216049</c:v>
                </c:pt>
                <c:pt idx="53">
                  <c:v>530.57517156338474</c:v>
                </c:pt>
                <c:pt idx="54">
                  <c:v>533.44912040935299</c:v>
                </c:pt>
                <c:pt idx="55">
                  <c:v>536.33863647823705</c:v>
                </c:pt>
                <c:pt idx="56">
                  <c:v>539.24380409249409</c:v>
                </c:pt>
                <c:pt idx="57">
                  <c:v>542.16470803132847</c:v>
                </c:pt>
                <c:pt idx="58">
                  <c:v>545.10143353316482</c:v>
                </c:pt>
                <c:pt idx="59">
                  <c:v>548.05406629813626</c:v>
                </c:pt>
                <c:pt idx="60">
                  <c:v>551.0226924905844</c:v>
                </c:pt>
                <c:pt idx="61">
                  <c:v>554.00739874157512</c:v>
                </c:pt>
                <c:pt idx="62">
                  <c:v>557.00827215142533</c:v>
                </c:pt>
                <c:pt idx="63">
                  <c:v>560.02540029224554</c:v>
                </c:pt>
                <c:pt idx="64">
                  <c:v>563.05887121049511</c:v>
                </c:pt>
                <c:pt idx="65">
                  <c:v>566.108773429552</c:v>
                </c:pt>
                <c:pt idx="66">
                  <c:v>569.17519595229544</c:v>
                </c:pt>
                <c:pt idx="67">
                  <c:v>572.2582282637037</c:v>
                </c:pt>
                <c:pt idx="68">
                  <c:v>575.35796033346537</c:v>
                </c:pt>
                <c:pt idx="69">
                  <c:v>578.47448261860507</c:v>
                </c:pt>
                <c:pt idx="70">
                  <c:v>581.60788606612243</c:v>
                </c:pt>
                <c:pt idx="71">
                  <c:v>584.75826211564731</c:v>
                </c:pt>
                <c:pt idx="72">
                  <c:v>587.92570270210706</c:v>
                </c:pt>
                <c:pt idx="73">
                  <c:v>591.11030025841023</c:v>
                </c:pt>
                <c:pt idx="74">
                  <c:v>594.31214771814314</c:v>
                </c:pt>
                <c:pt idx="75">
                  <c:v>597.53133851828318</c:v>
                </c:pt>
                <c:pt idx="76">
                  <c:v>600.76796660192383</c:v>
                </c:pt>
                <c:pt idx="77">
                  <c:v>604.02212642101756</c:v>
                </c:pt>
                <c:pt idx="78">
                  <c:v>607.29391293913136</c:v>
                </c:pt>
                <c:pt idx="79">
                  <c:v>610.58342163421844</c:v>
                </c:pt>
                <c:pt idx="80">
                  <c:v>613.89074850140378</c:v>
                </c:pt>
                <c:pt idx="81">
                  <c:v>617.21599005578639</c:v>
                </c:pt>
                <c:pt idx="82">
                  <c:v>620.55924333525525</c:v>
                </c:pt>
                <c:pt idx="83">
                  <c:v>623.92060590332119</c:v>
                </c:pt>
                <c:pt idx="84">
                  <c:v>627.30017585196413</c:v>
                </c:pt>
                <c:pt idx="85">
                  <c:v>630.69805180449566</c:v>
                </c:pt>
                <c:pt idx="86">
                  <c:v>634.11433291843662</c:v>
                </c:pt>
                <c:pt idx="87">
                  <c:v>637.54911888841161</c:v>
                </c:pt>
                <c:pt idx="88">
                  <c:v>641.00250994905707</c:v>
                </c:pt>
                <c:pt idx="89">
                  <c:v>644.47460687794785</c:v>
                </c:pt>
                <c:pt idx="90">
                  <c:v>647.96551099853662</c:v>
                </c:pt>
                <c:pt idx="91">
                  <c:v>651.47532418311209</c:v>
                </c:pt>
                <c:pt idx="92">
                  <c:v>655.00414885577072</c:v>
                </c:pt>
                <c:pt idx="93">
                  <c:v>658.55208799540605</c:v>
                </c:pt>
                <c:pt idx="94">
                  <c:v>662.11924513871452</c:v>
                </c:pt>
                <c:pt idx="95">
                  <c:v>665.70572438321585</c:v>
                </c:pt>
                <c:pt idx="96">
                  <c:v>669.31163039029161</c:v>
                </c:pt>
                <c:pt idx="97">
                  <c:v>672.93706838823903</c:v>
                </c:pt>
                <c:pt idx="98">
                  <c:v>676.58214417534202</c:v>
                </c:pt>
                <c:pt idx="99">
                  <c:v>680.2469641229585</c:v>
                </c:pt>
                <c:pt idx="100">
                  <c:v>683.93163517862445</c:v>
                </c:pt>
                <c:pt idx="101">
                  <c:v>687.63626486917531</c:v>
                </c:pt>
                <c:pt idx="102">
                  <c:v>691.36096130388341</c:v>
                </c:pt>
                <c:pt idx="103">
                  <c:v>695.10583317761279</c:v>
                </c:pt>
                <c:pt idx="104">
                  <c:v>698.87098977399148</c:v>
                </c:pt>
                <c:pt idx="105">
                  <c:v>702.65654096860067</c:v>
                </c:pt>
                <c:pt idx="106">
                  <c:v>706.46259723218054</c:v>
                </c:pt>
                <c:pt idx="107">
                  <c:v>710.28926963385481</c:v>
                </c:pt>
                <c:pt idx="108">
                  <c:v>714.13666984437157</c:v>
                </c:pt>
                <c:pt idx="109">
                  <c:v>718.00491013936187</c:v>
                </c:pt>
                <c:pt idx="110">
                  <c:v>721.89410340261679</c:v>
                </c:pt>
                <c:pt idx="111">
                  <c:v>725.80436312938093</c:v>
                </c:pt>
                <c:pt idx="112">
                  <c:v>729.73580342966522</c:v>
                </c:pt>
                <c:pt idx="113">
                  <c:v>733.68853903157583</c:v>
                </c:pt>
                <c:pt idx="114">
                  <c:v>737.66268528466344</c:v>
                </c:pt>
                <c:pt idx="115">
                  <c:v>741.65835816328865</c:v>
                </c:pt>
                <c:pt idx="116">
                  <c:v>745.67567427000665</c:v>
                </c:pt>
                <c:pt idx="117">
                  <c:v>749.71475083896917</c:v>
                </c:pt>
                <c:pt idx="118">
                  <c:v>753.77570573934679</c:v>
                </c:pt>
                <c:pt idx="119">
                  <c:v>757.85865747876835</c:v>
                </c:pt>
              </c:numCache>
            </c:numRef>
          </c:val>
          <c:smooth val="0"/>
          <c:extLst>
            <c:ext xmlns:c16="http://schemas.microsoft.com/office/drawing/2014/chart" uri="{C3380CC4-5D6E-409C-BE32-E72D297353CC}">
              <c16:uniqueId val="{00000002-24C3-4552-9CD7-22D3C3A193E0}"/>
            </c:ext>
          </c:extLst>
        </c:ser>
        <c:dLbls>
          <c:showLegendKey val="0"/>
          <c:showVal val="0"/>
          <c:showCatName val="0"/>
          <c:showSerName val="0"/>
          <c:showPercent val="0"/>
          <c:showBubbleSize val="0"/>
        </c:dLbls>
        <c:smooth val="0"/>
        <c:axId val="124145664"/>
        <c:axId val="124147200"/>
      </c:lineChart>
      <c:catAx>
        <c:axId val="1241456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47200"/>
        <c:crosses val="autoZero"/>
        <c:auto val="1"/>
        <c:lblAlgn val="ctr"/>
        <c:lblOffset val="100"/>
        <c:noMultiLvlLbl val="0"/>
      </c:catAx>
      <c:valAx>
        <c:axId val="124147200"/>
        <c:scaling>
          <c:orientation val="minMax"/>
        </c:scaling>
        <c:delete val="0"/>
        <c:axPos val="l"/>
        <c:majorGridlines>
          <c:spPr>
            <a:ln w="9525" cap="flat" cmpd="sng" algn="ctr">
              <a:solidFill>
                <a:schemeClr val="tx1">
                  <a:lumMod val="15000"/>
                  <a:lumOff val="85000"/>
                </a:schemeClr>
              </a:solidFill>
              <a:round/>
            </a:ln>
            <a:effectLst/>
          </c:spPr>
        </c:majorGridlines>
        <c:numFmt formatCode="_-[$€-2]\ * #,##0.00_-;\-[$€-2]\ * #,##0.00_-;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456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Loans!$A$136</c:f>
              <c:strCache>
                <c:ptCount val="1"/>
                <c:pt idx="0">
                  <c:v>Interest payment</c:v>
                </c:pt>
              </c:strCache>
            </c:strRef>
          </c:tx>
          <c:spPr>
            <a:solidFill>
              <a:schemeClr val="accent1"/>
            </a:solidFill>
            <a:ln w="25400">
              <a:noFill/>
            </a:ln>
            <a:effectLst/>
          </c:spPr>
          <c:val>
            <c:numRef>
              <c:f>Loans!$B$136:$DQ$136</c:f>
              <c:numCache>
                <c:formatCode>[$€-2]\ #,##0.00;[Red]\-[$€-2]\ #,##0.00</c:formatCode>
                <c:ptCount val="1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308.32450267822071</c:v>
                </c:pt>
                <c:pt idx="25">
                  <c:v>305.86729022285772</c:v>
                </c:pt>
                <c:pt idx="26">
                  <c:v>303.39676786669486</c:v>
                </c:pt>
                <c:pt idx="27">
                  <c:v>300.91286351443603</c:v>
                </c:pt>
                <c:pt idx="28">
                  <c:v>298.41550468026924</c:v>
                </c:pt>
                <c:pt idx="29">
                  <c:v>295.90461848575063</c:v>
                </c:pt>
                <c:pt idx="30">
                  <c:v>293.38013165767836</c:v>
                </c:pt>
                <c:pt idx="31">
                  <c:v>290.84197052595408</c:v>
                </c:pt>
                <c:pt idx="32">
                  <c:v>288.29006102143296</c:v>
                </c:pt>
                <c:pt idx="33">
                  <c:v>285.72432867376227</c:v>
                </c:pt>
                <c:pt idx="34">
                  <c:v>283.14469860920849</c:v>
                </c:pt>
                <c:pt idx="35">
                  <c:v>280.55109554847172</c:v>
                </c:pt>
                <c:pt idx="36">
                  <c:v>277.94344380448922</c:v>
                </c:pt>
                <c:pt idx="37">
                  <c:v>275.32166728022673</c:v>
                </c:pt>
                <c:pt idx="38">
                  <c:v>272.68568946645792</c:v>
                </c:pt>
                <c:pt idx="39">
                  <c:v>270.03543343953123</c:v>
                </c:pt>
                <c:pt idx="40">
                  <c:v>267.37082185912527</c:v>
                </c:pt>
                <c:pt idx="41">
                  <c:v>264.69177696599212</c:v>
                </c:pt>
                <c:pt idx="42">
                  <c:v>261.99822057968788</c:v>
                </c:pt>
                <c:pt idx="43">
                  <c:v>259.29007409629116</c:v>
                </c:pt>
                <c:pt idx="44">
                  <c:v>256.56725848610938</c:v>
                </c:pt>
                <c:pt idx="45">
                  <c:v>253.82969429137236</c:v>
                </c:pt>
                <c:pt idx="46">
                  <c:v>251.07730162391394</c:v>
                </c:pt>
                <c:pt idx="47">
                  <c:v>248.31000016284008</c:v>
                </c:pt>
                <c:pt idx="48">
                  <c:v>245.52770915218542</c:v>
                </c:pt>
                <c:pt idx="49">
                  <c:v>242.73034739855635</c:v>
                </c:pt>
                <c:pt idx="50">
                  <c:v>239.91783326876188</c:v>
                </c:pt>
                <c:pt idx="51">
                  <c:v>237.09008468743096</c:v>
                </c:pt>
                <c:pt idx="52">
                  <c:v>234.2470191346178</c:v>
                </c:pt>
                <c:pt idx="53">
                  <c:v>231.38855364339361</c:v>
                </c:pt>
                <c:pt idx="54">
                  <c:v>228.51460479742525</c:v>
                </c:pt>
                <c:pt idx="55">
                  <c:v>225.62508872854127</c:v>
                </c:pt>
                <c:pt idx="56">
                  <c:v>222.71992111428415</c:v>
                </c:pt>
                <c:pt idx="57">
                  <c:v>219.79901717544979</c:v>
                </c:pt>
                <c:pt idx="58">
                  <c:v>216.86229167361344</c:v>
                </c:pt>
                <c:pt idx="59">
                  <c:v>213.90965890864214</c:v>
                </c:pt>
                <c:pt idx="60">
                  <c:v>210.94103271619389</c:v>
                </c:pt>
                <c:pt idx="61">
                  <c:v>207.95632646520326</c:v>
                </c:pt>
                <c:pt idx="62">
                  <c:v>204.95545305535302</c:v>
                </c:pt>
                <c:pt idx="63">
                  <c:v>201.93832491453284</c:v>
                </c:pt>
                <c:pt idx="64">
                  <c:v>198.90485399628318</c:v>
                </c:pt>
                <c:pt idx="65">
                  <c:v>195.85495177722629</c:v>
                </c:pt>
                <c:pt idx="66">
                  <c:v>192.78852925448288</c:v>
                </c:pt>
                <c:pt idx="67">
                  <c:v>189.70549694307459</c:v>
                </c:pt>
                <c:pt idx="68">
                  <c:v>186.60576487331286</c:v>
                </c:pt>
                <c:pt idx="69">
                  <c:v>183.48924258817331</c:v>
                </c:pt>
                <c:pt idx="70">
                  <c:v>180.35583914065586</c:v>
                </c:pt>
                <c:pt idx="71">
                  <c:v>177.20546309113101</c:v>
                </c:pt>
                <c:pt idx="72">
                  <c:v>174.03802250467123</c:v>
                </c:pt>
                <c:pt idx="73">
                  <c:v>170.85342494836817</c:v>
                </c:pt>
                <c:pt idx="74">
                  <c:v>167.6515774886351</c:v>
                </c:pt>
                <c:pt idx="75">
                  <c:v>164.43238668849517</c:v>
                </c:pt>
                <c:pt idx="76">
                  <c:v>161.19575860485446</c:v>
                </c:pt>
                <c:pt idx="77">
                  <c:v>157.9415987857607</c:v>
                </c:pt>
                <c:pt idx="78">
                  <c:v>154.66981226764685</c:v>
                </c:pt>
                <c:pt idx="79">
                  <c:v>151.38030357255988</c:v>
                </c:pt>
                <c:pt idx="80">
                  <c:v>148.07297670537454</c:v>
                </c:pt>
                <c:pt idx="81">
                  <c:v>144.74773515099196</c:v>
                </c:pt>
                <c:pt idx="82">
                  <c:v>141.4044818715231</c:v>
                </c:pt>
                <c:pt idx="83">
                  <c:v>138.04311930345713</c:v>
                </c:pt>
                <c:pt idx="84">
                  <c:v>134.66354935481414</c:v>
                </c:pt>
                <c:pt idx="85">
                  <c:v>131.26567340228266</c:v>
                </c:pt>
                <c:pt idx="86">
                  <c:v>127.84939228834165</c:v>
                </c:pt>
                <c:pt idx="87">
                  <c:v>124.41460631836681</c:v>
                </c:pt>
                <c:pt idx="88">
                  <c:v>120.96121525772124</c:v>
                </c:pt>
                <c:pt idx="89">
                  <c:v>117.48911832883051</c:v>
                </c:pt>
                <c:pt idx="90">
                  <c:v>113.99821420824162</c:v>
                </c:pt>
                <c:pt idx="91">
                  <c:v>110.4884010236662</c:v>
                </c:pt>
                <c:pt idx="92">
                  <c:v>106.9595763510077</c:v>
                </c:pt>
                <c:pt idx="93">
                  <c:v>103.41163721137225</c:v>
                </c:pt>
                <c:pt idx="94">
                  <c:v>99.844480068063817</c:v>
                </c:pt>
                <c:pt idx="95">
                  <c:v>96.258000823562455</c:v>
                </c:pt>
                <c:pt idx="96">
                  <c:v>92.652094816486681</c:v>
                </c:pt>
                <c:pt idx="97">
                  <c:v>89.02665681853928</c:v>
                </c:pt>
                <c:pt idx="98">
                  <c:v>85.381581031436326</c:v>
                </c:pt>
                <c:pt idx="99">
                  <c:v>81.716761083819875</c:v>
                </c:pt>
                <c:pt idx="100">
                  <c:v>78.03209002815386</c:v>
                </c:pt>
                <c:pt idx="101">
                  <c:v>74.327460337602957</c:v>
                </c:pt>
                <c:pt idx="102">
                  <c:v>70.602763902894935</c:v>
                </c:pt>
                <c:pt idx="103">
                  <c:v>66.857892029165569</c:v>
                </c:pt>
                <c:pt idx="104">
                  <c:v>63.092735432786817</c:v>
                </c:pt>
                <c:pt idx="105">
                  <c:v>59.307184238177705</c:v>
                </c:pt>
                <c:pt idx="106">
                  <c:v>55.501127974597786</c:v>
                </c:pt>
                <c:pt idx="107">
                  <c:v>51.67445557292347</c:v>
                </c:pt>
                <c:pt idx="108">
                  <c:v>47.827055362406753</c:v>
                </c:pt>
                <c:pt idx="109">
                  <c:v>43.958815067416417</c:v>
                </c:pt>
                <c:pt idx="110">
                  <c:v>40.069621804161535</c:v>
                </c:pt>
                <c:pt idx="111">
                  <c:v>36.159362077397354</c:v>
                </c:pt>
                <c:pt idx="112">
                  <c:v>32.22792177711321</c:v>
                </c:pt>
                <c:pt idx="113">
                  <c:v>28.275186175202528</c:v>
                </c:pt>
                <c:pt idx="114">
                  <c:v>24.301039922114821</c:v>
                </c:pt>
                <c:pt idx="115">
                  <c:v>20.305367043489561</c:v>
                </c:pt>
                <c:pt idx="116">
                  <c:v>16.288050936771747</c:v>
                </c:pt>
                <c:pt idx="117">
                  <c:v>12.248974367809208</c:v>
                </c:pt>
                <c:pt idx="118">
                  <c:v>8.1880194674314577</c:v>
                </c:pt>
                <c:pt idx="119">
                  <c:v>4.1050677280099963</c:v>
                </c:pt>
              </c:numCache>
            </c:numRef>
          </c:val>
          <c:extLst>
            <c:ext xmlns:c16="http://schemas.microsoft.com/office/drawing/2014/chart" uri="{C3380CC4-5D6E-409C-BE32-E72D297353CC}">
              <c16:uniqueId val="{00000000-648B-4C14-B25E-10E87ADA555B}"/>
            </c:ext>
          </c:extLst>
        </c:ser>
        <c:ser>
          <c:idx val="1"/>
          <c:order val="1"/>
          <c:tx>
            <c:strRef>
              <c:f>Loans!$A$137</c:f>
              <c:strCache>
                <c:ptCount val="1"/>
                <c:pt idx="0">
                  <c:v>Principal repayment</c:v>
                </c:pt>
              </c:strCache>
            </c:strRef>
          </c:tx>
          <c:spPr>
            <a:solidFill>
              <a:schemeClr val="accent2"/>
            </a:solidFill>
            <a:ln w="25400">
              <a:noFill/>
            </a:ln>
            <a:effectLst/>
          </c:spPr>
          <c:val>
            <c:numRef>
              <c:f>Loans!$B$137:$DQ$137</c:f>
              <c:numCache>
                <c:formatCode>[$€-2]\ #,##0.00;[Red]\-[$€-2]\ #,##0.00</c:formatCode>
                <c:ptCount val="1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453.63922252855758</c:v>
                </c:pt>
                <c:pt idx="25">
                  <c:v>456.09643498392057</c:v>
                </c:pt>
                <c:pt idx="26">
                  <c:v>458.56695734008349</c:v>
                </c:pt>
                <c:pt idx="27">
                  <c:v>461.05086169234227</c:v>
                </c:pt>
                <c:pt idx="28">
                  <c:v>463.54822052650911</c:v>
                </c:pt>
                <c:pt idx="29">
                  <c:v>466.05910672102772</c:v>
                </c:pt>
                <c:pt idx="30">
                  <c:v>468.58359354909999</c:v>
                </c:pt>
                <c:pt idx="31">
                  <c:v>471.12175468082427</c:v>
                </c:pt>
                <c:pt idx="32">
                  <c:v>473.67366418534533</c:v>
                </c:pt>
                <c:pt idx="33">
                  <c:v>476.23939653301602</c:v>
                </c:pt>
                <c:pt idx="34">
                  <c:v>478.8190265975698</c:v>
                </c:pt>
                <c:pt idx="35">
                  <c:v>481.41262965830663</c:v>
                </c:pt>
                <c:pt idx="36">
                  <c:v>484.02028140228919</c:v>
                </c:pt>
                <c:pt idx="37">
                  <c:v>486.64205792655162</c:v>
                </c:pt>
                <c:pt idx="38">
                  <c:v>489.27803574032038</c:v>
                </c:pt>
                <c:pt idx="39">
                  <c:v>491.92829176724712</c:v>
                </c:pt>
                <c:pt idx="40">
                  <c:v>494.59290334765308</c:v>
                </c:pt>
                <c:pt idx="41">
                  <c:v>497.27194824078612</c:v>
                </c:pt>
                <c:pt idx="42">
                  <c:v>499.96550462709035</c:v>
                </c:pt>
                <c:pt idx="43">
                  <c:v>502.67365111048713</c:v>
                </c:pt>
                <c:pt idx="44">
                  <c:v>505.39646672066897</c:v>
                </c:pt>
                <c:pt idx="45">
                  <c:v>508.1340309154059</c:v>
                </c:pt>
                <c:pt idx="46">
                  <c:v>510.88642358286432</c:v>
                </c:pt>
                <c:pt idx="47">
                  <c:v>513.65372504393815</c:v>
                </c:pt>
                <c:pt idx="48">
                  <c:v>516.43601605459287</c:v>
                </c:pt>
                <c:pt idx="49">
                  <c:v>519.23337780822192</c:v>
                </c:pt>
                <c:pt idx="50">
                  <c:v>522.04589193801644</c:v>
                </c:pt>
                <c:pt idx="51">
                  <c:v>524.8736405193473</c:v>
                </c:pt>
                <c:pt idx="52">
                  <c:v>527.71670607216049</c:v>
                </c:pt>
                <c:pt idx="53">
                  <c:v>530.57517156338474</c:v>
                </c:pt>
                <c:pt idx="54">
                  <c:v>533.44912040935299</c:v>
                </c:pt>
                <c:pt idx="55">
                  <c:v>536.33863647823705</c:v>
                </c:pt>
                <c:pt idx="56">
                  <c:v>539.24380409249409</c:v>
                </c:pt>
                <c:pt idx="57">
                  <c:v>542.16470803132847</c:v>
                </c:pt>
                <c:pt idx="58">
                  <c:v>545.10143353316482</c:v>
                </c:pt>
                <c:pt idx="59">
                  <c:v>548.05406629813626</c:v>
                </c:pt>
                <c:pt idx="60">
                  <c:v>551.0226924905844</c:v>
                </c:pt>
                <c:pt idx="61">
                  <c:v>554.00739874157512</c:v>
                </c:pt>
                <c:pt idx="62">
                  <c:v>557.00827215142533</c:v>
                </c:pt>
                <c:pt idx="63">
                  <c:v>560.02540029224554</c:v>
                </c:pt>
                <c:pt idx="64">
                  <c:v>563.05887121049511</c:v>
                </c:pt>
                <c:pt idx="65">
                  <c:v>566.108773429552</c:v>
                </c:pt>
                <c:pt idx="66">
                  <c:v>569.17519595229544</c:v>
                </c:pt>
                <c:pt idx="67">
                  <c:v>572.2582282637037</c:v>
                </c:pt>
                <c:pt idx="68">
                  <c:v>575.35796033346537</c:v>
                </c:pt>
                <c:pt idx="69">
                  <c:v>578.47448261860507</c:v>
                </c:pt>
                <c:pt idx="70">
                  <c:v>581.60788606612243</c:v>
                </c:pt>
                <c:pt idx="71">
                  <c:v>584.75826211564731</c:v>
                </c:pt>
                <c:pt idx="72">
                  <c:v>587.92570270210706</c:v>
                </c:pt>
                <c:pt idx="73">
                  <c:v>591.11030025841023</c:v>
                </c:pt>
                <c:pt idx="74">
                  <c:v>594.31214771814314</c:v>
                </c:pt>
                <c:pt idx="75">
                  <c:v>597.53133851828318</c:v>
                </c:pt>
                <c:pt idx="76">
                  <c:v>600.76796660192383</c:v>
                </c:pt>
                <c:pt idx="77">
                  <c:v>604.02212642101756</c:v>
                </c:pt>
                <c:pt idx="78">
                  <c:v>607.29391293913136</c:v>
                </c:pt>
                <c:pt idx="79">
                  <c:v>610.58342163421844</c:v>
                </c:pt>
                <c:pt idx="80">
                  <c:v>613.89074850140378</c:v>
                </c:pt>
                <c:pt idx="81">
                  <c:v>617.21599005578639</c:v>
                </c:pt>
                <c:pt idx="82">
                  <c:v>620.55924333525525</c:v>
                </c:pt>
                <c:pt idx="83">
                  <c:v>623.92060590332119</c:v>
                </c:pt>
                <c:pt idx="84">
                  <c:v>627.30017585196413</c:v>
                </c:pt>
                <c:pt idx="85">
                  <c:v>630.69805180449566</c:v>
                </c:pt>
                <c:pt idx="86">
                  <c:v>634.11433291843662</c:v>
                </c:pt>
                <c:pt idx="87">
                  <c:v>637.54911888841161</c:v>
                </c:pt>
                <c:pt idx="88">
                  <c:v>641.00250994905707</c:v>
                </c:pt>
                <c:pt idx="89">
                  <c:v>644.47460687794785</c:v>
                </c:pt>
                <c:pt idx="90">
                  <c:v>647.96551099853662</c:v>
                </c:pt>
                <c:pt idx="91">
                  <c:v>651.47532418311209</c:v>
                </c:pt>
                <c:pt idx="92">
                  <c:v>655.00414885577072</c:v>
                </c:pt>
                <c:pt idx="93">
                  <c:v>658.55208799540605</c:v>
                </c:pt>
                <c:pt idx="94">
                  <c:v>662.11924513871452</c:v>
                </c:pt>
                <c:pt idx="95">
                  <c:v>665.70572438321585</c:v>
                </c:pt>
                <c:pt idx="96">
                  <c:v>669.31163039029161</c:v>
                </c:pt>
                <c:pt idx="97">
                  <c:v>672.93706838823903</c:v>
                </c:pt>
                <c:pt idx="98">
                  <c:v>676.58214417534202</c:v>
                </c:pt>
                <c:pt idx="99">
                  <c:v>680.2469641229585</c:v>
                </c:pt>
                <c:pt idx="100">
                  <c:v>683.93163517862445</c:v>
                </c:pt>
                <c:pt idx="101">
                  <c:v>687.63626486917531</c:v>
                </c:pt>
                <c:pt idx="102">
                  <c:v>691.36096130388341</c:v>
                </c:pt>
                <c:pt idx="103">
                  <c:v>695.10583317761279</c:v>
                </c:pt>
                <c:pt idx="104">
                  <c:v>698.87098977399148</c:v>
                </c:pt>
                <c:pt idx="105">
                  <c:v>702.65654096860067</c:v>
                </c:pt>
                <c:pt idx="106">
                  <c:v>706.46259723218054</c:v>
                </c:pt>
                <c:pt idx="107">
                  <c:v>710.28926963385481</c:v>
                </c:pt>
                <c:pt idx="108">
                  <c:v>714.13666984437157</c:v>
                </c:pt>
                <c:pt idx="109">
                  <c:v>718.00491013936187</c:v>
                </c:pt>
                <c:pt idx="110">
                  <c:v>721.89410340261679</c:v>
                </c:pt>
                <c:pt idx="111">
                  <c:v>725.80436312938093</c:v>
                </c:pt>
                <c:pt idx="112">
                  <c:v>729.73580342966522</c:v>
                </c:pt>
                <c:pt idx="113">
                  <c:v>733.68853903157583</c:v>
                </c:pt>
                <c:pt idx="114">
                  <c:v>737.66268528466344</c:v>
                </c:pt>
                <c:pt idx="115">
                  <c:v>741.65835816328865</c:v>
                </c:pt>
                <c:pt idx="116">
                  <c:v>745.67567427000665</c:v>
                </c:pt>
                <c:pt idx="117">
                  <c:v>749.71475083896917</c:v>
                </c:pt>
                <c:pt idx="118">
                  <c:v>753.77570573934679</c:v>
                </c:pt>
                <c:pt idx="119">
                  <c:v>757.85865747876835</c:v>
                </c:pt>
              </c:numCache>
            </c:numRef>
          </c:val>
          <c:extLst>
            <c:ext xmlns:c16="http://schemas.microsoft.com/office/drawing/2014/chart" uri="{C3380CC4-5D6E-409C-BE32-E72D297353CC}">
              <c16:uniqueId val="{00000001-648B-4C14-B25E-10E87ADA555B}"/>
            </c:ext>
          </c:extLst>
        </c:ser>
        <c:dLbls>
          <c:showLegendKey val="0"/>
          <c:showVal val="0"/>
          <c:showCatName val="0"/>
          <c:showSerName val="0"/>
          <c:showPercent val="0"/>
          <c:showBubbleSize val="0"/>
        </c:dLbls>
        <c:axId val="124181504"/>
        <c:axId val="124183296"/>
      </c:areaChart>
      <c:catAx>
        <c:axId val="12418150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83296"/>
        <c:crosses val="autoZero"/>
        <c:auto val="1"/>
        <c:lblAlgn val="ctr"/>
        <c:lblOffset val="100"/>
        <c:noMultiLvlLbl val="0"/>
      </c:catAx>
      <c:valAx>
        <c:axId val="124183296"/>
        <c:scaling>
          <c:orientation val="minMax"/>
        </c:scaling>
        <c:delete val="0"/>
        <c:axPos val="l"/>
        <c:majorGridlines>
          <c:spPr>
            <a:ln w="9525" cap="flat" cmpd="sng" algn="ctr">
              <a:solidFill>
                <a:schemeClr val="tx1">
                  <a:lumMod val="15000"/>
                  <a:lumOff val="85000"/>
                </a:schemeClr>
              </a:solidFill>
              <a:round/>
            </a:ln>
            <a:effectLst/>
          </c:spPr>
        </c:majorGridlines>
        <c:numFmt formatCode="[$€-2]\ #,##0.00;[Red]\-[$€-2]\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8150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Amortization Schedule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Loans!$B$28</c:f>
              <c:strCache>
                <c:ptCount val="1"/>
                <c:pt idx="0">
                  <c:v>Interest payment</c:v>
                </c:pt>
              </c:strCache>
            </c:strRef>
          </c:tx>
          <c:spPr>
            <a:solidFill>
              <a:schemeClr val="accent2"/>
            </a:solidFill>
            <a:ln>
              <a:noFill/>
            </a:ln>
            <a:effectLst/>
          </c:spPr>
          <c:invertIfNegative val="0"/>
          <c:val>
            <c:numRef>
              <c:f>Loans!$C$28:$AF$28</c:f>
              <c:numCache>
                <c:formatCode>_-[$$-409]* #,##0.00_ ;_-[$$-409]* \-#,##0.00\ ;_-[$$-409]* "-"??_ ;_-@_ </c:formatCode>
                <c:ptCount val="30"/>
                <c:pt idx="0">
                  <c:v>30000</c:v>
                </c:pt>
                <c:pt idx="1">
                  <c:v>29875.690273441705</c:v>
                </c:pt>
                <c:pt idx="2">
                  <c:v>29736.463379696412</c:v>
                </c:pt>
                <c:pt idx="3">
                  <c:v>29580.529258701688</c:v>
                </c:pt>
                <c:pt idx="4">
                  <c:v>29405.883043187594</c:v>
                </c:pt>
                <c:pt idx="5">
                  <c:v>29210.279281811807</c:v>
                </c:pt>
                <c:pt idx="6">
                  <c:v>28991.203069070929</c:v>
                </c:pt>
                <c:pt idx="7">
                  <c:v>28745.837710801145</c:v>
                </c:pt>
                <c:pt idx="8">
                  <c:v>28471.028509538988</c:v>
                </c:pt>
                <c:pt idx="9">
                  <c:v>28163.24220412537</c:v>
                </c:pt>
                <c:pt idx="10">
                  <c:v>27818.521542062117</c:v>
                </c:pt>
                <c:pt idx="11">
                  <c:v>27432.434400551276</c:v>
                </c:pt>
                <c:pt idx="12">
                  <c:v>27000.016802059134</c:v>
                </c:pt>
                <c:pt idx="13">
                  <c:v>26515.709091747929</c:v>
                </c:pt>
                <c:pt idx="14">
                  <c:v>25973.284456199392</c:v>
                </c:pt>
                <c:pt idx="15">
                  <c:v>25365.768864385016</c:v>
                </c:pt>
                <c:pt idx="16">
                  <c:v>24685.351401552925</c:v>
                </c:pt>
                <c:pt idx="17">
                  <c:v>23923.28384318098</c:v>
                </c:pt>
                <c:pt idx="18">
                  <c:v>23069.768177804406</c:v>
                </c:pt>
                <c:pt idx="19">
                  <c:v>22113.830632582634</c:v>
                </c:pt>
                <c:pt idx="20">
                  <c:v>21043.180581934255</c:v>
                </c:pt>
                <c:pt idx="21">
                  <c:v>19844.05252520807</c:v>
                </c:pt>
                <c:pt idx="22">
                  <c:v>18501.02910167474</c:v>
                </c:pt>
                <c:pt idx="23">
                  <c:v>16996.842867317413</c:v>
                </c:pt>
                <c:pt idx="24">
                  <c:v>15312.15428483721</c:v>
                </c:pt>
                <c:pt idx="25">
                  <c:v>13425.303072459375</c:v>
                </c:pt>
                <c:pt idx="26">
                  <c:v>11312.029714596207</c:v>
                </c:pt>
                <c:pt idx="27">
                  <c:v>8945.1635537894563</c:v>
                </c:pt>
                <c:pt idx="28">
                  <c:v>6294.2734536858943</c:v>
                </c:pt>
                <c:pt idx="29">
                  <c:v>3325.2765415699068</c:v>
                </c:pt>
              </c:numCache>
            </c:numRef>
          </c:val>
          <c:extLst>
            <c:ext xmlns:c16="http://schemas.microsoft.com/office/drawing/2014/chart" uri="{C3380CC4-5D6E-409C-BE32-E72D297353CC}">
              <c16:uniqueId val="{00000000-8008-4A45-9183-29D8761923D2}"/>
            </c:ext>
          </c:extLst>
        </c:ser>
        <c:ser>
          <c:idx val="1"/>
          <c:order val="1"/>
          <c:tx>
            <c:strRef>
              <c:f>Loans!$B$29</c:f>
              <c:strCache>
                <c:ptCount val="1"/>
                <c:pt idx="0">
                  <c:v>Principal repayment</c:v>
                </c:pt>
              </c:strCache>
            </c:strRef>
          </c:tx>
          <c:spPr>
            <a:solidFill>
              <a:schemeClr val="accent5">
                <a:lumMod val="75000"/>
              </a:schemeClr>
            </a:solidFill>
            <a:ln>
              <a:noFill/>
            </a:ln>
            <a:effectLst/>
          </c:spPr>
          <c:invertIfNegative val="0"/>
          <c:val>
            <c:numRef>
              <c:f>Loans!$C$29:$AF$29</c:f>
              <c:numCache>
                <c:formatCode>_-[$$-409]* #,##0.00_ ;_-[$$-409]* \-#,##0.00\ ;_-[$$-409]* "-"??_ ;_-@_ </c:formatCode>
                <c:ptCount val="30"/>
                <c:pt idx="0">
                  <c:v>1035.9143879857997</c:v>
                </c:pt>
                <c:pt idx="1">
                  <c:v>1160.2241145440953</c:v>
                </c:pt>
                <c:pt idx="2">
                  <c:v>1299.4510082893869</c:v>
                </c:pt>
                <c:pt idx="3">
                  <c:v>1455.3851292841134</c:v>
                </c:pt>
                <c:pt idx="4">
                  <c:v>1630.0313447982073</c:v>
                </c:pt>
                <c:pt idx="5">
                  <c:v>1825.6351061739922</c:v>
                </c:pt>
                <c:pt idx="6">
                  <c:v>2044.7113189148704</c:v>
                </c:pt>
                <c:pt idx="7">
                  <c:v>2290.0766771846552</c:v>
                </c:pt>
                <c:pt idx="8">
                  <c:v>2564.8858784468139</c:v>
                </c:pt>
                <c:pt idx="9">
                  <c:v>2872.6721838604317</c:v>
                </c:pt>
                <c:pt idx="10">
                  <c:v>3217.3928459236836</c:v>
                </c:pt>
                <c:pt idx="11">
                  <c:v>3603.4799874345258</c:v>
                </c:pt>
                <c:pt idx="12">
                  <c:v>4035.8975859266679</c:v>
                </c:pt>
                <c:pt idx="13">
                  <c:v>4520.2052962378684</c:v>
                </c:pt>
                <c:pt idx="14">
                  <c:v>5062.6299317864123</c:v>
                </c:pt>
                <c:pt idx="15">
                  <c:v>5670.1455236007832</c:v>
                </c:pt>
                <c:pt idx="16">
                  <c:v>6350.5629864328757</c:v>
                </c:pt>
                <c:pt idx="17">
                  <c:v>7112.6305448048206</c:v>
                </c:pt>
                <c:pt idx="18">
                  <c:v>7966.1462101813977</c:v>
                </c:pt>
                <c:pt idx="19">
                  <c:v>8922.0837554031677</c:v>
                </c:pt>
                <c:pt idx="20">
                  <c:v>9992.7338060515467</c:v>
                </c:pt>
                <c:pt idx="21">
                  <c:v>11191.861862777732</c:v>
                </c:pt>
                <c:pt idx="22">
                  <c:v>12534.885286311061</c:v>
                </c:pt>
                <c:pt idx="23">
                  <c:v>14039.071520668385</c:v>
                </c:pt>
                <c:pt idx="24">
                  <c:v>15723.760103148592</c:v>
                </c:pt>
                <c:pt idx="25">
                  <c:v>17610.611315526421</c:v>
                </c:pt>
                <c:pt idx="26">
                  <c:v>19723.884673389592</c:v>
                </c:pt>
                <c:pt idx="27">
                  <c:v>22090.750834196344</c:v>
                </c:pt>
                <c:pt idx="28">
                  <c:v>24741.640934299903</c:v>
                </c:pt>
                <c:pt idx="29">
                  <c:v>27710.637846415895</c:v>
                </c:pt>
              </c:numCache>
            </c:numRef>
          </c:val>
          <c:extLst>
            <c:ext xmlns:c16="http://schemas.microsoft.com/office/drawing/2014/chart" uri="{C3380CC4-5D6E-409C-BE32-E72D297353CC}">
              <c16:uniqueId val="{00000001-8008-4A45-9183-29D8761923D2}"/>
            </c:ext>
          </c:extLst>
        </c:ser>
        <c:dLbls>
          <c:showLegendKey val="0"/>
          <c:showVal val="0"/>
          <c:showCatName val="0"/>
          <c:showSerName val="0"/>
          <c:showPercent val="0"/>
          <c:showBubbleSize val="0"/>
        </c:dLbls>
        <c:gapWidth val="150"/>
        <c:overlap val="100"/>
        <c:axId val="123640064"/>
        <c:axId val="123650048"/>
      </c:barChart>
      <c:catAx>
        <c:axId val="1236400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50048"/>
        <c:crosses val="autoZero"/>
        <c:auto val="1"/>
        <c:lblAlgn val="ctr"/>
        <c:lblOffset val="100"/>
        <c:noMultiLvlLbl val="0"/>
      </c:catAx>
      <c:valAx>
        <c:axId val="123650048"/>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400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Sheet1!$E$40</c:f>
              <c:strCache>
                <c:ptCount val="1"/>
                <c:pt idx="0">
                  <c:v>Int Payment</c:v>
                </c:pt>
              </c:strCache>
            </c:strRef>
          </c:tx>
          <c:spPr>
            <a:ln w="28575" cap="rnd">
              <a:solidFill>
                <a:schemeClr val="accent1"/>
              </a:solidFill>
              <a:round/>
            </a:ln>
            <a:effectLst/>
          </c:spPr>
          <c:marker>
            <c:symbol val="none"/>
          </c:marker>
          <c:val>
            <c:numRef>
              <c:f>Sheet1!$F$40:$DU$40</c:f>
              <c:numCache>
                <c:formatCode>"£"#,##0.00_);[Red]\("£"#,##0.00\)</c:formatCode>
                <c:ptCount val="120"/>
                <c:pt idx="0">
                  <c:v>270.83333333333331</c:v>
                </c:pt>
                <c:pt idx="1">
                  <c:v>269.22508950584654</c:v>
                </c:pt>
                <c:pt idx="2">
                  <c:v>267.60813435762748</c:v>
                </c:pt>
                <c:pt idx="3">
                  <c:v>265.98242070235563</c:v>
                </c:pt>
                <c:pt idx="4">
                  <c:v>264.34790109811763</c:v>
                </c:pt>
                <c:pt idx="5">
                  <c:v>262.7045278460235</c:v>
                </c:pt>
                <c:pt idx="6">
                  <c:v>261.05225298881373</c:v>
                </c:pt>
                <c:pt idx="7">
                  <c:v>259.39102830946069</c:v>
                </c:pt>
                <c:pt idx="8">
                  <c:v>257.72080532976122</c:v>
                </c:pt>
                <c:pt idx="9">
                  <c:v>256.04153530892182</c:v>
                </c:pt>
                <c:pt idx="10">
                  <c:v>254.35316924213606</c:v>
                </c:pt>
                <c:pt idx="11">
                  <c:v>252.65565785915524</c:v>
                </c:pt>
                <c:pt idx="12">
                  <c:v>250.94895162285002</c:v>
                </c:pt>
                <c:pt idx="13">
                  <c:v>249.23300072776473</c:v>
                </c:pt>
                <c:pt idx="14">
                  <c:v>247.50775509866438</c:v>
                </c:pt>
                <c:pt idx="15">
                  <c:v>245.77316438907314</c:v>
                </c:pt>
                <c:pt idx="16">
                  <c:v>244.0291779798049</c:v>
                </c:pt>
                <c:pt idx="17">
                  <c:v>242.27574497748645</c:v>
                </c:pt>
                <c:pt idx="18">
                  <c:v>240.51281421307218</c:v>
                </c:pt>
                <c:pt idx="19">
                  <c:v>238.74033424035053</c:v>
                </c:pt>
                <c:pt idx="20">
                  <c:v>236.9582533344435</c:v>
                </c:pt>
                <c:pt idx="21">
                  <c:v>235.16651949029597</c:v>
                </c:pt>
                <c:pt idx="22">
                  <c:v>233.36508042115938</c:v>
                </c:pt>
                <c:pt idx="23">
                  <c:v>231.55388355706498</c:v>
                </c:pt>
                <c:pt idx="24">
                  <c:v>229.73287604329002</c:v>
                </c:pt>
                <c:pt idx="25">
                  <c:v>227.90200473881549</c:v>
                </c:pt>
                <c:pt idx="26">
                  <c:v>226.06121621477499</c:v>
                </c:pt>
                <c:pt idx="27">
                  <c:v>224.21045675289599</c:v>
                </c:pt>
                <c:pt idx="28">
                  <c:v>222.34967234393187</c:v>
                </c:pt>
                <c:pt idx="29">
                  <c:v>220.47880868608576</c:v>
                </c:pt>
                <c:pt idx="30">
                  <c:v>218.59781118342636</c:v>
                </c:pt>
                <c:pt idx="31">
                  <c:v>216.70662494429419</c:v>
                </c:pt>
                <c:pt idx="32">
                  <c:v>214.80519477970009</c:v>
                </c:pt>
                <c:pt idx="33">
                  <c:v>212.89346520171441</c:v>
                </c:pt>
                <c:pt idx="34">
                  <c:v>210.97138042184804</c:v>
                </c:pt>
                <c:pt idx="35">
                  <c:v>209.03888434942402</c:v>
                </c:pt>
                <c:pt idx="36">
                  <c:v>207.09592058994099</c:v>
                </c:pt>
                <c:pt idx="37">
                  <c:v>205.14243244342745</c:v>
                </c:pt>
                <c:pt idx="38">
                  <c:v>203.17836290278697</c:v>
                </c:pt>
                <c:pt idx="39">
                  <c:v>201.2036546521347</c:v>
                </c:pt>
                <c:pt idx="40">
                  <c:v>199.21825006512475</c:v>
                </c:pt>
                <c:pt idx="41">
                  <c:v>197.22209120326843</c:v>
                </c:pt>
                <c:pt idx="42">
                  <c:v>195.21511981424376</c:v>
                </c:pt>
                <c:pt idx="43">
                  <c:v>193.19727733019519</c:v>
                </c:pt>
                <c:pt idx="44">
                  <c:v>191.16850486602479</c:v>
                </c:pt>
                <c:pt idx="45">
                  <c:v>189.12874321767333</c:v>
                </c:pt>
                <c:pt idx="46">
                  <c:v>187.07793286039339</c:v>
                </c:pt>
                <c:pt idx="47">
                  <c:v>185.01601394701149</c:v>
                </c:pt>
                <c:pt idx="48">
                  <c:v>182.94292630618204</c:v>
                </c:pt>
                <c:pt idx="49">
                  <c:v>180.85860944063151</c:v>
                </c:pt>
                <c:pt idx="50">
                  <c:v>178.76300252539261</c:v>
                </c:pt>
                <c:pt idx="51">
                  <c:v>176.65604440602942</c:v>
                </c:pt>
                <c:pt idx="52">
                  <c:v>174.53767359685304</c:v>
                </c:pt>
                <c:pt idx="53">
                  <c:v>172.40782827912696</c:v>
                </c:pt>
                <c:pt idx="54">
                  <c:v>170.26644629926318</c:v>
                </c:pt>
                <c:pt idx="55">
                  <c:v>168.11346516700848</c:v>
                </c:pt>
                <c:pt idx="56">
                  <c:v>165.94882205362075</c:v>
                </c:pt>
                <c:pt idx="57">
                  <c:v>163.77245379003548</c:v>
                </c:pt>
                <c:pt idx="58">
                  <c:v>161.58429686502248</c:v>
                </c:pt>
                <c:pt idx="59">
                  <c:v>159.3842874233323</c:v>
                </c:pt>
                <c:pt idx="60">
                  <c:v>157.17236126383298</c:v>
                </c:pt>
                <c:pt idx="61">
                  <c:v>154.94845383763641</c:v>
                </c:pt>
                <c:pt idx="62">
                  <c:v>152.71250024621455</c:v>
                </c:pt>
                <c:pt idx="63">
                  <c:v>150.46443523950586</c:v>
                </c:pt>
                <c:pt idx="64">
                  <c:v>148.20419321401079</c:v>
                </c:pt>
                <c:pt idx="65">
                  <c:v>145.93170821087762</c:v>
                </c:pt>
                <c:pt idx="66">
                  <c:v>143.64691391397753</c:v>
                </c:pt>
                <c:pt idx="67">
                  <c:v>141.34974364796918</c:v>
                </c:pt>
                <c:pt idx="68">
                  <c:v>139.04013037635332</c:v>
                </c:pt>
                <c:pt idx="69">
                  <c:v>136.71800669951622</c:v>
                </c:pt>
                <c:pt idx="70">
                  <c:v>134.3833048527629</c:v>
                </c:pt>
                <c:pt idx="71">
                  <c:v>132.03595670433964</c:v>
                </c:pt>
                <c:pt idx="72">
                  <c:v>129.67589375344573</c:v>
                </c:pt>
                <c:pt idx="73">
                  <c:v>127.30304712823457</c:v>
                </c:pt>
                <c:pt idx="74">
                  <c:v>124.91734758380345</c:v>
                </c:pt>
                <c:pt idx="75">
                  <c:v>122.51872550017335</c:v>
                </c:pt>
                <c:pt idx="76">
                  <c:v>120.10711088025691</c:v>
                </c:pt>
                <c:pt idx="77">
                  <c:v>117.68243334781593</c:v>
                </c:pt>
                <c:pt idx="78">
                  <c:v>115.24462214540755</c:v>
                </c:pt>
                <c:pt idx="79">
                  <c:v>112.7936061323195</c:v>
                </c:pt>
                <c:pt idx="80">
                  <c:v>110.32931378249384</c:v>
                </c:pt>
                <c:pt idx="81">
                  <c:v>107.85167318243998</c:v>
                </c:pt>
                <c:pt idx="82">
                  <c:v>105.36061202913584</c:v>
                </c:pt>
                <c:pt idx="83">
                  <c:v>102.85605762791795</c:v>
                </c:pt>
                <c:pt idx="84">
                  <c:v>100.33793689036011</c:v>
                </c:pt>
                <c:pt idx="85">
                  <c:v>97.806176332140538</c:v>
                </c:pt>
                <c:pt idx="86">
                  <c:v>95.260702070897267</c:v>
                </c:pt>
                <c:pt idx="87">
                  <c:v>92.701439824072267</c:v>
                </c:pt>
                <c:pt idx="88">
                  <c:v>90.128314906743611</c:v>
                </c:pt>
                <c:pt idx="89">
                  <c:v>87.541252229446101</c:v>
                </c:pt>
                <c:pt idx="90">
                  <c:v>84.940176295979896</c:v>
                </c:pt>
                <c:pt idx="91">
                  <c:v>82.325011201207403</c:v>
                </c:pt>
                <c:pt idx="92">
                  <c:v>79.695680628838247</c:v>
                </c:pt>
                <c:pt idx="93">
                  <c:v>77.052107849202073</c:v>
                </c:pt>
                <c:pt idx="94">
                  <c:v>74.394215717009544</c:v>
                </c:pt>
                <c:pt idx="95">
                  <c:v>71.721926669100981</c:v>
                </c:pt>
                <c:pt idx="96">
                  <c:v>69.035162722182903</c:v>
                </c:pt>
                <c:pt idx="97">
                  <c:v>66.333845470552362</c:v>
                </c:pt>
                <c:pt idx="98">
                  <c:v>63.617896083808823</c:v>
                </c:pt>
                <c:pt idx="99">
                  <c:v>60.887235304553741</c:v>
                </c:pt>
                <c:pt idx="100">
                  <c:v>58.141783446077703</c:v>
                </c:pt>
                <c:pt idx="101">
                  <c:v>55.38146039003491</c:v>
                </c:pt>
                <c:pt idx="102">
                  <c:v>52.606185584105241</c:v>
                </c:pt>
                <c:pt idx="103">
                  <c:v>49.815878039643444</c:v>
                </c:pt>
                <c:pt idx="104">
                  <c:v>47.010456329315794</c:v>
                </c:pt>
                <c:pt idx="105">
                  <c:v>44.18983858472388</c:v>
                </c:pt>
                <c:pt idx="106">
                  <c:v>41.353942494015435</c:v>
                </c:pt>
                <c:pt idx="107">
                  <c:v>38.502685299482309</c:v>
                </c:pt>
                <c:pt idx="108">
                  <c:v>35.635983795145471</c:v>
                </c:pt>
                <c:pt idx="109">
                  <c:v>32.753754324326799</c:v>
                </c:pt>
                <c:pt idx="110">
                  <c:v>29.85591277720787</c:v>
                </c:pt>
                <c:pt idx="111">
                  <c:v>26.942374588375372</c:v>
                </c:pt>
                <c:pt idx="112">
                  <c:v>24.013054734353371</c:v>
                </c:pt>
                <c:pt idx="113">
                  <c:v>21.067867731122078</c:v>
                </c:pt>
                <c:pt idx="114">
                  <c:v>18.106727631623283</c:v>
                </c:pt>
                <c:pt idx="115">
                  <c:v>15.129548023252203</c:v>
                </c:pt>
                <c:pt idx="116">
                  <c:v>12.136242025335779</c:v>
                </c:pt>
                <c:pt idx="117">
                  <c:v>9.1267222865973121</c:v>
                </c:pt>
                <c:pt idx="118">
                  <c:v>6.1009009826073424</c:v>
                </c:pt>
                <c:pt idx="119">
                  <c:v>3.0586898132207594</c:v>
                </c:pt>
              </c:numCache>
            </c:numRef>
          </c:val>
          <c:smooth val="0"/>
          <c:extLst>
            <c:ext xmlns:c16="http://schemas.microsoft.com/office/drawing/2014/chart" uri="{C3380CC4-5D6E-409C-BE32-E72D297353CC}">
              <c16:uniqueId val="{00000000-8BF6-41BB-ADD7-E4F717240F46}"/>
            </c:ext>
          </c:extLst>
        </c:ser>
        <c:ser>
          <c:idx val="1"/>
          <c:order val="1"/>
          <c:tx>
            <c:strRef>
              <c:f>Sheet1!$E$41</c:f>
              <c:strCache>
                <c:ptCount val="1"/>
                <c:pt idx="0">
                  <c:v>Principal Payment</c:v>
                </c:pt>
              </c:strCache>
            </c:strRef>
          </c:tx>
          <c:spPr>
            <a:ln w="28575" cap="rnd">
              <a:solidFill>
                <a:schemeClr val="accent2"/>
              </a:solidFill>
              <a:round/>
            </a:ln>
            <a:effectLst/>
          </c:spPr>
          <c:marker>
            <c:symbol val="none"/>
          </c:marker>
          <c:val>
            <c:numRef>
              <c:f>Sheet1!$F$41:$DU$41</c:f>
              <c:numCache>
                <c:formatCode>"£"#,##0.00_);[Red]\("£"#,##0.00\)</c:formatCode>
                <c:ptCount val="120"/>
                <c:pt idx="0">
                  <c:v>296.90655276679672</c:v>
                </c:pt>
                <c:pt idx="1">
                  <c:v>298.5147965942835</c:v>
                </c:pt>
                <c:pt idx="2">
                  <c:v>300.13175174250256</c:v>
                </c:pt>
                <c:pt idx="3">
                  <c:v>301.75746539777441</c:v>
                </c:pt>
                <c:pt idx="4">
                  <c:v>303.3919850020124</c:v>
                </c:pt>
                <c:pt idx="5">
                  <c:v>305.03535825410665</c:v>
                </c:pt>
                <c:pt idx="6">
                  <c:v>306.68763311131636</c:v>
                </c:pt>
                <c:pt idx="7">
                  <c:v>308.34885779066929</c:v>
                </c:pt>
                <c:pt idx="8">
                  <c:v>310.01908077036876</c:v>
                </c:pt>
                <c:pt idx="9">
                  <c:v>311.69835079120833</c:v>
                </c:pt>
                <c:pt idx="10">
                  <c:v>313.38671685799403</c:v>
                </c:pt>
                <c:pt idx="11">
                  <c:v>315.08422824097477</c:v>
                </c:pt>
                <c:pt idx="12">
                  <c:v>316.79093447728008</c:v>
                </c:pt>
                <c:pt idx="13">
                  <c:v>318.50688537236533</c:v>
                </c:pt>
                <c:pt idx="14">
                  <c:v>320.23213100146569</c:v>
                </c:pt>
                <c:pt idx="15">
                  <c:v>321.96672171105695</c:v>
                </c:pt>
                <c:pt idx="16">
                  <c:v>323.71070812032519</c:v>
                </c:pt>
                <c:pt idx="17">
                  <c:v>325.46414112264364</c:v>
                </c:pt>
                <c:pt idx="18">
                  <c:v>327.22707188705795</c:v>
                </c:pt>
                <c:pt idx="19">
                  <c:v>328.99955185977944</c:v>
                </c:pt>
                <c:pt idx="20">
                  <c:v>330.7816327656866</c:v>
                </c:pt>
                <c:pt idx="21">
                  <c:v>332.57336660983412</c:v>
                </c:pt>
                <c:pt idx="22">
                  <c:v>334.37480567897074</c:v>
                </c:pt>
                <c:pt idx="23">
                  <c:v>336.18600254306506</c:v>
                </c:pt>
                <c:pt idx="24">
                  <c:v>338.00701005684004</c:v>
                </c:pt>
                <c:pt idx="25">
                  <c:v>339.83788136131454</c:v>
                </c:pt>
                <c:pt idx="26">
                  <c:v>341.67866988535508</c:v>
                </c:pt>
                <c:pt idx="27">
                  <c:v>343.52942934723404</c:v>
                </c:pt>
                <c:pt idx="28">
                  <c:v>345.39021375619825</c:v>
                </c:pt>
                <c:pt idx="29">
                  <c:v>347.26107741404428</c:v>
                </c:pt>
                <c:pt idx="30">
                  <c:v>349.14207491670373</c:v>
                </c:pt>
                <c:pt idx="31">
                  <c:v>351.03326115583587</c:v>
                </c:pt>
                <c:pt idx="32">
                  <c:v>352.93469132042998</c:v>
                </c:pt>
                <c:pt idx="33">
                  <c:v>354.84642089841566</c:v>
                </c:pt>
                <c:pt idx="34">
                  <c:v>356.76850567828211</c:v>
                </c:pt>
                <c:pt idx="35">
                  <c:v>358.7010017507061</c:v>
                </c:pt>
                <c:pt idx="36">
                  <c:v>360.64396551018916</c:v>
                </c:pt>
                <c:pt idx="37">
                  <c:v>362.59745365670267</c:v>
                </c:pt>
                <c:pt idx="38">
                  <c:v>364.56152319734309</c:v>
                </c:pt>
                <c:pt idx="39">
                  <c:v>366.53623144799531</c:v>
                </c:pt>
                <c:pt idx="40">
                  <c:v>368.52163603500532</c:v>
                </c:pt>
                <c:pt idx="41">
                  <c:v>370.51779489686157</c:v>
                </c:pt>
                <c:pt idx="42">
                  <c:v>372.52476628588624</c:v>
                </c:pt>
                <c:pt idx="43">
                  <c:v>374.54260876993482</c:v>
                </c:pt>
                <c:pt idx="44">
                  <c:v>376.57138123410533</c:v>
                </c:pt>
                <c:pt idx="45">
                  <c:v>378.61114288245665</c:v>
                </c:pt>
                <c:pt idx="46">
                  <c:v>380.66195323973665</c:v>
                </c:pt>
                <c:pt idx="47">
                  <c:v>382.72387215311852</c:v>
                </c:pt>
                <c:pt idx="48">
                  <c:v>384.79695979394791</c:v>
                </c:pt>
                <c:pt idx="49">
                  <c:v>386.8812766594985</c:v>
                </c:pt>
                <c:pt idx="50">
                  <c:v>388.97688357473749</c:v>
                </c:pt>
                <c:pt idx="51">
                  <c:v>391.08384169410061</c:v>
                </c:pt>
                <c:pt idx="52">
                  <c:v>393.20221250327705</c:v>
                </c:pt>
                <c:pt idx="53">
                  <c:v>395.33205782100316</c:v>
                </c:pt>
                <c:pt idx="54">
                  <c:v>397.47343980086686</c:v>
                </c:pt>
                <c:pt idx="55">
                  <c:v>399.62642093312161</c:v>
                </c:pt>
                <c:pt idx="56">
                  <c:v>401.79106404650929</c:v>
                </c:pt>
                <c:pt idx="57">
                  <c:v>403.96743231009458</c:v>
                </c:pt>
                <c:pt idx="58">
                  <c:v>406.15558923510758</c:v>
                </c:pt>
                <c:pt idx="59">
                  <c:v>408.3555986767978</c:v>
                </c:pt>
                <c:pt idx="60">
                  <c:v>410.56752483629708</c:v>
                </c:pt>
                <c:pt idx="61">
                  <c:v>412.79143226249369</c:v>
                </c:pt>
                <c:pt idx="62">
                  <c:v>415.02738585391552</c:v>
                </c:pt>
                <c:pt idx="63">
                  <c:v>417.27545086062423</c:v>
                </c:pt>
                <c:pt idx="64">
                  <c:v>419.53569288611925</c:v>
                </c:pt>
                <c:pt idx="65">
                  <c:v>421.80817788925248</c:v>
                </c:pt>
                <c:pt idx="66">
                  <c:v>424.09297218615256</c:v>
                </c:pt>
                <c:pt idx="67">
                  <c:v>426.39014245216089</c:v>
                </c:pt>
                <c:pt idx="68">
                  <c:v>428.69975572377672</c:v>
                </c:pt>
                <c:pt idx="69">
                  <c:v>431.02187940061384</c:v>
                </c:pt>
                <c:pt idx="70">
                  <c:v>433.35658124736722</c:v>
                </c:pt>
                <c:pt idx="71">
                  <c:v>435.70392939579045</c:v>
                </c:pt>
                <c:pt idx="72">
                  <c:v>438.06399234668424</c:v>
                </c:pt>
                <c:pt idx="73">
                  <c:v>440.43683897189555</c:v>
                </c:pt>
                <c:pt idx="74">
                  <c:v>442.82253851632657</c:v>
                </c:pt>
                <c:pt idx="75">
                  <c:v>445.22116059995676</c:v>
                </c:pt>
                <c:pt idx="76">
                  <c:v>447.63277521987317</c:v>
                </c:pt>
                <c:pt idx="77">
                  <c:v>450.05745275231413</c:v>
                </c:pt>
                <c:pt idx="78">
                  <c:v>452.49526395472247</c:v>
                </c:pt>
                <c:pt idx="79">
                  <c:v>454.9462799678106</c:v>
                </c:pt>
                <c:pt idx="80">
                  <c:v>457.41057231763625</c:v>
                </c:pt>
                <c:pt idx="81">
                  <c:v>459.88821291769005</c:v>
                </c:pt>
                <c:pt idx="82">
                  <c:v>462.37927407099414</c:v>
                </c:pt>
                <c:pt idx="83">
                  <c:v>464.88382847221209</c:v>
                </c:pt>
                <c:pt idx="84">
                  <c:v>467.40194920976995</c:v>
                </c:pt>
                <c:pt idx="85">
                  <c:v>469.93370976798957</c:v>
                </c:pt>
                <c:pt idx="86">
                  <c:v>472.47918402923278</c:v>
                </c:pt>
                <c:pt idx="87">
                  <c:v>475.03844627605787</c:v>
                </c:pt>
                <c:pt idx="88">
                  <c:v>477.61157119338651</c:v>
                </c:pt>
                <c:pt idx="89">
                  <c:v>480.19863387068398</c:v>
                </c:pt>
                <c:pt idx="90">
                  <c:v>482.79970980415015</c:v>
                </c:pt>
                <c:pt idx="91">
                  <c:v>485.41487489892262</c:v>
                </c:pt>
                <c:pt idx="92">
                  <c:v>488.04420547129183</c:v>
                </c:pt>
                <c:pt idx="93">
                  <c:v>490.68777825092798</c:v>
                </c:pt>
                <c:pt idx="94">
                  <c:v>493.34567038312048</c:v>
                </c:pt>
                <c:pt idx="95">
                  <c:v>496.01795943102911</c:v>
                </c:pt>
                <c:pt idx="96">
                  <c:v>498.70472337794723</c:v>
                </c:pt>
                <c:pt idx="97">
                  <c:v>501.40604062957766</c:v>
                </c:pt>
                <c:pt idx="98">
                  <c:v>504.12199001632121</c:v>
                </c:pt>
                <c:pt idx="99">
                  <c:v>506.85265079557638</c:v>
                </c:pt>
                <c:pt idx="100">
                  <c:v>509.5981026540523</c:v>
                </c:pt>
                <c:pt idx="101">
                  <c:v>512.35842571009505</c:v>
                </c:pt>
                <c:pt idx="102">
                  <c:v>515.13370051602487</c:v>
                </c:pt>
                <c:pt idx="103">
                  <c:v>517.9240080604867</c:v>
                </c:pt>
                <c:pt idx="104">
                  <c:v>520.72942977081425</c:v>
                </c:pt>
                <c:pt idx="105">
                  <c:v>523.55004751540616</c:v>
                </c:pt>
                <c:pt idx="106">
                  <c:v>526.38594360611467</c:v>
                </c:pt>
                <c:pt idx="107">
                  <c:v>529.23720080064777</c:v>
                </c:pt>
                <c:pt idx="108">
                  <c:v>532.10390230498456</c:v>
                </c:pt>
                <c:pt idx="109">
                  <c:v>534.9861317758033</c:v>
                </c:pt>
                <c:pt idx="110">
                  <c:v>537.8839733229222</c:v>
                </c:pt>
                <c:pt idx="111">
                  <c:v>540.79751151175469</c:v>
                </c:pt>
                <c:pt idx="112">
                  <c:v>543.72683136577666</c:v>
                </c:pt>
                <c:pt idx="113">
                  <c:v>546.6720183690079</c:v>
                </c:pt>
                <c:pt idx="114">
                  <c:v>549.63315846850674</c:v>
                </c:pt>
                <c:pt idx="115">
                  <c:v>552.61033807687784</c:v>
                </c:pt>
                <c:pt idx="116">
                  <c:v>555.60364407479426</c:v>
                </c:pt>
                <c:pt idx="117">
                  <c:v>558.61316381353276</c:v>
                </c:pt>
                <c:pt idx="118">
                  <c:v>561.63898511752268</c:v>
                </c:pt>
                <c:pt idx="119">
                  <c:v>564.68119628690931</c:v>
                </c:pt>
              </c:numCache>
            </c:numRef>
          </c:val>
          <c:smooth val="0"/>
          <c:extLst>
            <c:ext xmlns:c16="http://schemas.microsoft.com/office/drawing/2014/chart" uri="{C3380CC4-5D6E-409C-BE32-E72D297353CC}">
              <c16:uniqueId val="{00000001-8BF6-41BB-ADD7-E4F717240F46}"/>
            </c:ext>
          </c:extLst>
        </c:ser>
        <c:dLbls>
          <c:showLegendKey val="0"/>
          <c:showVal val="0"/>
          <c:showCatName val="0"/>
          <c:showSerName val="0"/>
          <c:showPercent val="0"/>
          <c:showBubbleSize val="0"/>
        </c:dLbls>
        <c:smooth val="0"/>
        <c:axId val="730594384"/>
        <c:axId val="730595368"/>
      </c:lineChart>
      <c:catAx>
        <c:axId val="7305943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595368"/>
        <c:crosses val="autoZero"/>
        <c:auto val="1"/>
        <c:lblAlgn val="ctr"/>
        <c:lblOffset val="100"/>
        <c:noMultiLvlLbl val="0"/>
      </c:catAx>
      <c:valAx>
        <c:axId val="7305953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5943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with balloon</a:t>
            </a:r>
          </a:p>
        </c:rich>
      </c:tx>
      <c:layout>
        <c:manualLayout>
          <c:xMode val="edge"/>
          <c:yMode val="edge"/>
          <c:x val="0.44004855643044627"/>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Sheet1!$E$72</c:f>
              <c:strCache>
                <c:ptCount val="1"/>
                <c:pt idx="0">
                  <c:v>Int Payment</c:v>
                </c:pt>
              </c:strCache>
            </c:strRef>
          </c:tx>
          <c:spPr>
            <a:solidFill>
              <a:schemeClr val="accent1"/>
            </a:solidFill>
            <a:ln>
              <a:noFill/>
            </a:ln>
            <a:effectLst/>
          </c:spPr>
          <c:invertIfNegative val="0"/>
          <c:val>
            <c:numRef>
              <c:f>Sheet1!$F$72:$DU$72</c:f>
              <c:numCache>
                <c:formatCode>"£"#,##0.00_);[Red]\("£"#,##0.00\)</c:formatCode>
                <c:ptCount val="120"/>
                <c:pt idx="0">
                  <c:v>270.83333333333331</c:v>
                </c:pt>
                <c:pt idx="1">
                  <c:v>269.62715046271825</c:v>
                </c:pt>
                <c:pt idx="2">
                  <c:v>268.41443410155392</c:v>
                </c:pt>
                <c:pt idx="3">
                  <c:v>267.19514886010006</c:v>
                </c:pt>
                <c:pt idx="4">
                  <c:v>265.96925915692157</c:v>
                </c:pt>
                <c:pt idx="5">
                  <c:v>264.73672921785095</c:v>
                </c:pt>
                <c:pt idx="6">
                  <c:v>263.49752307494367</c:v>
                </c:pt>
                <c:pt idx="7">
                  <c:v>262.25160456542886</c:v>
                </c:pt>
                <c:pt idx="8">
                  <c:v>260.99893733065426</c:v>
                </c:pt>
                <c:pt idx="9">
                  <c:v>259.7394848150247</c:v>
                </c:pt>
                <c:pt idx="10">
                  <c:v>258.4732102649354</c:v>
                </c:pt>
                <c:pt idx="11">
                  <c:v>257.20007672769975</c:v>
                </c:pt>
                <c:pt idx="12">
                  <c:v>255.92004705047083</c:v>
                </c:pt>
                <c:pt idx="13">
                  <c:v>254.63308387915686</c:v>
                </c:pt>
                <c:pt idx="14">
                  <c:v>253.33914965733163</c:v>
                </c:pt>
                <c:pt idx="15">
                  <c:v>252.0382066251382</c:v>
                </c:pt>
                <c:pt idx="16">
                  <c:v>250.73021681818702</c:v>
                </c:pt>
                <c:pt idx="17">
                  <c:v>249.41514206644817</c:v>
                </c:pt>
                <c:pt idx="18">
                  <c:v>248.09294399313745</c:v>
                </c:pt>
                <c:pt idx="19">
                  <c:v>246.76358401359624</c:v>
                </c:pt>
                <c:pt idx="20">
                  <c:v>245.42702333416597</c:v>
                </c:pt>
                <c:pt idx="21">
                  <c:v>244.08322295105529</c:v>
                </c:pt>
                <c:pt idx="22">
                  <c:v>242.73214364920287</c:v>
                </c:pt>
                <c:pt idx="23">
                  <c:v>241.37374600113208</c:v>
                </c:pt>
                <c:pt idx="24">
                  <c:v>240.00799036580082</c:v>
                </c:pt>
                <c:pt idx="25">
                  <c:v>238.63483688744495</c:v>
                </c:pt>
                <c:pt idx="26">
                  <c:v>237.25424549441459</c:v>
                </c:pt>
                <c:pt idx="27">
                  <c:v>235.86617589800534</c:v>
                </c:pt>
                <c:pt idx="28">
                  <c:v>234.4705875912822</c:v>
                </c:pt>
                <c:pt idx="29">
                  <c:v>233.06743984789767</c:v>
                </c:pt>
                <c:pt idx="30">
                  <c:v>231.6566917209031</c:v>
                </c:pt>
                <c:pt idx="31">
                  <c:v>230.23830204155399</c:v>
                </c:pt>
                <c:pt idx="32">
                  <c:v>228.81222941810842</c:v>
                </c:pt>
                <c:pt idx="33">
                  <c:v>227.37843223461914</c:v>
                </c:pt>
                <c:pt idx="34">
                  <c:v>225.93686864971934</c:v>
                </c:pt>
                <c:pt idx="35">
                  <c:v>224.48749659540132</c:v>
                </c:pt>
                <c:pt idx="36">
                  <c:v>223.03027377578906</c:v>
                </c:pt>
                <c:pt idx="37">
                  <c:v>221.56515766590394</c:v>
                </c:pt>
                <c:pt idx="38">
                  <c:v>220.09210551042358</c:v>
                </c:pt>
                <c:pt idx="39">
                  <c:v>218.61107432243435</c:v>
                </c:pt>
                <c:pt idx="40">
                  <c:v>217.12202088217688</c:v>
                </c:pt>
                <c:pt idx="41">
                  <c:v>215.6249017357847</c:v>
                </c:pt>
                <c:pt idx="42">
                  <c:v>214.11967319401617</c:v>
                </c:pt>
                <c:pt idx="43">
                  <c:v>212.60629133097976</c:v>
                </c:pt>
                <c:pt idx="44">
                  <c:v>211.08471198285187</c:v>
                </c:pt>
                <c:pt idx="45">
                  <c:v>209.55489074658837</c:v>
                </c:pt>
                <c:pt idx="46">
                  <c:v>208.01678297862838</c:v>
                </c:pt>
                <c:pt idx="47">
                  <c:v>206.47034379359192</c:v>
                </c:pt>
                <c:pt idx="48">
                  <c:v>204.91552806296986</c:v>
                </c:pt>
                <c:pt idx="49">
                  <c:v>203.35229041380697</c:v>
                </c:pt>
                <c:pt idx="50">
                  <c:v>201.78058522737777</c:v>
                </c:pt>
                <c:pt idx="51">
                  <c:v>200.20036663785535</c:v>
                </c:pt>
                <c:pt idx="52">
                  <c:v>198.61158853097311</c:v>
                </c:pt>
                <c:pt idx="53">
                  <c:v>197.01420454267856</c:v>
                </c:pt>
                <c:pt idx="54">
                  <c:v>195.40816805778073</c:v>
                </c:pt>
                <c:pt idx="55">
                  <c:v>193.79343220858968</c:v>
                </c:pt>
                <c:pt idx="56">
                  <c:v>192.16994987354889</c:v>
                </c:pt>
                <c:pt idx="57">
                  <c:v>190.53767367585993</c:v>
                </c:pt>
                <c:pt idx="58">
                  <c:v>188.89655598210018</c:v>
                </c:pt>
                <c:pt idx="59">
                  <c:v>187.24654890083258</c:v>
                </c:pt>
                <c:pt idx="60">
                  <c:v>185.58760428120806</c:v>
                </c:pt>
                <c:pt idx="61">
                  <c:v>183.91967371156065</c:v>
                </c:pt>
                <c:pt idx="62">
                  <c:v>182.24270851799426</c:v>
                </c:pt>
                <c:pt idx="63">
                  <c:v>180.55665976296271</c:v>
                </c:pt>
                <c:pt idx="64">
                  <c:v>178.86147824384142</c:v>
                </c:pt>
                <c:pt idx="65">
                  <c:v>177.15711449149157</c:v>
                </c:pt>
                <c:pt idx="66">
                  <c:v>175.44351876881649</c:v>
                </c:pt>
                <c:pt idx="67">
                  <c:v>173.7206410693102</c:v>
                </c:pt>
                <c:pt idx="68">
                  <c:v>171.9884311155983</c:v>
                </c:pt>
                <c:pt idx="69">
                  <c:v>170.24683835797049</c:v>
                </c:pt>
                <c:pt idx="70">
                  <c:v>168.4958119729055</c:v>
                </c:pt>
                <c:pt idx="71">
                  <c:v>166.73530086158806</c:v>
                </c:pt>
                <c:pt idx="72">
                  <c:v>164.96525364841764</c:v>
                </c:pt>
                <c:pt idx="73">
                  <c:v>163.18561867950925</c:v>
                </c:pt>
                <c:pt idx="74">
                  <c:v>161.39634402118591</c:v>
                </c:pt>
                <c:pt idx="75">
                  <c:v>159.59737745846334</c:v>
                </c:pt>
                <c:pt idx="76">
                  <c:v>157.78866649352602</c:v>
                </c:pt>
                <c:pt idx="77">
                  <c:v>155.97015834419528</c:v>
                </c:pt>
                <c:pt idx="78">
                  <c:v>154.14179994238901</c:v>
                </c:pt>
                <c:pt idx="79">
                  <c:v>152.30353793257297</c:v>
                </c:pt>
                <c:pt idx="80">
                  <c:v>150.4553186702037</c:v>
                </c:pt>
                <c:pt idx="81">
                  <c:v>148.59708822016333</c:v>
                </c:pt>
                <c:pt idx="82">
                  <c:v>146.72879235518519</c:v>
                </c:pt>
                <c:pt idx="83">
                  <c:v>144.8503765542718</c:v>
                </c:pt>
                <c:pt idx="84">
                  <c:v>142.96178600110343</c:v>
                </c:pt>
                <c:pt idx="85">
                  <c:v>141.06296558243875</c:v>
                </c:pt>
                <c:pt idx="86">
                  <c:v>139.15385988650627</c:v>
                </c:pt>
                <c:pt idx="87">
                  <c:v>137.23441320138753</c:v>
                </c:pt>
                <c:pt idx="88">
                  <c:v>135.30456951339102</c:v>
                </c:pt>
                <c:pt idx="89">
                  <c:v>133.36427250541792</c:v>
                </c:pt>
                <c:pt idx="90">
                  <c:v>131.41346555531825</c:v>
                </c:pt>
                <c:pt idx="91">
                  <c:v>129.45209173423891</c:v>
                </c:pt>
                <c:pt idx="92">
                  <c:v>127.48009380496202</c:v>
                </c:pt>
                <c:pt idx="93">
                  <c:v>125.49741422023487</c:v>
                </c:pt>
                <c:pt idx="94">
                  <c:v>123.5039951210905</c:v>
                </c:pt>
                <c:pt idx="95">
                  <c:v>121.49977833515908</c:v>
                </c:pt>
                <c:pt idx="96">
                  <c:v>119.4847053749705</c:v>
                </c:pt>
                <c:pt idx="97">
                  <c:v>117.45871743624761</c:v>
                </c:pt>
                <c:pt idx="98">
                  <c:v>115.42175539618995</c:v>
                </c:pt>
                <c:pt idx="99">
                  <c:v>113.37375981174864</c:v>
                </c:pt>
                <c:pt idx="100">
                  <c:v>111.31467091789162</c:v>
                </c:pt>
                <c:pt idx="101">
                  <c:v>109.24442862585951</c:v>
                </c:pt>
                <c:pt idx="102">
                  <c:v>107.16297252141226</c:v>
                </c:pt>
                <c:pt idx="103">
                  <c:v>105.0702418630659</c:v>
                </c:pt>
                <c:pt idx="104">
                  <c:v>102.96617558032017</c:v>
                </c:pt>
                <c:pt idx="105">
                  <c:v>100.85071227187623</c:v>
                </c:pt>
                <c:pt idx="106">
                  <c:v>98.723790203844914</c:v>
                </c:pt>
                <c:pt idx="107">
                  <c:v>96.585347307945071</c:v>
                </c:pt>
                <c:pt idx="108">
                  <c:v>94.435321179692451</c:v>
                </c:pt>
                <c:pt idx="109">
                  <c:v>92.273649076578437</c:v>
                </c:pt>
                <c:pt idx="110">
                  <c:v>90.100267916239233</c:v>
                </c:pt>
                <c:pt idx="111">
                  <c:v>87.915114274614865</c:v>
                </c:pt>
                <c:pt idx="112">
                  <c:v>85.71812438409836</c:v>
                </c:pt>
                <c:pt idx="113">
                  <c:v>83.509234131674887</c:v>
                </c:pt>
                <c:pt idx="114">
                  <c:v>81.288379057050804</c:v>
                </c:pt>
                <c:pt idx="115">
                  <c:v>79.055494350772491</c:v>
                </c:pt>
                <c:pt idx="116">
                  <c:v>76.810514852335174</c:v>
                </c:pt>
                <c:pt idx="117">
                  <c:v>74.553375048281325</c:v>
                </c:pt>
                <c:pt idx="118">
                  <c:v>72.284009070288846</c:v>
                </c:pt>
                <c:pt idx="119">
                  <c:v>70.002350693248914</c:v>
                </c:pt>
              </c:numCache>
            </c:numRef>
          </c:val>
          <c:extLst>
            <c:ext xmlns:c16="http://schemas.microsoft.com/office/drawing/2014/chart" uri="{C3380CC4-5D6E-409C-BE32-E72D297353CC}">
              <c16:uniqueId val="{00000000-7CC3-4A01-BCB5-606F17CCC7C5}"/>
            </c:ext>
          </c:extLst>
        </c:ser>
        <c:ser>
          <c:idx val="1"/>
          <c:order val="1"/>
          <c:tx>
            <c:strRef>
              <c:f>Sheet1!$E$73</c:f>
              <c:strCache>
                <c:ptCount val="1"/>
                <c:pt idx="0">
                  <c:v>Principal Payment</c:v>
                </c:pt>
              </c:strCache>
            </c:strRef>
          </c:tx>
          <c:spPr>
            <a:solidFill>
              <a:schemeClr val="accent2"/>
            </a:solidFill>
            <a:ln>
              <a:noFill/>
            </a:ln>
            <a:effectLst/>
          </c:spPr>
          <c:invertIfNegative val="0"/>
          <c:val>
            <c:numRef>
              <c:f>Sheet1!$F$73:$DU$73</c:f>
              <c:numCache>
                <c:formatCode>"£"#,##0.00_);[Red]\("£"#,##0.00\)</c:formatCode>
                <c:ptCount val="120"/>
                <c:pt idx="0">
                  <c:v>222.67991457509751</c:v>
                </c:pt>
                <c:pt idx="1">
                  <c:v>223.88609744571261</c:v>
                </c:pt>
                <c:pt idx="2">
                  <c:v>225.09881380687688</c:v>
                </c:pt>
                <c:pt idx="3">
                  <c:v>226.31809904833085</c:v>
                </c:pt>
                <c:pt idx="4">
                  <c:v>227.54398875150932</c:v>
                </c:pt>
                <c:pt idx="5">
                  <c:v>228.77651869057999</c:v>
                </c:pt>
                <c:pt idx="6">
                  <c:v>230.01572483348727</c:v>
                </c:pt>
                <c:pt idx="7">
                  <c:v>231.26164334300199</c:v>
                </c:pt>
                <c:pt idx="8">
                  <c:v>232.51431057777654</c:v>
                </c:pt>
                <c:pt idx="9">
                  <c:v>233.77376309340622</c:v>
                </c:pt>
                <c:pt idx="10">
                  <c:v>235.04003764349551</c:v>
                </c:pt>
                <c:pt idx="11">
                  <c:v>236.31317118073105</c:v>
                </c:pt>
                <c:pt idx="12">
                  <c:v>237.59320085796003</c:v>
                </c:pt>
                <c:pt idx="13">
                  <c:v>238.880164029274</c:v>
                </c:pt>
                <c:pt idx="14">
                  <c:v>240.17409825109922</c:v>
                </c:pt>
                <c:pt idx="15">
                  <c:v>241.47504128329271</c:v>
                </c:pt>
                <c:pt idx="16">
                  <c:v>242.78303109024384</c:v>
                </c:pt>
                <c:pt idx="17">
                  <c:v>244.09810584198271</c:v>
                </c:pt>
                <c:pt idx="18">
                  <c:v>245.42030391529343</c:v>
                </c:pt>
                <c:pt idx="19">
                  <c:v>246.74966389483458</c:v>
                </c:pt>
                <c:pt idx="20">
                  <c:v>248.08622457426495</c:v>
                </c:pt>
                <c:pt idx="21">
                  <c:v>249.43002495737557</c:v>
                </c:pt>
                <c:pt idx="22">
                  <c:v>250.78110425922804</c:v>
                </c:pt>
                <c:pt idx="23">
                  <c:v>252.13950190729878</c:v>
                </c:pt>
                <c:pt idx="24">
                  <c:v>253.50525754263001</c:v>
                </c:pt>
                <c:pt idx="25">
                  <c:v>254.87841102098594</c:v>
                </c:pt>
                <c:pt idx="26">
                  <c:v>256.25900241401627</c:v>
                </c:pt>
                <c:pt idx="27">
                  <c:v>257.64707201042552</c:v>
                </c:pt>
                <c:pt idx="28">
                  <c:v>259.04266031714866</c:v>
                </c:pt>
                <c:pt idx="29">
                  <c:v>260.44580806053324</c:v>
                </c:pt>
                <c:pt idx="30">
                  <c:v>261.85655618752781</c:v>
                </c:pt>
                <c:pt idx="31">
                  <c:v>263.27494586687692</c:v>
                </c:pt>
                <c:pt idx="32">
                  <c:v>264.70101849032244</c:v>
                </c:pt>
                <c:pt idx="33">
                  <c:v>266.13481567381172</c:v>
                </c:pt>
                <c:pt idx="34">
                  <c:v>267.57637925871154</c:v>
                </c:pt>
                <c:pt idx="35">
                  <c:v>269.02575131302956</c:v>
                </c:pt>
                <c:pt idx="36">
                  <c:v>270.48297413264186</c:v>
                </c:pt>
                <c:pt idx="37">
                  <c:v>271.94809024252697</c:v>
                </c:pt>
                <c:pt idx="38">
                  <c:v>273.42114239800731</c:v>
                </c:pt>
                <c:pt idx="39">
                  <c:v>274.90217358599648</c:v>
                </c:pt>
                <c:pt idx="40">
                  <c:v>276.39122702625394</c:v>
                </c:pt>
                <c:pt idx="41">
                  <c:v>277.88834617264615</c:v>
                </c:pt>
                <c:pt idx="42">
                  <c:v>279.39357471441468</c:v>
                </c:pt>
                <c:pt idx="43">
                  <c:v>280.90695657745107</c:v>
                </c:pt>
                <c:pt idx="44">
                  <c:v>282.42853592557896</c:v>
                </c:pt>
                <c:pt idx="45">
                  <c:v>283.95835716184251</c:v>
                </c:pt>
                <c:pt idx="46">
                  <c:v>285.49646492980247</c:v>
                </c:pt>
                <c:pt idx="47">
                  <c:v>287.0429041148389</c:v>
                </c:pt>
                <c:pt idx="48">
                  <c:v>288.59771984546097</c:v>
                </c:pt>
                <c:pt idx="49">
                  <c:v>290.16095749462391</c:v>
                </c:pt>
                <c:pt idx="50">
                  <c:v>291.73266268105311</c:v>
                </c:pt>
                <c:pt idx="51">
                  <c:v>293.31288127057547</c:v>
                </c:pt>
                <c:pt idx="52">
                  <c:v>294.90165937745775</c:v>
                </c:pt>
                <c:pt idx="53">
                  <c:v>296.4990433657523</c:v>
                </c:pt>
                <c:pt idx="54">
                  <c:v>298.10507985065016</c:v>
                </c:pt>
                <c:pt idx="55">
                  <c:v>299.71981569984121</c:v>
                </c:pt>
                <c:pt idx="56">
                  <c:v>301.34329803488197</c:v>
                </c:pt>
                <c:pt idx="57">
                  <c:v>302.97557423257086</c:v>
                </c:pt>
                <c:pt idx="58">
                  <c:v>304.6166919263307</c:v>
                </c:pt>
                <c:pt idx="59">
                  <c:v>306.26669900759833</c:v>
                </c:pt>
                <c:pt idx="60">
                  <c:v>307.92564362722277</c:v>
                </c:pt>
                <c:pt idx="61">
                  <c:v>309.59357419687024</c:v>
                </c:pt>
                <c:pt idx="62">
                  <c:v>311.27053939043662</c:v>
                </c:pt>
                <c:pt idx="63">
                  <c:v>312.95658814546817</c:v>
                </c:pt>
                <c:pt idx="64">
                  <c:v>314.65176966458944</c:v>
                </c:pt>
                <c:pt idx="65">
                  <c:v>316.35613341693931</c:v>
                </c:pt>
                <c:pt idx="66">
                  <c:v>318.06972913961442</c:v>
                </c:pt>
                <c:pt idx="67">
                  <c:v>319.79260683912065</c:v>
                </c:pt>
                <c:pt idx="68">
                  <c:v>321.52481679283255</c:v>
                </c:pt>
                <c:pt idx="69">
                  <c:v>323.26640955046042</c:v>
                </c:pt>
                <c:pt idx="70">
                  <c:v>325.01743593552538</c:v>
                </c:pt>
                <c:pt idx="71">
                  <c:v>326.77794704684277</c:v>
                </c:pt>
                <c:pt idx="72">
                  <c:v>328.54799426001318</c:v>
                </c:pt>
                <c:pt idx="73">
                  <c:v>330.32762922892164</c:v>
                </c:pt>
                <c:pt idx="74">
                  <c:v>332.11690388724492</c:v>
                </c:pt>
                <c:pt idx="75">
                  <c:v>333.91587044996754</c:v>
                </c:pt>
                <c:pt idx="76">
                  <c:v>335.72458141490483</c:v>
                </c:pt>
                <c:pt idx="77">
                  <c:v>337.54308956423552</c:v>
                </c:pt>
                <c:pt idx="78">
                  <c:v>339.37144796604184</c:v>
                </c:pt>
                <c:pt idx="79">
                  <c:v>341.20970997585789</c:v>
                </c:pt>
                <c:pt idx="80">
                  <c:v>343.05792923822713</c:v>
                </c:pt>
                <c:pt idx="81">
                  <c:v>344.91615968826756</c:v>
                </c:pt>
                <c:pt idx="82">
                  <c:v>346.78445555324561</c:v>
                </c:pt>
                <c:pt idx="83">
                  <c:v>348.66287135415905</c:v>
                </c:pt>
                <c:pt idx="84">
                  <c:v>350.55146190732745</c:v>
                </c:pt>
                <c:pt idx="85">
                  <c:v>352.45028232599213</c:v>
                </c:pt>
                <c:pt idx="86">
                  <c:v>354.35938802192459</c:v>
                </c:pt>
                <c:pt idx="87">
                  <c:v>356.27883470704336</c:v>
                </c:pt>
                <c:pt idx="88">
                  <c:v>358.2086783950399</c:v>
                </c:pt>
                <c:pt idx="89">
                  <c:v>360.14897540301297</c:v>
                </c:pt>
                <c:pt idx="90">
                  <c:v>362.09978235311257</c:v>
                </c:pt>
                <c:pt idx="91">
                  <c:v>364.06115617419198</c:v>
                </c:pt>
                <c:pt idx="92">
                  <c:v>366.0331541034688</c:v>
                </c:pt>
                <c:pt idx="93">
                  <c:v>368.01583368819593</c:v>
                </c:pt>
                <c:pt idx="94">
                  <c:v>370.00925278734036</c:v>
                </c:pt>
                <c:pt idx="95">
                  <c:v>372.01346957327178</c:v>
                </c:pt>
                <c:pt idx="96">
                  <c:v>374.02854253346038</c:v>
                </c:pt>
                <c:pt idx="97">
                  <c:v>376.05453047218327</c:v>
                </c:pt>
                <c:pt idx="98">
                  <c:v>378.0914925122409</c:v>
                </c:pt>
                <c:pt idx="99">
                  <c:v>380.13948809668227</c:v>
                </c:pt>
                <c:pt idx="100">
                  <c:v>382.19857699053921</c:v>
                </c:pt>
                <c:pt idx="101">
                  <c:v>384.26881928257131</c:v>
                </c:pt>
                <c:pt idx="102">
                  <c:v>386.3502753870186</c:v>
                </c:pt>
                <c:pt idx="103">
                  <c:v>388.443006045365</c:v>
                </c:pt>
                <c:pt idx="104">
                  <c:v>390.54707232811069</c:v>
                </c:pt>
                <c:pt idx="105">
                  <c:v>392.66253563655459</c:v>
                </c:pt>
                <c:pt idx="106">
                  <c:v>394.78945770458603</c:v>
                </c:pt>
                <c:pt idx="107">
                  <c:v>396.92790060048583</c:v>
                </c:pt>
                <c:pt idx="108">
                  <c:v>399.07792672873842</c:v>
                </c:pt>
                <c:pt idx="109">
                  <c:v>401.23959883185245</c:v>
                </c:pt>
                <c:pt idx="110">
                  <c:v>403.41297999219159</c:v>
                </c:pt>
                <c:pt idx="111">
                  <c:v>405.59813363381602</c:v>
                </c:pt>
                <c:pt idx="112">
                  <c:v>407.7951235243325</c:v>
                </c:pt>
                <c:pt idx="113">
                  <c:v>410.00401377675593</c:v>
                </c:pt>
                <c:pt idx="114">
                  <c:v>412.22486885138005</c:v>
                </c:pt>
                <c:pt idx="115">
                  <c:v>414.45775355765835</c:v>
                </c:pt>
                <c:pt idx="116">
                  <c:v>416.70273305609572</c:v>
                </c:pt>
                <c:pt idx="117">
                  <c:v>418.95987286014952</c:v>
                </c:pt>
                <c:pt idx="118">
                  <c:v>421.22923883814201</c:v>
                </c:pt>
                <c:pt idx="119">
                  <c:v>423.51089721518196</c:v>
                </c:pt>
              </c:numCache>
            </c:numRef>
          </c:val>
          <c:extLst>
            <c:ext xmlns:c16="http://schemas.microsoft.com/office/drawing/2014/chart" uri="{C3380CC4-5D6E-409C-BE32-E72D297353CC}">
              <c16:uniqueId val="{00000001-7CC3-4A01-BCB5-606F17CCC7C5}"/>
            </c:ext>
          </c:extLst>
        </c:ser>
        <c:dLbls>
          <c:showLegendKey val="0"/>
          <c:showVal val="0"/>
          <c:showCatName val="0"/>
          <c:showSerName val="0"/>
          <c:showPercent val="0"/>
          <c:showBubbleSize val="0"/>
        </c:dLbls>
        <c:gapWidth val="150"/>
        <c:overlap val="100"/>
        <c:axId val="854932896"/>
        <c:axId val="854927976"/>
      </c:barChart>
      <c:catAx>
        <c:axId val="8549328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927976"/>
        <c:crosses val="autoZero"/>
        <c:auto val="1"/>
        <c:lblAlgn val="ctr"/>
        <c:lblOffset val="100"/>
        <c:noMultiLvlLbl val="0"/>
      </c:catAx>
      <c:valAx>
        <c:axId val="854927976"/>
        <c:scaling>
          <c:orientation val="minMax"/>
          <c:max val="600"/>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932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975360</xdr:colOff>
      <xdr:row>74</xdr:row>
      <xdr:rowOff>0</xdr:rowOff>
    </xdr:from>
    <xdr:to>
      <xdr:col>5</xdr:col>
      <xdr:colOff>541020</xdr:colOff>
      <xdr:row>89</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396240</xdr:colOff>
      <xdr:row>74</xdr:row>
      <xdr:rowOff>45720</xdr:rowOff>
    </xdr:from>
    <xdr:to>
      <xdr:col>11</xdr:col>
      <xdr:colOff>784860</xdr:colOff>
      <xdr:row>90</xdr:row>
      <xdr:rowOff>38100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975360</xdr:colOff>
      <xdr:row>138</xdr:row>
      <xdr:rowOff>0</xdr:rowOff>
    </xdr:from>
    <xdr:to>
      <xdr:col>5</xdr:col>
      <xdr:colOff>541020</xdr:colOff>
      <xdr:row>153</xdr:row>
      <xdr:rowOff>0</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396240</xdr:colOff>
      <xdr:row>138</xdr:row>
      <xdr:rowOff>45720</xdr:rowOff>
    </xdr:from>
    <xdr:to>
      <xdr:col>11</xdr:col>
      <xdr:colOff>784860</xdr:colOff>
      <xdr:row>153</xdr:row>
      <xdr:rowOff>129540</xdr:rowOff>
    </xdr:to>
    <xdr:graphicFrame macro="">
      <xdr:nvGraphicFramePr>
        <xdr:cNvPr id="7" name="Chart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91440</xdr:colOff>
      <xdr:row>61</xdr:row>
      <xdr:rowOff>83820</xdr:rowOff>
    </xdr:from>
    <xdr:to>
      <xdr:col>5</xdr:col>
      <xdr:colOff>883920</xdr:colOff>
      <xdr:row>61</xdr:row>
      <xdr:rowOff>91440</xdr:rowOff>
    </xdr:to>
    <xdr:cxnSp macro="">
      <xdr:nvCxnSpPr>
        <xdr:cNvPr id="8" name="Straight Arrow Connector 7">
          <a:extLst>
            <a:ext uri="{FF2B5EF4-FFF2-40B4-BE49-F238E27FC236}">
              <a16:creationId xmlns:a16="http://schemas.microsoft.com/office/drawing/2014/main" id="{00000000-0008-0000-0300-000008000000}"/>
            </a:ext>
          </a:extLst>
        </xdr:cNvPr>
        <xdr:cNvCxnSpPr/>
      </xdr:nvCxnSpPr>
      <xdr:spPr>
        <a:xfrm flipH="1" flipV="1">
          <a:off x="4785360" y="5402580"/>
          <a:ext cx="1859280" cy="76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60</xdr:row>
      <xdr:rowOff>53340</xdr:rowOff>
    </xdr:from>
    <xdr:to>
      <xdr:col>6</xdr:col>
      <xdr:colOff>502920</xdr:colOff>
      <xdr:row>61</xdr:row>
      <xdr:rowOff>38100</xdr:rowOff>
    </xdr:to>
    <xdr:cxnSp macro="">
      <xdr:nvCxnSpPr>
        <xdr:cNvPr id="10" name="Straight Arrow Connector 9">
          <a:extLst>
            <a:ext uri="{FF2B5EF4-FFF2-40B4-BE49-F238E27FC236}">
              <a16:creationId xmlns:a16="http://schemas.microsoft.com/office/drawing/2014/main" id="{00000000-0008-0000-0300-00000A000000}"/>
            </a:ext>
          </a:extLst>
        </xdr:cNvPr>
        <xdr:cNvCxnSpPr/>
      </xdr:nvCxnSpPr>
      <xdr:spPr>
        <a:xfrm flipH="1" flipV="1">
          <a:off x="6652260" y="5189220"/>
          <a:ext cx="502920" cy="16764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975360</xdr:colOff>
      <xdr:row>180</xdr:row>
      <xdr:rowOff>0</xdr:rowOff>
    </xdr:from>
    <xdr:to>
      <xdr:col>5</xdr:col>
      <xdr:colOff>541020</xdr:colOff>
      <xdr:row>195</xdr:row>
      <xdr:rowOff>0</xdr:rowOff>
    </xdr:to>
    <xdr:graphicFrame macro="">
      <xdr:nvGraphicFramePr>
        <xdr:cNvPr id="15" name="Chart 14">
          <a:extLst>
            <a:ext uri="{FF2B5EF4-FFF2-40B4-BE49-F238E27FC236}">
              <a16:creationId xmlns:a16="http://schemas.microsoft.com/office/drawing/2014/main" id="{00000000-0008-0000-0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396240</xdr:colOff>
      <xdr:row>180</xdr:row>
      <xdr:rowOff>45720</xdr:rowOff>
    </xdr:from>
    <xdr:to>
      <xdr:col>11</xdr:col>
      <xdr:colOff>784860</xdr:colOff>
      <xdr:row>195</xdr:row>
      <xdr:rowOff>129540</xdr:rowOff>
    </xdr:to>
    <xdr:graphicFrame macro="">
      <xdr:nvGraphicFramePr>
        <xdr:cNvPr id="16" name="Chart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792480</xdr:colOff>
      <xdr:row>31</xdr:row>
      <xdr:rowOff>91440</xdr:rowOff>
    </xdr:from>
    <xdr:to>
      <xdr:col>7</xdr:col>
      <xdr:colOff>777240</xdr:colOff>
      <xdr:row>49</xdr:row>
      <xdr:rowOff>68580</xdr:rowOff>
    </xdr:to>
    <xdr:graphicFrame macro="">
      <xdr:nvGraphicFramePr>
        <xdr:cNvPr id="17" name="Chart 16">
          <a:extLst>
            <a:ext uri="{FF2B5EF4-FFF2-40B4-BE49-F238E27FC236}">
              <a16:creationId xmlns:a16="http://schemas.microsoft.com/office/drawing/2014/main" id="{00000000-0008-0000-03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750337</xdr:colOff>
      <xdr:row>17</xdr:row>
      <xdr:rowOff>155604</xdr:rowOff>
    </xdr:from>
    <xdr:to>
      <xdr:col>18</xdr:col>
      <xdr:colOff>111306</xdr:colOff>
      <xdr:row>32</xdr:row>
      <xdr:rowOff>65622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475846</xdr:colOff>
      <xdr:row>75</xdr:row>
      <xdr:rowOff>106074</xdr:rowOff>
    </xdr:from>
    <xdr:to>
      <xdr:col>11</xdr:col>
      <xdr:colOff>347429</xdr:colOff>
      <xdr:row>89</xdr:row>
      <xdr:rowOff>189458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119622</xdr:colOff>
      <xdr:row>75</xdr:row>
      <xdr:rowOff>112586</xdr:rowOff>
    </xdr:from>
    <xdr:to>
      <xdr:col>5</xdr:col>
      <xdr:colOff>300743</xdr:colOff>
      <xdr:row>89</xdr:row>
      <xdr:rowOff>183305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M81"/>
  <sheetViews>
    <sheetView topLeftCell="A59" zoomScale="115" zoomScaleNormal="115" workbookViewId="0">
      <selection activeCell="G56" sqref="G56"/>
    </sheetView>
  </sheetViews>
  <sheetFormatPr defaultColWidth="9.109375" defaultRowHeight="15.05" x14ac:dyDescent="0.3"/>
  <cols>
    <col min="2" max="2" width="19.6640625" customWidth="1"/>
    <col min="3" max="3" width="10.109375" bestFit="1" customWidth="1"/>
    <col min="6" max="6" width="9.6640625" bestFit="1" customWidth="1"/>
    <col min="7" max="7" width="10.33203125" bestFit="1" customWidth="1"/>
    <col min="10" max="10" width="9.6640625" bestFit="1" customWidth="1"/>
    <col min="13" max="13" width="9.6640625" bestFit="1" customWidth="1"/>
  </cols>
  <sheetData>
    <row r="3" spans="1:7" x14ac:dyDescent="0.3">
      <c r="A3" s="4" t="s">
        <v>27</v>
      </c>
      <c r="F3" s="12"/>
    </row>
    <row r="5" spans="1:7" x14ac:dyDescent="0.3">
      <c r="B5" t="s">
        <v>1</v>
      </c>
      <c r="C5" s="1">
        <v>0.1</v>
      </c>
    </row>
    <row r="7" spans="1:7" x14ac:dyDescent="0.3">
      <c r="B7" t="s">
        <v>0</v>
      </c>
      <c r="C7">
        <v>1</v>
      </c>
      <c r="D7">
        <v>2</v>
      </c>
      <c r="E7">
        <v>3</v>
      </c>
    </row>
    <row r="8" spans="1:7" x14ac:dyDescent="0.3">
      <c r="A8" t="s">
        <v>2</v>
      </c>
      <c r="B8" s="2">
        <v>700</v>
      </c>
      <c r="C8" s="2">
        <f>B8*(1+$C$5)</f>
        <v>770.00000000000011</v>
      </c>
      <c r="D8" s="2">
        <f>C8*(1+$C$5)</f>
        <v>847.00000000000023</v>
      </c>
      <c r="E8" s="2">
        <f>D8*(1+$C$5)</f>
        <v>931.70000000000027</v>
      </c>
      <c r="G8" t="s">
        <v>118</v>
      </c>
    </row>
    <row r="9" spans="1:7" x14ac:dyDescent="0.3">
      <c r="B9" s="2"/>
      <c r="C9" s="2"/>
      <c r="D9" s="2"/>
      <c r="E9" s="2"/>
    </row>
    <row r="10" spans="1:7" x14ac:dyDescent="0.3">
      <c r="A10" t="s">
        <v>6</v>
      </c>
      <c r="B10" s="2">
        <f>C10/(1+$C$5)</f>
        <v>702.47933884297493</v>
      </c>
      <c r="C10" s="2">
        <f>D10/(1+$C$5)</f>
        <v>772.72727272727252</v>
      </c>
      <c r="D10" s="2">
        <f>E10/(1+$C$5)</f>
        <v>849.99999999999989</v>
      </c>
      <c r="E10" s="2">
        <v>935</v>
      </c>
      <c r="G10" t="s">
        <v>4</v>
      </c>
    </row>
    <row r="11" spans="1:7" x14ac:dyDescent="0.3">
      <c r="G11" t="s">
        <v>119</v>
      </c>
    </row>
    <row r="13" spans="1:7" x14ac:dyDescent="0.3">
      <c r="A13" s="4" t="s">
        <v>28</v>
      </c>
    </row>
    <row r="15" spans="1:7" x14ac:dyDescent="0.3">
      <c r="C15" s="1"/>
    </row>
    <row r="16" spans="1:7" x14ac:dyDescent="0.3">
      <c r="E16" s="3" t="s">
        <v>29</v>
      </c>
      <c r="F16" s="3"/>
      <c r="G16" s="3">
        <f>-C19*(1+C18)^C17</f>
        <v>931.70000000000027</v>
      </c>
    </row>
    <row r="17" spans="1:10" x14ac:dyDescent="0.3">
      <c r="B17" t="s">
        <v>7</v>
      </c>
      <c r="C17">
        <v>3</v>
      </c>
    </row>
    <row r="18" spans="1:10" x14ac:dyDescent="0.3">
      <c r="B18" t="s">
        <v>8</v>
      </c>
      <c r="C18" s="1">
        <v>0.1</v>
      </c>
    </row>
    <row r="19" spans="1:10" x14ac:dyDescent="0.3">
      <c r="B19" t="s">
        <v>9</v>
      </c>
      <c r="C19">
        <v>-700</v>
      </c>
      <c r="J19" s="12">
        <f>FV(5%,3,-400,0,0)</f>
        <v>1261.0000000000009</v>
      </c>
    </row>
    <row r="20" spans="1:10" x14ac:dyDescent="0.3">
      <c r="B20" t="s">
        <v>10</v>
      </c>
      <c r="C20">
        <v>0</v>
      </c>
      <c r="D20" s="8" t="s">
        <v>21</v>
      </c>
      <c r="E20" t="s">
        <v>22</v>
      </c>
    </row>
    <row r="21" spans="1:10" x14ac:dyDescent="0.3">
      <c r="B21" s="3" t="s">
        <v>11</v>
      </c>
      <c r="C21" s="5">
        <f>FV(C18,C17,C20,C19,0)</f>
        <v>931.70000000000027</v>
      </c>
      <c r="E21" t="s">
        <v>12</v>
      </c>
    </row>
    <row r="22" spans="1:10" x14ac:dyDescent="0.3">
      <c r="E22" t="s">
        <v>13</v>
      </c>
    </row>
    <row r="23" spans="1:10" x14ac:dyDescent="0.3">
      <c r="E23" t="s">
        <v>14</v>
      </c>
    </row>
    <row r="25" spans="1:10" x14ac:dyDescent="0.3">
      <c r="A25" s="4" t="s">
        <v>15</v>
      </c>
    </row>
    <row r="26" spans="1:10" x14ac:dyDescent="0.3">
      <c r="B26" t="s">
        <v>1</v>
      </c>
      <c r="C26" s="1">
        <v>0.05</v>
      </c>
    </row>
    <row r="27" spans="1:10" x14ac:dyDescent="0.3">
      <c r="B27" t="s">
        <v>10</v>
      </c>
      <c r="C27">
        <v>400</v>
      </c>
    </row>
    <row r="28" spans="1:10" x14ac:dyDescent="0.3">
      <c r="B28" t="s">
        <v>7</v>
      </c>
      <c r="C28">
        <v>3</v>
      </c>
    </row>
    <row r="30" spans="1:10" x14ac:dyDescent="0.3">
      <c r="B30" s="11">
        <v>0</v>
      </c>
      <c r="C30" s="11">
        <v>1</v>
      </c>
      <c r="D30" s="11">
        <v>2</v>
      </c>
      <c r="E30" s="11">
        <v>3</v>
      </c>
    </row>
    <row r="31" spans="1:10" x14ac:dyDescent="0.3">
      <c r="B31" s="2">
        <v>0</v>
      </c>
      <c r="C31" s="2">
        <f>$C27*(1+$C$26)^($C28-C30)</f>
        <v>441</v>
      </c>
      <c r="D31" s="2">
        <f>$C27*(1+$C$26)^($C28-D30)</f>
        <v>420</v>
      </c>
      <c r="E31" s="2">
        <f>$C27*(1+$C$26)^($C28-E30)</f>
        <v>400</v>
      </c>
      <c r="F31" s="8" t="s">
        <v>21</v>
      </c>
      <c r="G31" t="s">
        <v>16</v>
      </c>
    </row>
    <row r="32" spans="1:10" x14ac:dyDescent="0.3">
      <c r="B32" s="3" t="s">
        <v>19</v>
      </c>
      <c r="C32" s="7">
        <f>SUM(B31:E31)</f>
        <v>1261</v>
      </c>
      <c r="G32" t="s">
        <v>120</v>
      </c>
    </row>
    <row r="33" spans="1:7" x14ac:dyDescent="0.3">
      <c r="G33" t="s">
        <v>17</v>
      </c>
    </row>
    <row r="34" spans="1:7" x14ac:dyDescent="0.3">
      <c r="G34" t="s">
        <v>18</v>
      </c>
    </row>
    <row r="36" spans="1:7" x14ac:dyDescent="0.3">
      <c r="D36" s="9"/>
      <c r="E36" s="3" t="s">
        <v>29</v>
      </c>
      <c r="F36" s="3"/>
      <c r="G36" s="10">
        <f>-C40*((1+C38)^C37-1)/C38</f>
        <v>1261.0000000000009</v>
      </c>
    </row>
    <row r="37" spans="1:7" x14ac:dyDescent="0.3">
      <c r="B37" t="s">
        <v>7</v>
      </c>
      <c r="C37">
        <v>3</v>
      </c>
      <c r="D37" s="9"/>
    </row>
    <row r="38" spans="1:7" x14ac:dyDescent="0.3">
      <c r="B38" t="s">
        <v>8</v>
      </c>
      <c r="C38" s="1">
        <v>0.05</v>
      </c>
      <c r="D38" s="9"/>
    </row>
    <row r="39" spans="1:7" x14ac:dyDescent="0.3">
      <c r="B39" t="s">
        <v>9</v>
      </c>
      <c r="C39">
        <v>0</v>
      </c>
      <c r="D39" s="8" t="s">
        <v>23</v>
      </c>
      <c r="E39" t="s">
        <v>24</v>
      </c>
    </row>
    <row r="40" spans="1:7" x14ac:dyDescent="0.3">
      <c r="B40" t="s">
        <v>10</v>
      </c>
      <c r="C40">
        <v>-400</v>
      </c>
      <c r="D40" s="9"/>
      <c r="E40" t="s">
        <v>25</v>
      </c>
    </row>
    <row r="41" spans="1:7" x14ac:dyDescent="0.3">
      <c r="B41" s="3" t="s">
        <v>20</v>
      </c>
      <c r="C41" s="5">
        <f>FV(C38,C37,C40,C39,0)</f>
        <v>1261.0000000000009</v>
      </c>
      <c r="D41" s="9"/>
      <c r="E41" t="s">
        <v>26</v>
      </c>
    </row>
    <row r="42" spans="1:7" x14ac:dyDescent="0.3">
      <c r="D42" s="9"/>
    </row>
    <row r="43" spans="1:7" x14ac:dyDescent="0.3">
      <c r="A43" s="4" t="s">
        <v>30</v>
      </c>
    </row>
    <row r="45" spans="1:7" x14ac:dyDescent="0.3">
      <c r="B45" t="s">
        <v>1</v>
      </c>
      <c r="C45" s="1">
        <v>0.05</v>
      </c>
    </row>
    <row r="46" spans="1:7" x14ac:dyDescent="0.3">
      <c r="B46" t="s">
        <v>10</v>
      </c>
      <c r="C46">
        <v>400</v>
      </c>
    </row>
    <row r="47" spans="1:7" x14ac:dyDescent="0.3">
      <c r="B47" t="s">
        <v>7</v>
      </c>
      <c r="C47">
        <v>3</v>
      </c>
    </row>
    <row r="49" spans="1:13" x14ac:dyDescent="0.3">
      <c r="B49" s="11">
        <v>0</v>
      </c>
      <c r="C49" s="11">
        <v>1</v>
      </c>
      <c r="D49" s="11">
        <v>2</v>
      </c>
      <c r="E49" s="11">
        <v>3</v>
      </c>
    </row>
    <row r="50" spans="1:13" x14ac:dyDescent="0.3">
      <c r="B50" s="2">
        <f>$C46*(1+$C45)^($C47-B49)</f>
        <v>463.05000000000007</v>
      </c>
      <c r="C50" s="2">
        <f>$C46*(1+$C45)^($C47-C49)</f>
        <v>441</v>
      </c>
      <c r="D50" s="2">
        <f>$C46*(1+$C45)^($C47-D49)</f>
        <v>420</v>
      </c>
      <c r="E50" s="2">
        <v>0</v>
      </c>
      <c r="F50" s="8" t="s">
        <v>21</v>
      </c>
      <c r="G50" t="s">
        <v>31</v>
      </c>
    </row>
    <row r="51" spans="1:13" x14ac:dyDescent="0.3">
      <c r="B51" s="3" t="s">
        <v>19</v>
      </c>
      <c r="C51" s="7">
        <f>SUM(B50:E50)</f>
        <v>1324.0500000000002</v>
      </c>
      <c r="G51" t="s">
        <v>121</v>
      </c>
    </row>
    <row r="55" spans="1:13" x14ac:dyDescent="0.3">
      <c r="D55" s="9"/>
      <c r="E55" s="3" t="s">
        <v>29</v>
      </c>
      <c r="F55" s="3"/>
      <c r="G55" s="10">
        <f>(-C59*((1+C57)^C56-1)/C57)*(1+C57)</f>
        <v>1324.0500000000011</v>
      </c>
    </row>
    <row r="56" spans="1:13" x14ac:dyDescent="0.3">
      <c r="B56" t="s">
        <v>7</v>
      </c>
      <c r="C56">
        <v>3</v>
      </c>
      <c r="D56" s="9"/>
    </row>
    <row r="57" spans="1:13" x14ac:dyDescent="0.3">
      <c r="B57" t="s">
        <v>8</v>
      </c>
      <c r="C57" s="1">
        <v>0.05</v>
      </c>
      <c r="D57" s="9"/>
    </row>
    <row r="58" spans="1:13" x14ac:dyDescent="0.3">
      <c r="B58" t="s">
        <v>9</v>
      </c>
      <c r="C58">
        <v>0</v>
      </c>
      <c r="D58" s="8" t="s">
        <v>23</v>
      </c>
      <c r="E58" t="s">
        <v>24</v>
      </c>
      <c r="M58" s="1"/>
    </row>
    <row r="59" spans="1:13" x14ac:dyDescent="0.3">
      <c r="B59" t="s">
        <v>10</v>
      </c>
      <c r="C59">
        <v>-400</v>
      </c>
      <c r="D59" s="9"/>
      <c r="E59" t="s">
        <v>25</v>
      </c>
    </row>
    <row r="60" spans="1:13" x14ac:dyDescent="0.3">
      <c r="B60" s="3" t="s">
        <v>20</v>
      </c>
      <c r="C60" s="5">
        <f>FV(C57,C56,C59,C58,1)</f>
        <v>1324.0500000000011</v>
      </c>
      <c r="D60" s="9"/>
      <c r="E60" t="s">
        <v>26</v>
      </c>
      <c r="M60" s="12"/>
    </row>
    <row r="61" spans="1:13" x14ac:dyDescent="0.3">
      <c r="E61" t="s">
        <v>122</v>
      </c>
    </row>
    <row r="63" spans="1:13" x14ac:dyDescent="0.3">
      <c r="A63" s="4" t="s">
        <v>123</v>
      </c>
    </row>
    <row r="64" spans="1:13" x14ac:dyDescent="0.3">
      <c r="B64" t="s">
        <v>1</v>
      </c>
      <c r="C64" s="1">
        <v>0.05</v>
      </c>
    </row>
    <row r="65" spans="1:5" x14ac:dyDescent="0.3">
      <c r="B65" t="s">
        <v>10</v>
      </c>
      <c r="C65">
        <v>400</v>
      </c>
    </row>
    <row r="66" spans="1:5" x14ac:dyDescent="0.3">
      <c r="B66" t="s">
        <v>7</v>
      </c>
      <c r="C66">
        <v>3</v>
      </c>
    </row>
    <row r="68" spans="1:5" x14ac:dyDescent="0.3">
      <c r="B68" s="11">
        <v>0</v>
      </c>
      <c r="C68" s="11">
        <v>1</v>
      </c>
      <c r="D68" s="11">
        <v>2</v>
      </c>
      <c r="E68" s="11">
        <v>3</v>
      </c>
    </row>
    <row r="69" spans="1:5" x14ac:dyDescent="0.3">
      <c r="A69" t="s">
        <v>34</v>
      </c>
      <c r="B69" s="2">
        <v>0</v>
      </c>
      <c r="C69" s="2">
        <v>400</v>
      </c>
      <c r="D69" s="2">
        <v>300</v>
      </c>
      <c r="E69" s="2">
        <v>250</v>
      </c>
    </row>
    <row r="70" spans="1:5" x14ac:dyDescent="0.3">
      <c r="A70" t="s">
        <v>33</v>
      </c>
      <c r="B70" s="2">
        <v>0</v>
      </c>
      <c r="C70" s="2">
        <f t="shared" ref="C70" si="0">C69*(1+$C$26)^($C66-C68)</f>
        <v>441</v>
      </c>
      <c r="D70" s="2">
        <f>D69*(1+$C$26)^($C66-D68)</f>
        <v>315</v>
      </c>
      <c r="E70" s="2">
        <f>E69*(1+$C$26)^($C66-E68)</f>
        <v>250</v>
      </c>
    </row>
    <row r="71" spans="1:5" x14ac:dyDescent="0.3">
      <c r="B71" s="3" t="s">
        <v>35</v>
      </c>
      <c r="C71" s="7">
        <f>SUM(B70:E70)</f>
        <v>1006</v>
      </c>
    </row>
    <row r="73" spans="1:5" x14ac:dyDescent="0.3">
      <c r="A73" s="4" t="s">
        <v>124</v>
      </c>
    </row>
    <row r="74" spans="1:5" x14ac:dyDescent="0.3">
      <c r="B74" t="s">
        <v>1</v>
      </c>
      <c r="C74" s="1">
        <v>0.05</v>
      </c>
    </row>
    <row r="75" spans="1:5" x14ac:dyDescent="0.3">
      <c r="B75" t="s">
        <v>10</v>
      </c>
      <c r="C75">
        <v>400</v>
      </c>
    </row>
    <row r="76" spans="1:5" x14ac:dyDescent="0.3">
      <c r="B76" t="s">
        <v>7</v>
      </c>
      <c r="C76">
        <v>3</v>
      </c>
    </row>
    <row r="78" spans="1:5" x14ac:dyDescent="0.3">
      <c r="B78" s="11">
        <v>0</v>
      </c>
      <c r="C78" s="11">
        <v>1</v>
      </c>
      <c r="D78" s="11">
        <v>2</v>
      </c>
      <c r="E78" s="11">
        <v>3</v>
      </c>
    </row>
    <row r="79" spans="1:5" x14ac:dyDescent="0.3">
      <c r="A79" t="s">
        <v>34</v>
      </c>
      <c r="B79" s="2">
        <v>400</v>
      </c>
      <c r="C79" s="2">
        <v>300</v>
      </c>
      <c r="D79" s="2">
        <v>250</v>
      </c>
      <c r="E79" s="2">
        <v>0</v>
      </c>
    </row>
    <row r="80" spans="1:5" x14ac:dyDescent="0.3">
      <c r="A80" t="s">
        <v>33</v>
      </c>
      <c r="B80" s="2">
        <f t="shared" ref="B80" si="1">B79*(1+$C$26)^($C76-B78)</f>
        <v>463.05000000000007</v>
      </c>
      <c r="C80" s="2">
        <f t="shared" ref="C80" si="2">C79*(1+$C$26)^($C76-C78)</f>
        <v>330.75</v>
      </c>
      <c r="D80" s="2">
        <f t="shared" ref="D80" si="3">D79*(1+$C$26)^($C76-D78)</f>
        <v>262.5</v>
      </c>
      <c r="E80" s="2">
        <f>E79*(1+$C$26)^($C76-E78)</f>
        <v>0</v>
      </c>
    </row>
    <row r="81" spans="2:3" x14ac:dyDescent="0.3">
      <c r="B81" s="3" t="s">
        <v>35</v>
      </c>
      <c r="C81" s="7">
        <f>SUM(B80:E80)</f>
        <v>1056.3000000000002</v>
      </c>
    </row>
  </sheetData>
  <pageMargins left="0.7" right="0.7" top="0.75" bottom="0.75" header="0.3" footer="0.3"/>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81"/>
  <sheetViews>
    <sheetView topLeftCell="A16" zoomScaleNormal="100" workbookViewId="0">
      <selection activeCell="B72" sqref="B72:F81"/>
    </sheetView>
  </sheetViews>
  <sheetFormatPr defaultColWidth="9.109375" defaultRowHeight="15.05" x14ac:dyDescent="0.3"/>
  <cols>
    <col min="2" max="2" width="19.6640625" customWidth="1"/>
    <col min="3" max="3" width="11.6640625" customWidth="1"/>
    <col min="7" max="7" width="10.33203125" bestFit="1" customWidth="1"/>
  </cols>
  <sheetData>
    <row r="3" spans="1:7" x14ac:dyDescent="0.3">
      <c r="A3" s="4" t="s">
        <v>27</v>
      </c>
    </row>
    <row r="5" spans="1:7" x14ac:dyDescent="0.3">
      <c r="B5" t="s">
        <v>1</v>
      </c>
      <c r="C5" s="1">
        <v>0.1</v>
      </c>
    </row>
    <row r="7" spans="1:7" x14ac:dyDescent="0.3">
      <c r="B7" t="s">
        <v>0</v>
      </c>
      <c r="C7">
        <v>1</v>
      </c>
      <c r="D7">
        <v>2</v>
      </c>
      <c r="E7">
        <v>3</v>
      </c>
    </row>
    <row r="8" spans="1:7" x14ac:dyDescent="0.3">
      <c r="A8" t="s">
        <v>2</v>
      </c>
      <c r="B8" s="2">
        <v>700</v>
      </c>
      <c r="C8" s="2">
        <f>B8*(1+$C$5)</f>
        <v>770.00000000000011</v>
      </c>
      <c r="D8" s="2">
        <f>C8*(1+$C$5)</f>
        <v>847.00000000000023</v>
      </c>
      <c r="E8" s="2">
        <f>D8*(1+$C$5)</f>
        <v>931.70000000000027</v>
      </c>
      <c r="G8" t="s">
        <v>3</v>
      </c>
    </row>
    <row r="9" spans="1:7" x14ac:dyDescent="0.3">
      <c r="B9" s="2"/>
      <c r="C9" s="2"/>
      <c r="D9" s="2"/>
      <c r="E9" s="2"/>
    </row>
    <row r="10" spans="1:7" x14ac:dyDescent="0.3">
      <c r="A10" t="s">
        <v>6</v>
      </c>
      <c r="B10" s="2">
        <f>C10/(1+$C$5)</f>
        <v>702.47933884297493</v>
      </c>
      <c r="C10" s="2">
        <f>D10/(1+$C$5)</f>
        <v>772.72727272727252</v>
      </c>
      <c r="D10" s="2">
        <f>E10/(1+$C$5)</f>
        <v>849.99999999999989</v>
      </c>
      <c r="E10" s="2">
        <v>935</v>
      </c>
      <c r="G10" t="s">
        <v>4</v>
      </c>
    </row>
    <row r="11" spans="1:7" x14ac:dyDescent="0.3">
      <c r="G11" t="s">
        <v>5</v>
      </c>
    </row>
    <row r="13" spans="1:7" x14ac:dyDescent="0.3">
      <c r="A13" s="4" t="s">
        <v>28</v>
      </c>
    </row>
    <row r="15" spans="1:7" x14ac:dyDescent="0.3">
      <c r="C15" s="1"/>
    </row>
    <row r="16" spans="1:7" x14ac:dyDescent="0.3">
      <c r="E16" s="3" t="s">
        <v>29</v>
      </c>
      <c r="F16" s="3"/>
      <c r="G16" s="14">
        <f>C21/(1+C18)^C17</f>
        <v>702.47933884297504</v>
      </c>
    </row>
    <row r="17" spans="1:6" x14ac:dyDescent="0.3">
      <c r="B17" t="s">
        <v>7</v>
      </c>
      <c r="C17">
        <v>3</v>
      </c>
    </row>
    <row r="18" spans="1:6" x14ac:dyDescent="0.3">
      <c r="B18" t="s">
        <v>8</v>
      </c>
      <c r="C18" s="1">
        <v>0.1</v>
      </c>
    </row>
    <row r="19" spans="1:6" x14ac:dyDescent="0.3">
      <c r="B19" s="3" t="s">
        <v>9</v>
      </c>
      <c r="C19" s="14">
        <f>PV(C18,C17,C20,C21,0)</f>
        <v>-702.47933884297504</v>
      </c>
    </row>
    <row r="20" spans="1:6" x14ac:dyDescent="0.3">
      <c r="B20" t="s">
        <v>10</v>
      </c>
      <c r="C20">
        <v>0</v>
      </c>
      <c r="D20" s="8" t="s">
        <v>21</v>
      </c>
      <c r="E20" t="s">
        <v>22</v>
      </c>
    </row>
    <row r="21" spans="1:6" x14ac:dyDescent="0.3">
      <c r="B21" s="15" t="s">
        <v>11</v>
      </c>
      <c r="C21" s="16">
        <v>935</v>
      </c>
      <c r="E21" t="s">
        <v>12</v>
      </c>
    </row>
    <row r="22" spans="1:6" x14ac:dyDescent="0.3">
      <c r="B22" s="13"/>
      <c r="C22" s="13"/>
      <c r="E22" t="s">
        <v>13</v>
      </c>
    </row>
    <row r="23" spans="1:6" x14ac:dyDescent="0.3">
      <c r="E23" t="s">
        <v>14</v>
      </c>
    </row>
    <row r="25" spans="1:6" x14ac:dyDescent="0.3">
      <c r="A25" s="4" t="s">
        <v>15</v>
      </c>
    </row>
    <row r="26" spans="1:6" x14ac:dyDescent="0.3">
      <c r="B26" t="s">
        <v>1</v>
      </c>
      <c r="C26" s="1">
        <v>0.05</v>
      </c>
    </row>
    <row r="27" spans="1:6" x14ac:dyDescent="0.3">
      <c r="B27" t="s">
        <v>10</v>
      </c>
      <c r="C27">
        <v>400</v>
      </c>
    </row>
    <row r="28" spans="1:6" x14ac:dyDescent="0.3">
      <c r="B28" t="s">
        <v>7</v>
      </c>
      <c r="C28">
        <v>3</v>
      </c>
    </row>
    <row r="30" spans="1:6" x14ac:dyDescent="0.3">
      <c r="B30" s="11">
        <v>0</v>
      </c>
      <c r="C30" s="11">
        <v>1</v>
      </c>
      <c r="D30" s="11">
        <v>2</v>
      </c>
      <c r="E30" s="11">
        <v>3</v>
      </c>
    </row>
    <row r="31" spans="1:6" x14ac:dyDescent="0.3">
      <c r="B31" s="2">
        <v>0</v>
      </c>
      <c r="C31" s="2">
        <f>$C27/(1+$C$26)^(C30)</f>
        <v>380.95238095238096</v>
      </c>
      <c r="D31" s="2">
        <f t="shared" ref="D31:E31" si="0">$C27/(1+$C$26)^(D30)</f>
        <v>362.81179138321994</v>
      </c>
      <c r="E31" s="2">
        <f t="shared" si="0"/>
        <v>345.53503941259038</v>
      </c>
      <c r="F31" s="8"/>
    </row>
    <row r="32" spans="1:6" x14ac:dyDescent="0.3">
      <c r="B32" s="3" t="s">
        <v>37</v>
      </c>
      <c r="C32" s="7">
        <f>SUM(B31:E31)</f>
        <v>1089.2992117481913</v>
      </c>
    </row>
    <row r="36" spans="1:7" x14ac:dyDescent="0.3">
      <c r="D36" s="9"/>
      <c r="E36" s="3" t="s">
        <v>29</v>
      </c>
      <c r="F36" s="3"/>
      <c r="G36" s="10">
        <f>-C40*((1-1/(1+C38)^C37)/C38)</f>
        <v>1089.299211748192</v>
      </c>
    </row>
    <row r="37" spans="1:7" x14ac:dyDescent="0.3">
      <c r="B37" t="s">
        <v>7</v>
      </c>
      <c r="C37">
        <v>3</v>
      </c>
      <c r="D37" s="9"/>
    </row>
    <row r="38" spans="1:7" x14ac:dyDescent="0.3">
      <c r="B38" t="s">
        <v>8</v>
      </c>
      <c r="C38" s="1">
        <v>0.05</v>
      </c>
      <c r="D38" s="9"/>
    </row>
    <row r="39" spans="1:7" x14ac:dyDescent="0.3">
      <c r="B39" s="3" t="s">
        <v>9</v>
      </c>
      <c r="C39" s="14">
        <f>PV(C38,C37,C40,C41,0)</f>
        <v>1089.299211748192</v>
      </c>
      <c r="D39" s="8"/>
    </row>
    <row r="40" spans="1:7" x14ac:dyDescent="0.3">
      <c r="B40" t="s">
        <v>10</v>
      </c>
      <c r="C40">
        <v>-400</v>
      </c>
      <c r="D40" s="9"/>
    </row>
    <row r="41" spans="1:7" x14ac:dyDescent="0.3">
      <c r="B41" s="15" t="s">
        <v>20</v>
      </c>
      <c r="C41" s="16">
        <v>0</v>
      </c>
      <c r="D41" s="9"/>
    </row>
    <row r="42" spans="1:7" x14ac:dyDescent="0.3">
      <c r="D42" s="9"/>
    </row>
    <row r="43" spans="1:7" x14ac:dyDescent="0.3">
      <c r="A43" s="4" t="s">
        <v>30</v>
      </c>
    </row>
    <row r="45" spans="1:7" x14ac:dyDescent="0.3">
      <c r="B45" t="s">
        <v>1</v>
      </c>
      <c r="C45" s="1">
        <v>0.05</v>
      </c>
    </row>
    <row r="46" spans="1:7" x14ac:dyDescent="0.3">
      <c r="B46" t="s">
        <v>10</v>
      </c>
      <c r="C46">
        <v>400</v>
      </c>
    </row>
    <row r="47" spans="1:7" x14ac:dyDescent="0.3">
      <c r="B47" t="s">
        <v>7</v>
      </c>
      <c r="C47">
        <v>3</v>
      </c>
    </row>
    <row r="49" spans="1:7" x14ac:dyDescent="0.3">
      <c r="B49" s="11">
        <v>0</v>
      </c>
      <c r="C49" s="11">
        <v>1</v>
      </c>
      <c r="D49" s="11">
        <v>2</v>
      </c>
      <c r="E49" s="11">
        <v>3</v>
      </c>
    </row>
    <row r="50" spans="1:7" x14ac:dyDescent="0.3">
      <c r="B50" s="2">
        <f>$C46/(1+$C$45)^(B49)</f>
        <v>400</v>
      </c>
      <c r="C50" s="2">
        <f t="shared" ref="C50:D50" si="1">$C46/(1+$C$45)^(C49)</f>
        <v>380.95238095238096</v>
      </c>
      <c r="D50" s="2">
        <f t="shared" si="1"/>
        <v>362.81179138321994</v>
      </c>
      <c r="E50" s="2">
        <v>0</v>
      </c>
      <c r="F50" s="8"/>
    </row>
    <row r="51" spans="1:7" x14ac:dyDescent="0.3">
      <c r="B51" s="3" t="s">
        <v>37</v>
      </c>
      <c r="C51" s="7">
        <f>SUM(B50:E50)</f>
        <v>1143.764172335601</v>
      </c>
    </row>
    <row r="55" spans="1:7" x14ac:dyDescent="0.3">
      <c r="D55" s="9"/>
      <c r="E55" s="3" t="s">
        <v>29</v>
      </c>
      <c r="F55" s="3"/>
      <c r="G55" s="10">
        <f>-C59*((1-1/(1+C57)^C56)/C57)*(1+C57)</f>
        <v>1143.7641723356016</v>
      </c>
    </row>
    <row r="56" spans="1:7" x14ac:dyDescent="0.3">
      <c r="B56" t="s">
        <v>7</v>
      </c>
      <c r="C56">
        <v>3</v>
      </c>
      <c r="D56" s="9"/>
    </row>
    <row r="57" spans="1:7" x14ac:dyDescent="0.3">
      <c r="B57" t="s">
        <v>8</v>
      </c>
      <c r="C57" s="1">
        <v>0.05</v>
      </c>
      <c r="D57" s="9"/>
    </row>
    <row r="58" spans="1:7" x14ac:dyDescent="0.3">
      <c r="B58" s="3" t="s">
        <v>9</v>
      </c>
      <c r="C58" s="14">
        <f>PV(C57,C56,C59,C60,1)</f>
        <v>1143.7641723356016</v>
      </c>
      <c r="D58" s="8"/>
    </row>
    <row r="59" spans="1:7" x14ac:dyDescent="0.3">
      <c r="B59" t="s">
        <v>10</v>
      </c>
      <c r="C59">
        <v>-400</v>
      </c>
      <c r="D59" s="9"/>
    </row>
    <row r="60" spans="1:7" x14ac:dyDescent="0.3">
      <c r="B60" s="15" t="s">
        <v>20</v>
      </c>
      <c r="C60" s="16">
        <v>0</v>
      </c>
      <c r="D60" s="9"/>
    </row>
    <row r="63" spans="1:7" x14ac:dyDescent="0.3">
      <c r="A63" s="4" t="s">
        <v>32</v>
      </c>
    </row>
    <row r="64" spans="1:7" x14ac:dyDescent="0.3">
      <c r="B64" t="s">
        <v>1</v>
      </c>
      <c r="C64" s="1">
        <v>0.05</v>
      </c>
    </row>
    <row r="65" spans="1:5" x14ac:dyDescent="0.3">
      <c r="B65" t="s">
        <v>10</v>
      </c>
      <c r="C65">
        <v>400</v>
      </c>
    </row>
    <row r="66" spans="1:5" x14ac:dyDescent="0.3">
      <c r="B66" t="s">
        <v>7</v>
      </c>
      <c r="C66">
        <v>3</v>
      </c>
    </row>
    <row r="68" spans="1:5" x14ac:dyDescent="0.3">
      <c r="B68" s="11">
        <v>0</v>
      </c>
      <c r="C68" s="11">
        <v>1</v>
      </c>
      <c r="D68" s="11">
        <v>2</v>
      </c>
      <c r="E68" s="11">
        <v>3</v>
      </c>
    </row>
    <row r="69" spans="1:5" x14ac:dyDescent="0.3">
      <c r="A69" t="s">
        <v>34</v>
      </c>
      <c r="B69" s="2">
        <v>0</v>
      </c>
      <c r="C69" s="2">
        <v>400</v>
      </c>
      <c r="D69" s="2">
        <v>300</v>
      </c>
      <c r="E69" s="2">
        <v>250</v>
      </c>
    </row>
    <row r="70" spans="1:5" x14ac:dyDescent="0.3">
      <c r="A70" t="s">
        <v>33</v>
      </c>
      <c r="B70" s="2">
        <v>0</v>
      </c>
      <c r="C70" s="2">
        <f>C69/(1+$C$26)^C68</f>
        <v>380.95238095238096</v>
      </c>
      <c r="D70" s="2">
        <f t="shared" ref="D70:E70" si="2">D69/(1+$C$26)^D68</f>
        <v>272.10884353741494</v>
      </c>
      <c r="E70" s="2">
        <f t="shared" si="2"/>
        <v>215.95939963286901</v>
      </c>
    </row>
    <row r="71" spans="1:5" x14ac:dyDescent="0.3">
      <c r="B71" s="3" t="s">
        <v>38</v>
      </c>
      <c r="C71" s="7">
        <f>SUM(B70:E70)</f>
        <v>869.02062412266491</v>
      </c>
    </row>
    <row r="73" spans="1:5" x14ac:dyDescent="0.3">
      <c r="A73" s="4" t="s">
        <v>36</v>
      </c>
    </row>
    <row r="74" spans="1:5" x14ac:dyDescent="0.3">
      <c r="B74" t="s">
        <v>1</v>
      </c>
      <c r="C74" s="1">
        <v>0.05</v>
      </c>
    </row>
    <row r="75" spans="1:5" x14ac:dyDescent="0.3">
      <c r="B75" t="s">
        <v>10</v>
      </c>
      <c r="C75">
        <v>400</v>
      </c>
    </row>
    <row r="76" spans="1:5" x14ac:dyDescent="0.3">
      <c r="B76" t="s">
        <v>7</v>
      </c>
      <c r="C76">
        <v>3</v>
      </c>
    </row>
    <row r="78" spans="1:5" x14ac:dyDescent="0.3">
      <c r="B78" s="11">
        <v>0</v>
      </c>
      <c r="C78" s="11">
        <v>1</v>
      </c>
      <c r="D78" s="11">
        <v>2</v>
      </c>
      <c r="E78" s="11">
        <v>3</v>
      </c>
    </row>
    <row r="79" spans="1:5" x14ac:dyDescent="0.3">
      <c r="A79" t="s">
        <v>34</v>
      </c>
      <c r="B79" s="2">
        <v>400</v>
      </c>
      <c r="C79" s="2">
        <v>300</v>
      </c>
      <c r="D79" s="2">
        <v>250</v>
      </c>
      <c r="E79" s="2">
        <v>0</v>
      </c>
    </row>
    <row r="80" spans="1:5" x14ac:dyDescent="0.3">
      <c r="A80" t="s">
        <v>33</v>
      </c>
      <c r="B80" s="2">
        <f>B79*(1+$C$26)^B78</f>
        <v>400</v>
      </c>
      <c r="C80" s="2">
        <f t="shared" ref="C80:D80" si="3">C79*(1+$C$26)^C78</f>
        <v>315</v>
      </c>
      <c r="D80" s="2">
        <f t="shared" si="3"/>
        <v>275.625</v>
      </c>
      <c r="E80" s="2">
        <f>E79*(1+$C$26)^($C76-E78)</f>
        <v>0</v>
      </c>
    </row>
    <row r="81" spans="2:3" x14ac:dyDescent="0.3">
      <c r="B81" s="3" t="s">
        <v>38</v>
      </c>
      <c r="C81" s="7">
        <f>SUM(B80:E80)</f>
        <v>990.625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5"/>
  <sheetViews>
    <sheetView workbookViewId="0">
      <selection activeCell="C24" sqref="C24"/>
    </sheetView>
  </sheetViews>
  <sheetFormatPr defaultColWidth="9.109375" defaultRowHeight="15.05" x14ac:dyDescent="0.3"/>
  <cols>
    <col min="2" max="2" width="29.109375" customWidth="1"/>
    <col min="3" max="32" width="13" customWidth="1"/>
  </cols>
  <sheetData>
    <row r="2" spans="1:3" x14ac:dyDescent="0.3">
      <c r="A2" s="4" t="s">
        <v>39</v>
      </c>
    </row>
    <row r="4" spans="1:3" x14ac:dyDescent="0.3">
      <c r="B4" s="15" t="s">
        <v>7</v>
      </c>
      <c r="C4" s="15">
        <v>5</v>
      </c>
    </row>
    <row r="5" spans="1:3" x14ac:dyDescent="0.3">
      <c r="B5" s="3" t="s">
        <v>8</v>
      </c>
      <c r="C5" s="18">
        <f>RATE(C4,C7,C6,C8,0)</f>
        <v>5.0007013254608296E-2</v>
      </c>
    </row>
    <row r="6" spans="1:3" x14ac:dyDescent="0.3">
      <c r="B6" s="15" t="s">
        <v>9</v>
      </c>
      <c r="C6" s="16">
        <v>-78.349999999999994</v>
      </c>
    </row>
    <row r="7" spans="1:3" x14ac:dyDescent="0.3">
      <c r="B7" s="15" t="s">
        <v>10</v>
      </c>
      <c r="C7" s="15">
        <v>0</v>
      </c>
    </row>
    <row r="8" spans="1:3" x14ac:dyDescent="0.3">
      <c r="B8" s="15" t="s">
        <v>11</v>
      </c>
      <c r="C8" s="16">
        <v>100</v>
      </c>
    </row>
    <row r="10" spans="1:3" x14ac:dyDescent="0.3">
      <c r="A10" s="4" t="s">
        <v>40</v>
      </c>
    </row>
    <row r="12" spans="1:3" x14ac:dyDescent="0.3">
      <c r="B12" s="3" t="s">
        <v>7</v>
      </c>
      <c r="C12" s="3">
        <f>NPER(C13,C15,C14,C16)</f>
        <v>4.0002066955920945</v>
      </c>
    </row>
    <row r="13" spans="1:3" x14ac:dyDescent="0.3">
      <c r="B13" s="15" t="s">
        <v>8</v>
      </c>
      <c r="C13" s="17">
        <v>0.1</v>
      </c>
    </row>
    <row r="14" spans="1:3" x14ac:dyDescent="0.3">
      <c r="B14" s="15" t="s">
        <v>9</v>
      </c>
      <c r="C14" s="16">
        <v>-68.3</v>
      </c>
    </row>
    <row r="15" spans="1:3" x14ac:dyDescent="0.3">
      <c r="B15" s="15" t="s">
        <v>10</v>
      </c>
      <c r="C15" s="15">
        <v>0</v>
      </c>
    </row>
    <row r="16" spans="1:3" x14ac:dyDescent="0.3">
      <c r="B16" s="15" t="s">
        <v>11</v>
      </c>
      <c r="C16" s="16">
        <v>100</v>
      </c>
    </row>
    <row r="19" spans="1:5" x14ac:dyDescent="0.3">
      <c r="A19" s="4" t="s">
        <v>41</v>
      </c>
    </row>
    <row r="21" spans="1:5" x14ac:dyDescent="0.3">
      <c r="B21" t="s">
        <v>43</v>
      </c>
      <c r="C21">
        <v>12</v>
      </c>
    </row>
    <row r="22" spans="1:5" x14ac:dyDescent="0.3">
      <c r="B22" t="s">
        <v>42</v>
      </c>
      <c r="C22" s="19">
        <v>0.12</v>
      </c>
    </row>
    <row r="23" spans="1:5" x14ac:dyDescent="0.3">
      <c r="B23" s="4" t="s">
        <v>56</v>
      </c>
      <c r="C23" s="21">
        <f>C22/C21</f>
        <v>0.01</v>
      </c>
      <c r="D23" s="9" t="s">
        <v>57</v>
      </c>
      <c r="E23" t="s">
        <v>58</v>
      </c>
    </row>
    <row r="24" spans="1:5" x14ac:dyDescent="0.3">
      <c r="B24" t="s">
        <v>44</v>
      </c>
      <c r="C24" s="19">
        <f>(1+C22/C21)^C21-1</f>
        <v>0.12682503013196977</v>
      </c>
      <c r="D24" s="9" t="s">
        <v>57</v>
      </c>
      <c r="E24" t="s">
        <v>60</v>
      </c>
    </row>
    <row r="25" spans="1:5" x14ac:dyDescent="0.3">
      <c r="C25" s="19"/>
      <c r="D25"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DQ179"/>
  <sheetViews>
    <sheetView tabSelected="1" topLeftCell="W121" zoomScale="130" zoomScaleNormal="130" workbookViewId="0">
      <selection activeCell="Z122" sqref="Z122"/>
    </sheetView>
  </sheetViews>
  <sheetFormatPr defaultColWidth="9.109375" defaultRowHeight="15.05" x14ac:dyDescent="0.3"/>
  <cols>
    <col min="1" max="1" width="31.5546875" customWidth="1"/>
    <col min="2" max="2" width="21.21875" customWidth="1"/>
    <col min="3" max="3" width="15.33203125" customWidth="1"/>
    <col min="4" max="4" width="14" customWidth="1"/>
    <col min="5" max="5" width="15.5546875" customWidth="1"/>
    <col min="6" max="13" width="13" customWidth="1"/>
    <col min="14" max="14" width="15.33203125" customWidth="1"/>
    <col min="15" max="121" width="13" customWidth="1"/>
    <col min="122" max="122" width="11.77734375" bestFit="1" customWidth="1"/>
  </cols>
  <sheetData>
    <row r="2" spans="1:7" x14ac:dyDescent="0.3">
      <c r="A2" t="s">
        <v>48</v>
      </c>
      <c r="B2" s="6">
        <v>33000</v>
      </c>
    </row>
    <row r="3" spans="1:7" x14ac:dyDescent="0.3">
      <c r="A3" t="s">
        <v>49</v>
      </c>
      <c r="B3" s="20">
        <v>6.5000000000000002E-2</v>
      </c>
    </row>
    <row r="4" spans="1:7" x14ac:dyDescent="0.3">
      <c r="A4" t="s">
        <v>7</v>
      </c>
      <c r="B4">
        <v>3</v>
      </c>
    </row>
    <row r="5" spans="1:7" x14ac:dyDescent="0.3">
      <c r="A5" t="s">
        <v>10</v>
      </c>
      <c r="B5" s="6">
        <f>-B3*B2/(1-1/(1+B3)^B4)</f>
        <v>-12459.998163617764</v>
      </c>
      <c r="C5" t="s">
        <v>50</v>
      </c>
      <c r="D5" s="6">
        <f>PMT(B3,B4,B2,0)</f>
        <v>-12459.998163617747</v>
      </c>
    </row>
    <row r="7" spans="1:7" x14ac:dyDescent="0.3">
      <c r="B7">
        <v>1</v>
      </c>
      <c r="C7">
        <v>2</v>
      </c>
      <c r="D7">
        <v>3</v>
      </c>
    </row>
    <row r="8" spans="1:7" x14ac:dyDescent="0.3">
      <c r="A8" t="s">
        <v>117</v>
      </c>
      <c r="B8" s="6">
        <f>B2</f>
        <v>33000</v>
      </c>
      <c r="C8" s="6">
        <f>B11</f>
        <v>22685.001836382238</v>
      </c>
      <c r="D8" s="6">
        <f>C11</f>
        <v>11699.52879212932</v>
      </c>
    </row>
    <row r="9" spans="1:7" x14ac:dyDescent="0.3">
      <c r="A9" t="s">
        <v>46</v>
      </c>
      <c r="B9" s="6">
        <f>-B8*$B$3</f>
        <v>-2145</v>
      </c>
      <c r="C9" s="6">
        <f>-C8*$B$3</f>
        <v>-1474.5251193648455</v>
      </c>
      <c r="D9" s="6">
        <f>-D8*$B$3</f>
        <v>-760.46937148840584</v>
      </c>
    </row>
    <row r="10" spans="1:7" x14ac:dyDescent="0.3">
      <c r="A10" t="s">
        <v>47</v>
      </c>
      <c r="B10" s="6">
        <f>B5-B9</f>
        <v>-10314.998163617764</v>
      </c>
      <c r="C10" s="6">
        <f>$B$5-C9</f>
        <v>-10985.473044252918</v>
      </c>
      <c r="D10" s="6">
        <f>$B$5-D9</f>
        <v>-11699.528792129358</v>
      </c>
    </row>
    <row r="11" spans="1:7" x14ac:dyDescent="0.3">
      <c r="A11" t="s">
        <v>51</v>
      </c>
      <c r="B11" s="6">
        <f>B8+B10</f>
        <v>22685.001836382238</v>
      </c>
      <c r="C11" s="6">
        <f>C8+C10</f>
        <v>11699.52879212932</v>
      </c>
      <c r="D11" s="7">
        <f>D8+D10</f>
        <v>-3.8198777474462986E-11</v>
      </c>
      <c r="E11" s="9" t="s">
        <v>57</v>
      </c>
      <c r="F11" t="s">
        <v>62</v>
      </c>
    </row>
    <row r="12" spans="1:7" x14ac:dyDescent="0.3">
      <c r="A12" s="13"/>
      <c r="B12" s="43"/>
      <c r="C12" s="43"/>
      <c r="D12" s="43"/>
      <c r="F12" t="s">
        <v>63</v>
      </c>
    </row>
    <row r="13" spans="1:7" x14ac:dyDescent="0.3">
      <c r="A13" t="s">
        <v>52</v>
      </c>
      <c r="F13" s="24" t="s">
        <v>64</v>
      </c>
      <c r="G13" s="25">
        <f>FV(B3,B4,B5,B2,0)</f>
        <v>-1.4551915228366852E-11</v>
      </c>
    </row>
    <row r="14" spans="1:7" x14ac:dyDescent="0.3">
      <c r="B14">
        <v>1</v>
      </c>
      <c r="C14">
        <v>2</v>
      </c>
      <c r="D14">
        <v>3</v>
      </c>
    </row>
    <row r="15" spans="1:7" x14ac:dyDescent="0.3">
      <c r="A15" t="s">
        <v>45</v>
      </c>
      <c r="B15" s="6">
        <f>B2</f>
        <v>33000</v>
      </c>
      <c r="C15" s="6">
        <f>B18</f>
        <v>22685.001836382253</v>
      </c>
      <c r="D15" s="6">
        <f>C18</f>
        <v>11699.528792129349</v>
      </c>
    </row>
    <row r="16" spans="1:7" x14ac:dyDescent="0.3">
      <c r="A16" t="s">
        <v>46</v>
      </c>
      <c r="B16" s="23">
        <f>IPMT($B$3,B14,$B$4,$B$2)</f>
        <v>-2145</v>
      </c>
      <c r="C16" s="23">
        <f>IPMT($B$3,C14,$B$4,$B$2)</f>
        <v>-1474.525119364846</v>
      </c>
      <c r="D16" s="23">
        <f>IPMT($B$3,D14,$B$4,$B$2)</f>
        <v>-760.46937148840721</v>
      </c>
    </row>
    <row r="17" spans="1:32" x14ac:dyDescent="0.3">
      <c r="A17" t="s">
        <v>47</v>
      </c>
      <c r="B17" s="23">
        <f>PPMT($B$3,B14,$B$4,$B$2)</f>
        <v>-10314.998163617747</v>
      </c>
      <c r="C17" s="23">
        <f>PPMT($B$3,C14,$B$4,$B$2)</f>
        <v>-10985.473044252903</v>
      </c>
      <c r="D17" s="23">
        <f>PPMT($B$3,D14,$B$4,$B$2)</f>
        <v>-11699.52879212934</v>
      </c>
    </row>
    <row r="18" spans="1:32" x14ac:dyDescent="0.3">
      <c r="A18" t="s">
        <v>51</v>
      </c>
      <c r="B18" s="6">
        <f>B15+B17</f>
        <v>22685.001836382253</v>
      </c>
      <c r="C18" s="6">
        <f>C15+C17</f>
        <v>11699.528792129349</v>
      </c>
      <c r="D18" s="6">
        <f>D15+D17</f>
        <v>0</v>
      </c>
    </row>
    <row r="21" spans="1:32" ht="15.65" x14ac:dyDescent="0.3">
      <c r="A21" s="39" t="s">
        <v>70</v>
      </c>
    </row>
    <row r="22" spans="1:32" x14ac:dyDescent="0.3">
      <c r="B22" t="s">
        <v>67</v>
      </c>
      <c r="C22">
        <v>250000</v>
      </c>
    </row>
    <row r="23" spans="1:32" x14ac:dyDescent="0.3">
      <c r="B23" t="s">
        <v>68</v>
      </c>
      <c r="C23">
        <v>30</v>
      </c>
    </row>
    <row r="24" spans="1:32" x14ac:dyDescent="0.3">
      <c r="B24" t="s">
        <v>69</v>
      </c>
      <c r="C24" s="1">
        <v>0.12</v>
      </c>
    </row>
    <row r="26" spans="1:32" x14ac:dyDescent="0.3">
      <c r="C26">
        <v>1</v>
      </c>
      <c r="D26">
        <v>2</v>
      </c>
      <c r="E26">
        <v>3</v>
      </c>
      <c r="F26">
        <v>4</v>
      </c>
      <c r="G26">
        <v>5</v>
      </c>
      <c r="H26">
        <v>6</v>
      </c>
      <c r="I26">
        <v>7</v>
      </c>
      <c r="J26">
        <v>8</v>
      </c>
      <c r="K26">
        <v>9</v>
      </c>
      <c r="L26">
        <v>10</v>
      </c>
      <c r="M26">
        <v>11</v>
      </c>
      <c r="N26">
        <v>12</v>
      </c>
      <c r="O26">
        <v>13</v>
      </c>
      <c r="P26">
        <v>14</v>
      </c>
      <c r="Q26">
        <v>15</v>
      </c>
      <c r="R26">
        <v>16</v>
      </c>
      <c r="S26">
        <v>17</v>
      </c>
      <c r="T26">
        <v>18</v>
      </c>
      <c r="U26">
        <v>19</v>
      </c>
      <c r="V26">
        <v>20</v>
      </c>
      <c r="W26">
        <v>21</v>
      </c>
      <c r="X26">
        <v>22</v>
      </c>
      <c r="Y26">
        <v>23</v>
      </c>
      <c r="Z26">
        <v>24</v>
      </c>
      <c r="AA26">
        <v>25</v>
      </c>
      <c r="AB26">
        <v>26</v>
      </c>
      <c r="AC26">
        <v>27</v>
      </c>
      <c r="AD26">
        <v>28</v>
      </c>
      <c r="AE26">
        <v>29</v>
      </c>
      <c r="AF26">
        <v>30</v>
      </c>
    </row>
    <row r="27" spans="1:32" x14ac:dyDescent="0.3">
      <c r="B27" t="s">
        <v>45</v>
      </c>
      <c r="C27" s="6">
        <f>C22</f>
        <v>250000</v>
      </c>
      <c r="D27" s="6">
        <f t="shared" ref="D27:AF27" si="0">C30</f>
        <v>248964.0856120142</v>
      </c>
      <c r="E27" s="6">
        <f t="shared" si="0"/>
        <v>247803.86149747009</v>
      </c>
      <c r="F27" s="6">
        <f t="shared" si="0"/>
        <v>246504.41048918071</v>
      </c>
      <c r="G27" s="6">
        <f t="shared" si="0"/>
        <v>245049.02535989659</v>
      </c>
      <c r="H27" s="6">
        <f t="shared" si="0"/>
        <v>243418.99401509837</v>
      </c>
      <c r="I27" s="6">
        <f t="shared" si="0"/>
        <v>241593.35890892439</v>
      </c>
      <c r="J27" s="6">
        <f t="shared" si="0"/>
        <v>239548.64759000952</v>
      </c>
      <c r="K27" s="6">
        <f t="shared" si="0"/>
        <v>237258.57091282486</v>
      </c>
      <c r="L27" s="6">
        <f t="shared" si="0"/>
        <v>234693.68503437805</v>
      </c>
      <c r="M27" s="6">
        <f t="shared" si="0"/>
        <v>231821.01285051761</v>
      </c>
      <c r="N27" s="6">
        <f t="shared" si="0"/>
        <v>228603.62000459392</v>
      </c>
      <c r="O27" s="6">
        <f t="shared" si="0"/>
        <v>225000.1400171594</v>
      </c>
      <c r="P27" s="6">
        <f t="shared" si="0"/>
        <v>220964.24243123273</v>
      </c>
      <c r="Q27" s="6">
        <f t="shared" si="0"/>
        <v>216444.03713499487</v>
      </c>
      <c r="R27" s="6">
        <f t="shared" si="0"/>
        <v>211381.40720320845</v>
      </c>
      <c r="S27" s="6">
        <f t="shared" si="0"/>
        <v>205711.26167960768</v>
      </c>
      <c r="T27" s="6">
        <f t="shared" si="0"/>
        <v>199360.69869317481</v>
      </c>
      <c r="U27" s="6">
        <f t="shared" si="0"/>
        <v>192248.06814836999</v>
      </c>
      <c r="V27" s="6">
        <f t="shared" si="0"/>
        <v>184281.92193818858</v>
      </c>
      <c r="W27" s="6">
        <f t="shared" si="0"/>
        <v>175359.8381827854</v>
      </c>
      <c r="X27" s="6">
        <f t="shared" si="0"/>
        <v>165367.10437673386</v>
      </c>
      <c r="Y27" s="6">
        <f t="shared" si="0"/>
        <v>154175.24251395612</v>
      </c>
      <c r="Z27" s="6">
        <f t="shared" si="0"/>
        <v>141640.35722764506</v>
      </c>
      <c r="AA27" s="6">
        <f t="shared" si="0"/>
        <v>127601.28570697668</v>
      </c>
      <c r="AB27" s="6">
        <f t="shared" si="0"/>
        <v>111877.52560382808</v>
      </c>
      <c r="AC27" s="6">
        <f t="shared" si="0"/>
        <v>94266.914288301661</v>
      </c>
      <c r="AD27" s="6">
        <f t="shared" si="0"/>
        <v>74543.02961491207</v>
      </c>
      <c r="AE27" s="6">
        <f t="shared" si="0"/>
        <v>52452.278780715729</v>
      </c>
      <c r="AF27" s="6">
        <f t="shared" si="0"/>
        <v>27710.637846415826</v>
      </c>
    </row>
    <row r="28" spans="1:32" x14ac:dyDescent="0.3">
      <c r="B28" t="s">
        <v>46</v>
      </c>
      <c r="C28" s="6">
        <f t="shared" ref="C28:AF28" si="1">-IPMT($C$24,C26,$C$23,$C$22)</f>
        <v>30000</v>
      </c>
      <c r="D28" s="6">
        <f t="shared" si="1"/>
        <v>29875.690273441705</v>
      </c>
      <c r="E28" s="6">
        <f t="shared" si="1"/>
        <v>29736.463379696412</v>
      </c>
      <c r="F28" s="6">
        <f t="shared" si="1"/>
        <v>29580.529258701688</v>
      </c>
      <c r="G28" s="6">
        <f t="shared" si="1"/>
        <v>29405.883043187594</v>
      </c>
      <c r="H28" s="6">
        <f t="shared" si="1"/>
        <v>29210.279281811807</v>
      </c>
      <c r="I28" s="6">
        <f t="shared" si="1"/>
        <v>28991.203069070929</v>
      </c>
      <c r="J28" s="6">
        <f t="shared" si="1"/>
        <v>28745.837710801145</v>
      </c>
      <c r="K28" s="6">
        <f t="shared" si="1"/>
        <v>28471.028509538988</v>
      </c>
      <c r="L28" s="6">
        <f t="shared" si="1"/>
        <v>28163.24220412537</v>
      </c>
      <c r="M28" s="6">
        <f t="shared" si="1"/>
        <v>27818.521542062117</v>
      </c>
      <c r="N28" s="6">
        <f t="shared" si="1"/>
        <v>27432.434400551276</v>
      </c>
      <c r="O28" s="6">
        <f t="shared" si="1"/>
        <v>27000.016802059134</v>
      </c>
      <c r="P28" s="6">
        <f t="shared" si="1"/>
        <v>26515.709091747929</v>
      </c>
      <c r="Q28" s="6">
        <f t="shared" si="1"/>
        <v>25973.284456199392</v>
      </c>
      <c r="R28" s="6">
        <f t="shared" si="1"/>
        <v>25365.768864385016</v>
      </c>
      <c r="S28" s="6">
        <f t="shared" si="1"/>
        <v>24685.351401552925</v>
      </c>
      <c r="T28" s="6">
        <f t="shared" si="1"/>
        <v>23923.28384318098</v>
      </c>
      <c r="U28" s="6">
        <f t="shared" si="1"/>
        <v>23069.768177804406</v>
      </c>
      <c r="V28" s="6">
        <f t="shared" si="1"/>
        <v>22113.830632582634</v>
      </c>
      <c r="W28" s="6">
        <f t="shared" si="1"/>
        <v>21043.180581934255</v>
      </c>
      <c r="X28" s="6">
        <f t="shared" si="1"/>
        <v>19844.05252520807</v>
      </c>
      <c r="Y28" s="6">
        <f t="shared" si="1"/>
        <v>18501.02910167474</v>
      </c>
      <c r="Z28" s="6">
        <f t="shared" si="1"/>
        <v>16996.842867317413</v>
      </c>
      <c r="AA28" s="6">
        <f t="shared" si="1"/>
        <v>15312.15428483721</v>
      </c>
      <c r="AB28" s="6">
        <f t="shared" si="1"/>
        <v>13425.303072459375</v>
      </c>
      <c r="AC28" s="6">
        <f t="shared" si="1"/>
        <v>11312.029714596207</v>
      </c>
      <c r="AD28" s="6">
        <f t="shared" si="1"/>
        <v>8945.1635537894563</v>
      </c>
      <c r="AE28" s="6">
        <f t="shared" si="1"/>
        <v>6294.2734536858943</v>
      </c>
      <c r="AF28" s="6">
        <f t="shared" si="1"/>
        <v>3325.2765415699068</v>
      </c>
    </row>
    <row r="29" spans="1:32" x14ac:dyDescent="0.3">
      <c r="B29" t="s">
        <v>47</v>
      </c>
      <c r="C29" s="6">
        <f t="shared" ref="C29:AF29" si="2">-PPMT($C$24,C26,$C$23,$C$22)</f>
        <v>1035.9143879857997</v>
      </c>
      <c r="D29" s="6">
        <f t="shared" si="2"/>
        <v>1160.2241145440953</v>
      </c>
      <c r="E29" s="6">
        <f t="shared" si="2"/>
        <v>1299.4510082893869</v>
      </c>
      <c r="F29" s="6">
        <f t="shared" si="2"/>
        <v>1455.3851292841134</v>
      </c>
      <c r="G29" s="6">
        <f t="shared" si="2"/>
        <v>1630.0313447982073</v>
      </c>
      <c r="H29" s="6">
        <f t="shared" si="2"/>
        <v>1825.6351061739922</v>
      </c>
      <c r="I29" s="6">
        <f t="shared" si="2"/>
        <v>2044.7113189148704</v>
      </c>
      <c r="J29" s="6">
        <f t="shared" si="2"/>
        <v>2290.0766771846552</v>
      </c>
      <c r="K29" s="6">
        <f t="shared" si="2"/>
        <v>2564.8858784468139</v>
      </c>
      <c r="L29" s="6">
        <f t="shared" si="2"/>
        <v>2872.6721838604317</v>
      </c>
      <c r="M29" s="6">
        <f t="shared" si="2"/>
        <v>3217.3928459236836</v>
      </c>
      <c r="N29" s="6">
        <f t="shared" si="2"/>
        <v>3603.4799874345258</v>
      </c>
      <c r="O29" s="6">
        <f t="shared" si="2"/>
        <v>4035.8975859266679</v>
      </c>
      <c r="P29" s="6">
        <f t="shared" si="2"/>
        <v>4520.2052962378684</v>
      </c>
      <c r="Q29" s="6">
        <f t="shared" si="2"/>
        <v>5062.6299317864123</v>
      </c>
      <c r="R29" s="6">
        <f t="shared" si="2"/>
        <v>5670.1455236007832</v>
      </c>
      <c r="S29" s="6">
        <f t="shared" si="2"/>
        <v>6350.5629864328757</v>
      </c>
      <c r="T29" s="6">
        <f t="shared" si="2"/>
        <v>7112.6305448048206</v>
      </c>
      <c r="U29" s="6">
        <f t="shared" si="2"/>
        <v>7966.1462101813977</v>
      </c>
      <c r="V29" s="6">
        <f t="shared" si="2"/>
        <v>8922.0837554031677</v>
      </c>
      <c r="W29" s="6">
        <f t="shared" si="2"/>
        <v>9992.7338060515467</v>
      </c>
      <c r="X29" s="6">
        <f t="shared" si="2"/>
        <v>11191.861862777732</v>
      </c>
      <c r="Y29" s="6">
        <f t="shared" si="2"/>
        <v>12534.885286311061</v>
      </c>
      <c r="Z29" s="6">
        <f t="shared" si="2"/>
        <v>14039.071520668385</v>
      </c>
      <c r="AA29" s="6">
        <f t="shared" si="2"/>
        <v>15723.760103148592</v>
      </c>
      <c r="AB29" s="6">
        <f t="shared" si="2"/>
        <v>17610.611315526421</v>
      </c>
      <c r="AC29" s="6">
        <f t="shared" si="2"/>
        <v>19723.884673389592</v>
      </c>
      <c r="AD29" s="6">
        <f t="shared" si="2"/>
        <v>22090.750834196344</v>
      </c>
      <c r="AE29" s="6">
        <f t="shared" si="2"/>
        <v>24741.640934299903</v>
      </c>
      <c r="AF29" s="6">
        <f t="shared" si="2"/>
        <v>27710.637846415895</v>
      </c>
    </row>
    <row r="30" spans="1:32" x14ac:dyDescent="0.3">
      <c r="B30" t="s">
        <v>51</v>
      </c>
      <c r="C30" s="6">
        <f t="shared" ref="C30:AF30" si="3">C27-C29</f>
        <v>248964.0856120142</v>
      </c>
      <c r="D30" s="6">
        <f t="shared" si="3"/>
        <v>247803.86149747009</v>
      </c>
      <c r="E30" s="6">
        <f t="shared" si="3"/>
        <v>246504.41048918071</v>
      </c>
      <c r="F30" s="6">
        <f t="shared" si="3"/>
        <v>245049.02535989659</v>
      </c>
      <c r="G30" s="6">
        <f t="shared" si="3"/>
        <v>243418.99401509837</v>
      </c>
      <c r="H30" s="6">
        <f t="shared" si="3"/>
        <v>241593.35890892439</v>
      </c>
      <c r="I30" s="6">
        <f t="shared" si="3"/>
        <v>239548.64759000952</v>
      </c>
      <c r="J30" s="6">
        <f t="shared" si="3"/>
        <v>237258.57091282486</v>
      </c>
      <c r="K30" s="6">
        <f t="shared" si="3"/>
        <v>234693.68503437805</v>
      </c>
      <c r="L30" s="6">
        <f t="shared" si="3"/>
        <v>231821.01285051761</v>
      </c>
      <c r="M30" s="6">
        <f t="shared" si="3"/>
        <v>228603.62000459392</v>
      </c>
      <c r="N30" s="6">
        <f t="shared" si="3"/>
        <v>225000.1400171594</v>
      </c>
      <c r="O30" s="6">
        <f t="shared" si="3"/>
        <v>220964.24243123273</v>
      </c>
      <c r="P30" s="6">
        <f t="shared" si="3"/>
        <v>216444.03713499487</v>
      </c>
      <c r="Q30" s="6">
        <f t="shared" si="3"/>
        <v>211381.40720320845</v>
      </c>
      <c r="R30" s="6">
        <f t="shared" si="3"/>
        <v>205711.26167960768</v>
      </c>
      <c r="S30" s="6">
        <f t="shared" si="3"/>
        <v>199360.69869317481</v>
      </c>
      <c r="T30" s="6">
        <f t="shared" si="3"/>
        <v>192248.06814836999</v>
      </c>
      <c r="U30" s="6">
        <f t="shared" si="3"/>
        <v>184281.92193818858</v>
      </c>
      <c r="V30" s="6">
        <f t="shared" si="3"/>
        <v>175359.8381827854</v>
      </c>
      <c r="W30" s="6">
        <f t="shared" si="3"/>
        <v>165367.10437673386</v>
      </c>
      <c r="X30" s="6">
        <f t="shared" si="3"/>
        <v>154175.24251395612</v>
      </c>
      <c r="Y30" s="6">
        <f t="shared" si="3"/>
        <v>141640.35722764506</v>
      </c>
      <c r="Z30" s="6">
        <f t="shared" si="3"/>
        <v>127601.28570697668</v>
      </c>
      <c r="AA30" s="6">
        <f t="shared" si="3"/>
        <v>111877.52560382808</v>
      </c>
      <c r="AB30" s="6">
        <f t="shared" si="3"/>
        <v>94266.914288301661</v>
      </c>
      <c r="AC30" s="6">
        <f t="shared" si="3"/>
        <v>74543.02961491207</v>
      </c>
      <c r="AD30" s="6">
        <f t="shared" si="3"/>
        <v>52452.278780715729</v>
      </c>
      <c r="AE30" s="6">
        <f t="shared" si="3"/>
        <v>27710.637846415826</v>
      </c>
      <c r="AF30" s="6">
        <f t="shared" si="3"/>
        <v>-6.9121597334742546E-11</v>
      </c>
    </row>
    <row r="53" spans="1:121" ht="15.65" customHeight="1" x14ac:dyDescent="0.35">
      <c r="A53" s="40" t="s">
        <v>53</v>
      </c>
      <c r="D53" s="33"/>
      <c r="E53" s="33" t="s">
        <v>71</v>
      </c>
      <c r="F53" s="33" t="s">
        <v>128</v>
      </c>
      <c r="G53" s="34"/>
      <c r="H53" s="34" t="s">
        <v>125</v>
      </c>
      <c r="I53" t="s">
        <v>126</v>
      </c>
    </row>
    <row r="54" spans="1:121" x14ac:dyDescent="0.3">
      <c r="A54" t="s">
        <v>48</v>
      </c>
      <c r="B54" s="22">
        <v>50000</v>
      </c>
      <c r="D54" s="33" t="s">
        <v>72</v>
      </c>
      <c r="E54" s="33">
        <v>6</v>
      </c>
      <c r="F54" s="33">
        <v>72</v>
      </c>
      <c r="G54" s="34">
        <f>LOOKUP(F54,B63:DQ63,B67:DQ67)</f>
        <v>29152.132000508918</v>
      </c>
      <c r="H54" s="34">
        <f>-FV(B59,F54,F61,B54,0)</f>
        <v>29152.132000509191</v>
      </c>
      <c r="I54" s="26" t="s">
        <v>127</v>
      </c>
    </row>
    <row r="55" spans="1:121" x14ac:dyDescent="0.3">
      <c r="A55" t="s">
        <v>49</v>
      </c>
      <c r="B55" s="19">
        <v>6.5000000000000002E-2</v>
      </c>
      <c r="M55" s="37" t="s">
        <v>87</v>
      </c>
      <c r="N55" s="33"/>
      <c r="O55" s="33"/>
      <c r="P55" s="33"/>
      <c r="Q55" s="33"/>
      <c r="R55" s="33"/>
    </row>
    <row r="56" spans="1:121" x14ac:dyDescent="0.3">
      <c r="A56" t="s">
        <v>61</v>
      </c>
      <c r="B56">
        <v>10</v>
      </c>
      <c r="G56" t="s">
        <v>62</v>
      </c>
      <c r="M56" s="33" t="s">
        <v>90</v>
      </c>
      <c r="N56" s="33"/>
      <c r="O56" s="33"/>
      <c r="P56" s="33"/>
      <c r="Q56" s="33"/>
      <c r="R56" s="33"/>
    </row>
    <row r="57" spans="1:121" x14ac:dyDescent="0.3">
      <c r="A57" t="s">
        <v>55</v>
      </c>
      <c r="B57">
        <v>12</v>
      </c>
      <c r="D57" s="24" t="s">
        <v>83</v>
      </c>
      <c r="E57" s="28">
        <v>0.2</v>
      </c>
      <c r="G57" t="s">
        <v>76</v>
      </c>
      <c r="M57" s="33" t="s">
        <v>88</v>
      </c>
      <c r="N57" s="33"/>
      <c r="O57" s="33"/>
      <c r="P57" s="33"/>
      <c r="Q57" s="33"/>
      <c r="R57" s="33"/>
    </row>
    <row r="58" spans="1:121" x14ac:dyDescent="0.3">
      <c r="A58" t="s">
        <v>7</v>
      </c>
      <c r="B58">
        <f>+B56*B57</f>
        <v>120</v>
      </c>
      <c r="D58" s="24" t="s">
        <v>84</v>
      </c>
      <c r="E58" s="29">
        <f>-E57*B54</f>
        <v>-10000</v>
      </c>
      <c r="F58" s="9" t="s">
        <v>57</v>
      </c>
      <c r="G58" s="24" t="s">
        <v>64</v>
      </c>
      <c r="H58" s="29">
        <f>FV(B59,B58,D61,B54,0)</f>
        <v>-10000.000000000597</v>
      </c>
      <c r="M58" s="33" t="s">
        <v>89</v>
      </c>
      <c r="N58" s="33"/>
      <c r="O58" s="33"/>
      <c r="P58" s="33"/>
      <c r="Q58" s="33"/>
      <c r="R58" s="33"/>
    </row>
    <row r="59" spans="1:121" x14ac:dyDescent="0.3">
      <c r="A59" t="s">
        <v>56</v>
      </c>
      <c r="B59" s="19">
        <f>B55/B57</f>
        <v>5.4166666666666669E-3</v>
      </c>
      <c r="M59" s="34">
        <f>-B59/((1+B59)^B58-1)*E58</f>
        <v>59.381310553360244</v>
      </c>
      <c r="N59" s="33" t="s">
        <v>77</v>
      </c>
      <c r="O59" s="35">
        <f>PMT(B59,B58,0,E58)</f>
        <v>59.381310553359349</v>
      </c>
      <c r="P59" s="33" t="s">
        <v>78</v>
      </c>
      <c r="Q59" s="33"/>
      <c r="R59" s="33"/>
    </row>
    <row r="60" spans="1:121" x14ac:dyDescent="0.3">
      <c r="A60" t="s">
        <v>54</v>
      </c>
      <c r="B60" s="19">
        <f>(1+B59)^12-1</f>
        <v>6.6971852002543075E-2</v>
      </c>
      <c r="C60" s="9" t="s">
        <v>57</v>
      </c>
      <c r="D60" t="s">
        <v>59</v>
      </c>
      <c r="I60" s="26"/>
      <c r="M60" s="33" t="s">
        <v>91</v>
      </c>
      <c r="N60" s="33"/>
      <c r="O60" s="33"/>
      <c r="P60" s="33"/>
      <c r="Q60" s="33"/>
      <c r="R60" s="33"/>
    </row>
    <row r="61" spans="1:121" x14ac:dyDescent="0.3">
      <c r="A61" t="s">
        <v>86</v>
      </c>
      <c r="B61" s="31">
        <f>-B59*B54/(1-1/(1+B59)^B58)</f>
        <v>-567.73988610013453</v>
      </c>
      <c r="C61" t="s">
        <v>50</v>
      </c>
      <c r="D61" s="30">
        <f>PMT(B59,B58,B54,E58)</f>
        <v>-508.35857554677074</v>
      </c>
      <c r="E61" s="9" t="s">
        <v>92</v>
      </c>
      <c r="F61" s="29">
        <f>PMT(B59,B58,B54,0)-PMT(B59,B58,0,-E58)</f>
        <v>-508.35857554677074</v>
      </c>
      <c r="I61" s="22"/>
      <c r="J61" s="26"/>
      <c r="K61" s="22"/>
      <c r="M61" s="36">
        <f>B61+M59</f>
        <v>-508.35857554677426</v>
      </c>
      <c r="N61" s="33" t="s">
        <v>79</v>
      </c>
      <c r="O61" s="33"/>
      <c r="P61" s="33"/>
      <c r="Q61" s="33"/>
      <c r="R61" s="33"/>
    </row>
    <row r="62" spans="1:121" x14ac:dyDescent="0.3">
      <c r="B62" s="19"/>
      <c r="C62" s="4" t="s">
        <v>85</v>
      </c>
      <c r="D62" s="38">
        <f>-B59*B54/(1-1/(1+B59)^B58)-B59/((1+B59)^B58-1)*E58</f>
        <v>-508.35857554677426</v>
      </c>
      <c r="E62" s="9"/>
      <c r="G62" t="s">
        <v>93</v>
      </c>
      <c r="I62" s="22"/>
    </row>
    <row r="63" spans="1:121" x14ac:dyDescent="0.3">
      <c r="B63" s="9">
        <v>1</v>
      </c>
      <c r="C63" s="9">
        <v>2</v>
      </c>
      <c r="D63" s="9">
        <v>3</v>
      </c>
      <c r="E63" s="9">
        <v>4</v>
      </c>
      <c r="F63" s="9">
        <v>5</v>
      </c>
      <c r="G63" s="9">
        <v>6</v>
      </c>
      <c r="H63" s="9">
        <v>7</v>
      </c>
      <c r="I63" s="9">
        <v>8</v>
      </c>
      <c r="J63" s="9">
        <v>9</v>
      </c>
      <c r="K63" s="9">
        <v>10</v>
      </c>
      <c r="L63" s="9">
        <v>11</v>
      </c>
      <c r="M63" s="9">
        <v>12</v>
      </c>
      <c r="N63" s="9">
        <v>13</v>
      </c>
      <c r="O63" s="9">
        <v>14</v>
      </c>
      <c r="P63" s="9">
        <v>15</v>
      </c>
      <c r="Q63" s="9">
        <v>16</v>
      </c>
      <c r="R63" s="9">
        <v>17</v>
      </c>
      <c r="S63" s="9">
        <v>18</v>
      </c>
      <c r="T63" s="9">
        <v>19</v>
      </c>
      <c r="U63" s="9">
        <v>20</v>
      </c>
      <c r="V63" s="9">
        <v>21</v>
      </c>
      <c r="W63" s="9">
        <v>22</v>
      </c>
      <c r="X63" s="9">
        <v>23</v>
      </c>
      <c r="Y63" s="9">
        <v>24</v>
      </c>
      <c r="Z63" s="9">
        <v>25</v>
      </c>
      <c r="AA63" s="9">
        <v>26</v>
      </c>
      <c r="AB63" s="9">
        <v>27</v>
      </c>
      <c r="AC63" s="9">
        <v>28</v>
      </c>
      <c r="AD63" s="9">
        <v>29</v>
      </c>
      <c r="AE63" s="9">
        <v>30</v>
      </c>
      <c r="AF63" s="9">
        <v>31</v>
      </c>
      <c r="AG63" s="9">
        <v>32</v>
      </c>
      <c r="AH63" s="9">
        <v>33</v>
      </c>
      <c r="AI63" s="9">
        <v>34</v>
      </c>
      <c r="AJ63" s="9">
        <v>35</v>
      </c>
      <c r="AK63" s="9">
        <v>36</v>
      </c>
      <c r="AL63" s="9">
        <v>37</v>
      </c>
      <c r="AM63" s="9">
        <v>38</v>
      </c>
      <c r="AN63" s="9">
        <v>39</v>
      </c>
      <c r="AO63" s="9">
        <v>40</v>
      </c>
      <c r="AP63" s="9">
        <v>41</v>
      </c>
      <c r="AQ63" s="9">
        <v>42</v>
      </c>
      <c r="AR63" s="9">
        <v>43</v>
      </c>
      <c r="AS63" s="9">
        <v>44</v>
      </c>
      <c r="AT63" s="9">
        <v>45</v>
      </c>
      <c r="AU63" s="9">
        <v>46</v>
      </c>
      <c r="AV63" s="9">
        <v>47</v>
      </c>
      <c r="AW63" s="9">
        <v>48</v>
      </c>
      <c r="AX63" s="9">
        <v>49</v>
      </c>
      <c r="AY63" s="9">
        <v>50</v>
      </c>
      <c r="AZ63" s="9">
        <v>51</v>
      </c>
      <c r="BA63" s="9">
        <v>52</v>
      </c>
      <c r="BB63" s="9">
        <v>53</v>
      </c>
      <c r="BC63" s="9">
        <v>54</v>
      </c>
      <c r="BD63" s="9">
        <v>55</v>
      </c>
      <c r="BE63" s="9">
        <v>56</v>
      </c>
      <c r="BF63" s="9">
        <v>57</v>
      </c>
      <c r="BG63" s="9">
        <v>58</v>
      </c>
      <c r="BH63" s="9">
        <v>59</v>
      </c>
      <c r="BI63" s="9">
        <v>60</v>
      </c>
      <c r="BJ63" s="9">
        <v>61</v>
      </c>
      <c r="BK63" s="9">
        <v>62</v>
      </c>
      <c r="BL63" s="9">
        <v>63</v>
      </c>
      <c r="BM63" s="9">
        <v>64</v>
      </c>
      <c r="BN63" s="9">
        <v>65</v>
      </c>
      <c r="BO63" s="9">
        <v>66</v>
      </c>
      <c r="BP63" s="9">
        <v>67</v>
      </c>
      <c r="BQ63" s="9">
        <v>68</v>
      </c>
      <c r="BR63" s="9">
        <v>69</v>
      </c>
      <c r="BS63" s="9">
        <v>70</v>
      </c>
      <c r="BT63" s="9">
        <v>71</v>
      </c>
      <c r="BU63" s="9">
        <v>72</v>
      </c>
      <c r="BV63" s="9">
        <v>73</v>
      </c>
      <c r="BW63" s="9">
        <v>74</v>
      </c>
      <c r="BX63" s="9">
        <v>75</v>
      </c>
      <c r="BY63" s="9">
        <v>76</v>
      </c>
      <c r="BZ63" s="9">
        <v>77</v>
      </c>
      <c r="CA63" s="9">
        <v>78</v>
      </c>
      <c r="CB63" s="9">
        <v>79</v>
      </c>
      <c r="CC63" s="9">
        <v>80</v>
      </c>
      <c r="CD63" s="9">
        <v>81</v>
      </c>
      <c r="CE63" s="9">
        <v>82</v>
      </c>
      <c r="CF63" s="9">
        <v>83</v>
      </c>
      <c r="CG63" s="9">
        <v>84</v>
      </c>
      <c r="CH63" s="9">
        <v>85</v>
      </c>
      <c r="CI63" s="9">
        <v>86</v>
      </c>
      <c r="CJ63" s="9">
        <v>87</v>
      </c>
      <c r="CK63" s="9">
        <v>88</v>
      </c>
      <c r="CL63" s="9">
        <v>89</v>
      </c>
      <c r="CM63" s="9">
        <v>90</v>
      </c>
      <c r="CN63" s="9">
        <v>91</v>
      </c>
      <c r="CO63" s="9">
        <v>92</v>
      </c>
      <c r="CP63" s="9">
        <v>93</v>
      </c>
      <c r="CQ63" s="9">
        <v>94</v>
      </c>
      <c r="CR63" s="9">
        <v>95</v>
      </c>
      <c r="CS63" s="9">
        <v>96</v>
      </c>
      <c r="CT63" s="9">
        <v>97</v>
      </c>
      <c r="CU63" s="9">
        <v>98</v>
      </c>
      <c r="CV63" s="9">
        <v>99</v>
      </c>
      <c r="CW63" s="9">
        <v>100</v>
      </c>
      <c r="CX63" s="9">
        <v>101</v>
      </c>
      <c r="CY63" s="9">
        <v>102</v>
      </c>
      <c r="CZ63" s="9">
        <v>103</v>
      </c>
      <c r="DA63" s="9">
        <v>104</v>
      </c>
      <c r="DB63" s="9">
        <v>105</v>
      </c>
      <c r="DC63" s="9">
        <v>106</v>
      </c>
      <c r="DD63" s="9">
        <v>107</v>
      </c>
      <c r="DE63" s="9">
        <v>108</v>
      </c>
      <c r="DF63" s="9">
        <v>109</v>
      </c>
      <c r="DG63" s="9">
        <v>110</v>
      </c>
      <c r="DH63" s="9">
        <v>111</v>
      </c>
      <c r="DI63" s="9">
        <v>112</v>
      </c>
      <c r="DJ63" s="9">
        <v>113</v>
      </c>
      <c r="DK63" s="9">
        <v>114</v>
      </c>
      <c r="DL63" s="9">
        <v>115</v>
      </c>
      <c r="DM63" s="9">
        <v>116</v>
      </c>
      <c r="DN63" s="9">
        <v>117</v>
      </c>
      <c r="DO63" s="9">
        <v>118</v>
      </c>
      <c r="DP63" s="9">
        <v>119</v>
      </c>
      <c r="DQ63" s="9">
        <v>120</v>
      </c>
    </row>
    <row r="64" spans="1:121" x14ac:dyDescent="0.3">
      <c r="A64" t="s">
        <v>45</v>
      </c>
      <c r="B64" s="22">
        <f>B54</f>
        <v>50000</v>
      </c>
      <c r="C64" s="22">
        <f t="shared" ref="C64:AH64" si="4">B67</f>
        <v>49762.474757786564</v>
      </c>
      <c r="D64" s="22">
        <f t="shared" si="4"/>
        <v>49523.662920511139</v>
      </c>
      <c r="E64" s="22">
        <f t="shared" si="4"/>
        <v>49283.557519117137</v>
      </c>
      <c r="F64" s="22">
        <f t="shared" si="4"/>
        <v>49042.151546798916</v>
      </c>
      <c r="G64" s="22">
        <f t="shared" si="4"/>
        <v>48799.437958797309</v>
      </c>
      <c r="H64" s="22">
        <f t="shared" si="4"/>
        <v>48555.409672194022</v>
      </c>
      <c r="I64" s="22">
        <f t="shared" si="4"/>
        <v>48310.059565704971</v>
      </c>
      <c r="J64" s="22">
        <f t="shared" si="4"/>
        <v>48063.380479472435</v>
      </c>
      <c r="K64" s="22">
        <f t="shared" si="4"/>
        <v>47815.365214856138</v>
      </c>
      <c r="L64" s="22">
        <f t="shared" si="4"/>
        <v>47566.006534223168</v>
      </c>
      <c r="M64" s="22">
        <f t="shared" si="4"/>
        <v>47315.297160736773</v>
      </c>
      <c r="N64" s="22">
        <f t="shared" si="4"/>
        <v>47063.229778143992</v>
      </c>
      <c r="O64" s="22">
        <f t="shared" si="4"/>
        <v>46809.797030562171</v>
      </c>
      <c r="P64" s="22">
        <f t="shared" si="4"/>
        <v>46554.991522264281</v>
      </c>
      <c r="Q64" s="22">
        <f t="shared" si="4"/>
        <v>46298.805817463108</v>
      </c>
      <c r="R64" s="22">
        <f t="shared" si="4"/>
        <v>46041.23244009426</v>
      </c>
      <c r="S64" s="22">
        <f t="shared" si="4"/>
        <v>45782.263873598</v>
      </c>
      <c r="T64" s="22">
        <f t="shared" si="4"/>
        <v>45521.892560699882</v>
      </c>
      <c r="U64" s="22">
        <f t="shared" si="4"/>
        <v>45260.110903190238</v>
      </c>
      <c r="V64" s="22">
        <f t="shared" si="4"/>
        <v>44996.911261702415</v>
      </c>
      <c r="W64" s="22">
        <f t="shared" si="4"/>
        <v>44732.285955489868</v>
      </c>
      <c r="X64" s="22">
        <f t="shared" si="4"/>
        <v>44466.227262202003</v>
      </c>
      <c r="Y64" s="22">
        <f t="shared" si="4"/>
        <v>44198.727417658825</v>
      </c>
      <c r="Z64" s="22">
        <f t="shared" si="4"/>
        <v>43929.778615624375</v>
      </c>
      <c r="AA64" s="22">
        <f t="shared" si="4"/>
        <v>43659.373007578906</v>
      </c>
      <c r="AB64" s="22">
        <f t="shared" si="4"/>
        <v>43387.502702489852</v>
      </c>
      <c r="AC64" s="22">
        <f t="shared" si="4"/>
        <v>43114.159766581564</v>
      </c>
      <c r="AD64" s="22">
        <f t="shared" si="4"/>
        <v>42839.336223103775</v>
      </c>
      <c r="AE64" s="22">
        <f t="shared" si="4"/>
        <v>42563.024052098815</v>
      </c>
      <c r="AF64" s="22">
        <f t="shared" si="4"/>
        <v>42285.215190167582</v>
      </c>
      <c r="AG64" s="22">
        <f t="shared" si="4"/>
        <v>42005.901530234216</v>
      </c>
      <c r="AH64" s="22">
        <f t="shared" si="4"/>
        <v>41725.074921309548</v>
      </c>
      <c r="AI64" s="22">
        <f t="shared" ref="AI64:BN64" si="5">AH67</f>
        <v>41442.727168253201</v>
      </c>
      <c r="AJ64" s="22">
        <f t="shared" si="5"/>
        <v>41158.850031534472</v>
      </c>
      <c r="AK64" s="22">
        <f t="shared" si="5"/>
        <v>40873.435226991845</v>
      </c>
      <c r="AL64" s="22">
        <f t="shared" si="5"/>
        <v>40586.474425591281</v>
      </c>
      <c r="AM64" s="22">
        <f t="shared" si="5"/>
        <v>40297.959253183129</v>
      </c>
      <c r="AN64" s="22">
        <f t="shared" si="5"/>
        <v>40007.88129025777</v>
      </c>
      <c r="AO64" s="22">
        <f t="shared" si="5"/>
        <v>39716.232071699895</v>
      </c>
      <c r="AP64" s="22">
        <f t="shared" si="5"/>
        <v>39423.003086541496</v>
      </c>
      <c r="AQ64" s="22">
        <f t="shared" si="5"/>
        <v>39128.185777713494</v>
      </c>
      <c r="AR64" s="22">
        <f t="shared" si="5"/>
        <v>38831.771541796006</v>
      </c>
      <c r="AS64" s="22">
        <f t="shared" si="5"/>
        <v>38533.751728767296</v>
      </c>
      <c r="AT64" s="22">
        <f t="shared" si="5"/>
        <v>38234.117641751349</v>
      </c>
      <c r="AU64" s="22">
        <f t="shared" si="5"/>
        <v>37932.860536764063</v>
      </c>
      <c r="AV64" s="22">
        <f t="shared" si="5"/>
        <v>37629.971622458099</v>
      </c>
      <c r="AW64" s="22">
        <f t="shared" si="5"/>
        <v>37325.442059866313</v>
      </c>
      <c r="AX64" s="22">
        <f t="shared" si="5"/>
        <v>37019.262962143817</v>
      </c>
      <c r="AY64" s="22">
        <f t="shared" si="5"/>
        <v>36711.425394308659</v>
      </c>
      <c r="AZ64" s="22">
        <f t="shared" si="5"/>
        <v>36401.920372981062</v>
      </c>
      <c r="BA64" s="22">
        <f t="shared" si="5"/>
        <v>36090.738866121268</v>
      </c>
      <c r="BB64" s="22">
        <f t="shared" si="5"/>
        <v>35777.871792765989</v>
      </c>
      <c r="BC64" s="22">
        <f t="shared" si="5"/>
        <v>35463.310022763369</v>
      </c>
      <c r="BD64" s="22">
        <f t="shared" si="5"/>
        <v>35147.044376506565</v>
      </c>
      <c r="BE64" s="22">
        <f t="shared" si="5"/>
        <v>34829.065624665869</v>
      </c>
      <c r="BF64" s="22">
        <f t="shared" si="5"/>
        <v>34509.364487919374</v>
      </c>
      <c r="BG64" s="22">
        <f t="shared" si="5"/>
        <v>34187.931636682166</v>
      </c>
      <c r="BH64" s="22">
        <f t="shared" si="5"/>
        <v>33864.757690834093</v>
      </c>
      <c r="BI64" s="22">
        <f t="shared" si="5"/>
        <v>33539.833219446009</v>
      </c>
      <c r="BJ64" s="22">
        <f t="shared" si="5"/>
        <v>33213.14874050457</v>
      </c>
      <c r="BK64" s="22">
        <f t="shared" si="5"/>
        <v>32884.694720635533</v>
      </c>
      <c r="BL64" s="22">
        <f t="shared" si="5"/>
        <v>32554.461574825538</v>
      </c>
      <c r="BM64" s="22">
        <f t="shared" si="5"/>
        <v>32222.439666142407</v>
      </c>
      <c r="BN64" s="22">
        <f t="shared" si="5"/>
        <v>31888.619305453907</v>
      </c>
      <c r="BO64" s="22">
        <f t="shared" ref="BO64:CT64" si="6">BN67</f>
        <v>31552.990751145011</v>
      </c>
      <c r="BP64" s="22">
        <f t="shared" si="6"/>
        <v>31215.544208833609</v>
      </c>
      <c r="BQ64" s="22">
        <f t="shared" si="6"/>
        <v>30876.269831084686</v>
      </c>
      <c r="BR64" s="22">
        <f t="shared" si="6"/>
        <v>30535.157717122958</v>
      </c>
      <c r="BS64" s="22">
        <f t="shared" si="6"/>
        <v>30192.197912543936</v>
      </c>
      <c r="BT64" s="22">
        <f t="shared" si="6"/>
        <v>29847.380409023444</v>
      </c>
      <c r="BU64" s="22">
        <f t="shared" si="6"/>
        <v>29500.695144025551</v>
      </c>
      <c r="BV64" s="22">
        <f t="shared" si="6"/>
        <v>29152.132000508918</v>
      </c>
      <c r="BW64" s="22">
        <f t="shared" si="6"/>
        <v>28801.680806631572</v>
      </c>
      <c r="BX64" s="22">
        <f t="shared" si="6"/>
        <v>28449.331335454055</v>
      </c>
      <c r="BY64" s="22">
        <f t="shared" si="6"/>
        <v>28095.073304640995</v>
      </c>
      <c r="BZ64" s="22">
        <f t="shared" si="6"/>
        <v>27738.896376161028</v>
      </c>
      <c r="CA64" s="22">
        <f t="shared" si="6"/>
        <v>27380.790155985131</v>
      </c>
      <c r="CB64" s="22">
        <f t="shared" si="6"/>
        <v>27020.744193783281</v>
      </c>
      <c r="CC64" s="22">
        <f t="shared" si="6"/>
        <v>26658.747982619501</v>
      </c>
      <c r="CD64" s="22">
        <f t="shared" si="6"/>
        <v>26294.790958645252</v>
      </c>
      <c r="CE64" s="22">
        <f t="shared" si="6"/>
        <v>25928.862500791143</v>
      </c>
      <c r="CF64" s="22">
        <f t="shared" si="6"/>
        <v>25560.951930456991</v>
      </c>
      <c r="CG64" s="22">
        <f t="shared" si="6"/>
        <v>25191.048511200195</v>
      </c>
      <c r="CH64" s="22">
        <f t="shared" si="6"/>
        <v>24819.141448422426</v>
      </c>
      <c r="CI64" s="22">
        <f t="shared" si="6"/>
        <v>24445.21988905461</v>
      </c>
      <c r="CJ64" s="22">
        <f t="shared" si="6"/>
        <v>24069.272921240219</v>
      </c>
      <c r="CK64" s="22">
        <f t="shared" si="6"/>
        <v>23691.289574016831</v>
      </c>
      <c r="CL64" s="22">
        <f t="shared" si="6"/>
        <v>23311.258816995985</v>
      </c>
      <c r="CM64" s="22">
        <f t="shared" si="6"/>
        <v>22929.169560041275</v>
      </c>
      <c r="CN64" s="22">
        <f t="shared" si="6"/>
        <v>22545.010652944729</v>
      </c>
      <c r="CO64" s="22">
        <f t="shared" si="6"/>
        <v>22158.77088510141</v>
      </c>
      <c r="CP64" s="22">
        <f t="shared" si="6"/>
        <v>21770.438985182271</v>
      </c>
      <c r="CQ64" s="22">
        <f t="shared" si="6"/>
        <v>21380.003620805237</v>
      </c>
      <c r="CR64" s="22">
        <f t="shared" si="6"/>
        <v>20987.453398204496</v>
      </c>
      <c r="CS64" s="22">
        <f t="shared" si="6"/>
        <v>20592.776861898001</v>
      </c>
      <c r="CT64" s="22">
        <f t="shared" si="6"/>
        <v>20195.962494353178</v>
      </c>
      <c r="CU64" s="22">
        <f t="shared" ref="CU64:DQ64" si="7">CT67</f>
        <v>19796.998715650821</v>
      </c>
      <c r="CV64" s="22">
        <f t="shared" si="7"/>
        <v>19395.87388314716</v>
      </c>
      <c r="CW64" s="22">
        <f t="shared" si="7"/>
        <v>18992.576291134104</v>
      </c>
      <c r="CX64" s="22">
        <f t="shared" si="7"/>
        <v>18587.094170497643</v>
      </c>
      <c r="CY64" s="22">
        <f t="shared" si="7"/>
        <v>18179.4156883744</v>
      </c>
      <c r="CZ64" s="22">
        <f t="shared" si="7"/>
        <v>17769.528947806324</v>
      </c>
      <c r="DA64" s="22">
        <f t="shared" si="7"/>
        <v>17357.421987393504</v>
      </c>
      <c r="DB64" s="22">
        <f t="shared" si="7"/>
        <v>16943.082780945115</v>
      </c>
      <c r="DC64" s="22">
        <f t="shared" si="7"/>
        <v>16526.499237128464</v>
      </c>
      <c r="DD64" s="22">
        <f t="shared" si="7"/>
        <v>16107.659199116139</v>
      </c>
      <c r="DE64" s="22">
        <f t="shared" si="7"/>
        <v>15686.550444231247</v>
      </c>
      <c r="DF64" s="22">
        <f t="shared" si="7"/>
        <v>15263.160683590728</v>
      </c>
      <c r="DG64" s="22">
        <f t="shared" si="7"/>
        <v>14837.47756174674</v>
      </c>
      <c r="DH64" s="22">
        <f t="shared" si="7"/>
        <v>14409.488656326097</v>
      </c>
      <c r="DI64" s="22">
        <f t="shared" si="7"/>
        <v>13979.181477667758</v>
      </c>
      <c r="DJ64" s="22">
        <f t="shared" si="7"/>
        <v>13546.543468458354</v>
      </c>
      <c r="DK64" s="22">
        <f t="shared" si="7"/>
        <v>13111.562003365732</v>
      </c>
      <c r="DL64" s="22">
        <f t="shared" si="7"/>
        <v>12674.224388670526</v>
      </c>
      <c r="DM64" s="22">
        <f t="shared" si="7"/>
        <v>12234.51786189572</v>
      </c>
      <c r="DN64" s="22">
        <f t="shared" si="7"/>
        <v>11792.429591434218</v>
      </c>
      <c r="DO64" s="22">
        <f t="shared" si="7"/>
        <v>11347.946676174382</v>
      </c>
      <c r="DP64" s="22">
        <f t="shared" si="7"/>
        <v>10901.056145123557</v>
      </c>
      <c r="DQ64" s="22">
        <f t="shared" si="7"/>
        <v>10451.744957029539</v>
      </c>
    </row>
    <row r="65" spans="1:121" x14ac:dyDescent="0.3">
      <c r="A65" t="s">
        <v>46</v>
      </c>
      <c r="B65" s="26">
        <f>IPMT($B$59,B63,$B$58,$B$54,$E$58,0)</f>
        <v>-270.83333333333331</v>
      </c>
      <c r="C65" s="26">
        <f t="shared" ref="C65:AG65" si="8">IPMT($B$59,C63,$B$58,$B$54,$E$58,0)</f>
        <v>-269.54673827134388</v>
      </c>
      <c r="D65" s="26">
        <f t="shared" si="8"/>
        <v>-268.25317415276868</v>
      </c>
      <c r="E65" s="26">
        <f t="shared" si="8"/>
        <v>-266.9526032285512</v>
      </c>
      <c r="F65" s="26">
        <f t="shared" si="8"/>
        <v>-265.6449875451608</v>
      </c>
      <c r="G65" s="26">
        <f t="shared" si="8"/>
        <v>-264.33028894348541</v>
      </c>
      <c r="H65" s="26">
        <f t="shared" si="8"/>
        <v>-263.00846905771766</v>
      </c>
      <c r="I65" s="26">
        <f t="shared" si="8"/>
        <v>-261.67948931423524</v>
      </c>
      <c r="J65" s="26">
        <f t="shared" si="8"/>
        <v>-260.3433109304757</v>
      </c>
      <c r="K65" s="26">
        <f t="shared" si="8"/>
        <v>-258.99989491380416</v>
      </c>
      <c r="L65" s="26">
        <f t="shared" si="8"/>
        <v>-257.64920206037556</v>
      </c>
      <c r="M65" s="26">
        <f t="shared" si="8"/>
        <v>-256.2911929539909</v>
      </c>
      <c r="N65" s="26">
        <f t="shared" si="8"/>
        <v>-254.92582796494668</v>
      </c>
      <c r="O65" s="26">
        <f t="shared" si="8"/>
        <v>-253.55306724887848</v>
      </c>
      <c r="P65" s="26">
        <f t="shared" si="8"/>
        <v>-252.1728707455982</v>
      </c>
      <c r="Q65" s="26">
        <f t="shared" si="8"/>
        <v>-250.78519817792522</v>
      </c>
      <c r="R65" s="26">
        <f t="shared" si="8"/>
        <v>-249.39000905051057</v>
      </c>
      <c r="S65" s="26">
        <f t="shared" si="8"/>
        <v>-247.98726264865584</v>
      </c>
      <c r="T65" s="26">
        <f t="shared" si="8"/>
        <v>-246.57691803712441</v>
      </c>
      <c r="U65" s="26">
        <f t="shared" si="8"/>
        <v>-245.15893405894712</v>
      </c>
      <c r="V65" s="26">
        <f t="shared" si="8"/>
        <v>-243.73326933422146</v>
      </c>
      <c r="W65" s="26">
        <f t="shared" si="8"/>
        <v>-242.29988225890347</v>
      </c>
      <c r="X65" s="26">
        <f t="shared" si="8"/>
        <v>-240.85873100359419</v>
      </c>
      <c r="Y65" s="26">
        <f t="shared" si="8"/>
        <v>-239.40977351231865</v>
      </c>
      <c r="Z65" s="26">
        <f t="shared" si="8"/>
        <v>-237.9529675012987</v>
      </c>
      <c r="AA65" s="26">
        <f t="shared" si="8"/>
        <v>-236.48827045771904</v>
      </c>
      <c r="AB65" s="26">
        <f t="shared" si="8"/>
        <v>-235.0156396384867</v>
      </c>
      <c r="AC65" s="26">
        <f t="shared" si="8"/>
        <v>-233.53503206898347</v>
      </c>
      <c r="AD65" s="26">
        <f t="shared" si="8"/>
        <v>-232.04640454181217</v>
      </c>
      <c r="AE65" s="26">
        <f t="shared" si="8"/>
        <v>-230.5497136155353</v>
      </c>
      <c r="AF65" s="26">
        <f t="shared" si="8"/>
        <v>-229.04491561340774</v>
      </c>
      <c r="AG65" s="26">
        <f t="shared" si="8"/>
        <v>-227.531966622102</v>
      </c>
      <c r="AH65" s="26">
        <f t="shared" ref="AH65:BM65" si="9">IPMT($B$59,AH63,$B$58,$B$54,$E$58,0)</f>
        <v>-226.01082249042676</v>
      </c>
      <c r="AI65" s="26">
        <f t="shared" si="9"/>
        <v>-224.48143882803819</v>
      </c>
      <c r="AJ65" s="26">
        <f t="shared" si="9"/>
        <v>-222.94377100414508</v>
      </c>
      <c r="AK65" s="26">
        <f t="shared" si="9"/>
        <v>-221.39777414620588</v>
      </c>
      <c r="AL65" s="26">
        <f t="shared" si="9"/>
        <v>-219.84340313861949</v>
      </c>
      <c r="AM65" s="26">
        <f t="shared" si="9"/>
        <v>-218.28061262140864</v>
      </c>
      <c r="AN65" s="26">
        <f t="shared" si="9"/>
        <v>-216.70935698889627</v>
      </c>
      <c r="AO65" s="26">
        <f t="shared" si="9"/>
        <v>-215.12959038837442</v>
      </c>
      <c r="AP65" s="26">
        <f t="shared" si="9"/>
        <v>-213.54126671876648</v>
      </c>
      <c r="AQ65" s="26">
        <f t="shared" si="9"/>
        <v>-211.94433962928144</v>
      </c>
      <c r="AR65" s="26">
        <f t="shared" si="9"/>
        <v>-210.33876251806171</v>
      </c>
      <c r="AS65" s="26">
        <f t="shared" si="9"/>
        <v>-208.72448853082287</v>
      </c>
      <c r="AT65" s="26">
        <f t="shared" si="9"/>
        <v>-207.10147055948647</v>
      </c>
      <c r="AU65" s="26">
        <f t="shared" si="9"/>
        <v>-205.46966124080535</v>
      </c>
      <c r="AV65" s="26">
        <f t="shared" si="9"/>
        <v>-203.82901295498138</v>
      </c>
      <c r="AW65" s="26">
        <f t="shared" si="9"/>
        <v>-202.17947782427586</v>
      </c>
      <c r="AX65" s="26">
        <f t="shared" si="9"/>
        <v>-200.5210077116123</v>
      </c>
      <c r="AY65" s="26">
        <f t="shared" si="9"/>
        <v>-198.85355421917185</v>
      </c>
      <c r="AZ65" s="26">
        <f t="shared" si="9"/>
        <v>-197.17706868698076</v>
      </c>
      <c r="BA65" s="26">
        <f t="shared" si="9"/>
        <v>-195.49150219149021</v>
      </c>
      <c r="BB65" s="26">
        <f t="shared" si="9"/>
        <v>-193.79680554414912</v>
      </c>
      <c r="BC65" s="26">
        <f t="shared" si="9"/>
        <v>-192.09292928996825</v>
      </c>
      <c r="BD65" s="26">
        <f t="shared" si="9"/>
        <v>-190.37982370607719</v>
      </c>
      <c r="BE65" s="26">
        <f t="shared" si="9"/>
        <v>-188.65743880027347</v>
      </c>
      <c r="BF65" s="26">
        <f t="shared" si="9"/>
        <v>-186.92572430956329</v>
      </c>
      <c r="BG65" s="26">
        <f t="shared" si="9"/>
        <v>-185.18462969869503</v>
      </c>
      <c r="BH65" s="26">
        <f t="shared" si="9"/>
        <v>-183.43410415868465</v>
      </c>
      <c r="BI65" s="26">
        <f t="shared" si="9"/>
        <v>-181.67409660533252</v>
      </c>
      <c r="BJ65" s="26">
        <f t="shared" si="9"/>
        <v>-179.90455567773304</v>
      </c>
      <c r="BK65" s="26">
        <f t="shared" si="9"/>
        <v>-178.12542973677577</v>
      </c>
      <c r="BL65" s="26">
        <f t="shared" si="9"/>
        <v>-176.3366668636383</v>
      </c>
      <c r="BM65" s="26">
        <f t="shared" si="9"/>
        <v>-174.53821485827135</v>
      </c>
      <c r="BN65" s="26">
        <f t="shared" ref="BN65:CS65" si="10">IPMT($B$59,BN63,$B$58,$B$54,$E$58,0)</f>
        <v>-172.73002123787532</v>
      </c>
      <c r="BO65" s="26">
        <f t="shared" si="10"/>
        <v>-170.91203323536877</v>
      </c>
      <c r="BP65" s="26">
        <f t="shared" si="10"/>
        <v>-169.08419779784867</v>
      </c>
      <c r="BQ65" s="26">
        <f t="shared" si="10"/>
        <v>-167.24646158504203</v>
      </c>
      <c r="BR65" s="26">
        <f t="shared" si="10"/>
        <v>-165.39877096774933</v>
      </c>
      <c r="BS65" s="26">
        <f t="shared" si="10"/>
        <v>-163.54107202627964</v>
      </c>
      <c r="BT65" s="26">
        <f t="shared" si="10"/>
        <v>-161.67331054887697</v>
      </c>
      <c r="BU65" s="26">
        <f t="shared" si="10"/>
        <v>-159.79543203013839</v>
      </c>
      <c r="BV65" s="26">
        <f t="shared" si="10"/>
        <v>-157.90738166942327</v>
      </c>
      <c r="BW65" s="26">
        <f t="shared" si="10"/>
        <v>-156.00910436925432</v>
      </c>
      <c r="BX65" s="26">
        <f t="shared" si="10"/>
        <v>-154.10054473370943</v>
      </c>
      <c r="BY65" s="26">
        <f t="shared" si="10"/>
        <v>-152.18164706680537</v>
      </c>
      <c r="BZ65" s="26">
        <f t="shared" si="10"/>
        <v>-150.25235537087221</v>
      </c>
      <c r="CA65" s="26">
        <f t="shared" si="10"/>
        <v>-148.31261334491941</v>
      </c>
      <c r="CB65" s="26">
        <f t="shared" si="10"/>
        <v>-146.36236438299272</v>
      </c>
      <c r="CC65" s="26">
        <f t="shared" si="10"/>
        <v>-144.40155157252227</v>
      </c>
      <c r="CD65" s="26">
        <f t="shared" si="10"/>
        <v>-142.43011769266175</v>
      </c>
      <c r="CE65" s="26">
        <f t="shared" si="10"/>
        <v>-140.44800521261865</v>
      </c>
      <c r="CF65" s="26">
        <f t="shared" si="10"/>
        <v>-138.45515628997532</v>
      </c>
      <c r="CG65" s="26">
        <f t="shared" si="10"/>
        <v>-136.45151276900103</v>
      </c>
      <c r="CH65" s="26">
        <f t="shared" si="10"/>
        <v>-134.43701617895476</v>
      </c>
      <c r="CI65" s="26">
        <f t="shared" si="10"/>
        <v>-132.41160773237911</v>
      </c>
      <c r="CJ65" s="26">
        <f t="shared" si="10"/>
        <v>-130.37522832338448</v>
      </c>
      <c r="CK65" s="26">
        <f t="shared" si="10"/>
        <v>-128.32781852592447</v>
      </c>
      <c r="CL65" s="26">
        <f t="shared" si="10"/>
        <v>-126.26931859206155</v>
      </c>
      <c r="CM65" s="26">
        <f t="shared" si="10"/>
        <v>-124.19966845022356</v>
      </c>
      <c r="CN65" s="26">
        <f t="shared" si="10"/>
        <v>-122.11880770345059</v>
      </c>
      <c r="CO65" s="26">
        <f t="shared" si="10"/>
        <v>-120.0266756276326</v>
      </c>
      <c r="CP65" s="26">
        <f t="shared" si="10"/>
        <v>-117.92321116973726</v>
      </c>
      <c r="CQ65" s="26">
        <f t="shared" si="10"/>
        <v>-115.80835294602834</v>
      </c>
      <c r="CR65" s="26">
        <f t="shared" si="10"/>
        <v>-113.68203924027432</v>
      </c>
      <c r="CS65" s="26">
        <f t="shared" si="10"/>
        <v>-111.54420800194745</v>
      </c>
      <c r="CT65" s="26">
        <f t="shared" ref="CT65:DQ65" si="11">IPMT($B$59,CT63,$B$58,$B$54,$E$58,0)</f>
        <v>-109.39479684441299</v>
      </c>
      <c r="CU65" s="26">
        <f t="shared" si="11"/>
        <v>-107.23374304310856</v>
      </c>
      <c r="CV65" s="26">
        <f t="shared" si="11"/>
        <v>-105.06098353371372</v>
      </c>
      <c r="CW65" s="26">
        <f t="shared" si="11"/>
        <v>-102.87645491030966</v>
      </c>
      <c r="CX65" s="26">
        <f t="shared" si="11"/>
        <v>-100.68009342352883</v>
      </c>
      <c r="CY65" s="26">
        <f t="shared" si="11"/>
        <v>-98.471834978694588</v>
      </c>
      <c r="CZ65" s="26">
        <f t="shared" si="11"/>
        <v>-96.251615133950864</v>
      </c>
      <c r="DA65" s="26">
        <f t="shared" si="11"/>
        <v>-94.019369098381418</v>
      </c>
      <c r="DB65" s="26">
        <f t="shared" si="11"/>
        <v>-91.775031730119295</v>
      </c>
      <c r="DC65" s="26">
        <f t="shared" si="11"/>
        <v>-89.51853753444577</v>
      </c>
      <c r="DD65" s="26">
        <f t="shared" si="11"/>
        <v>-87.249820661879014</v>
      </c>
      <c r="DE65" s="26">
        <f t="shared" si="11"/>
        <v>-84.968814906252518</v>
      </c>
      <c r="DF65" s="26">
        <f t="shared" si="11"/>
        <v>-82.675453702783045</v>
      </c>
      <c r="DG65" s="26">
        <f t="shared" si="11"/>
        <v>-80.369670126128113</v>
      </c>
      <c r="DH65" s="26">
        <f t="shared" si="11"/>
        <v>-78.051396888432961</v>
      </c>
      <c r="DI65" s="26">
        <f t="shared" si="11"/>
        <v>-75.720566337366975</v>
      </c>
      <c r="DJ65" s="26">
        <f t="shared" si="11"/>
        <v>-73.37711045414936</v>
      </c>
      <c r="DK65" s="26">
        <f t="shared" si="11"/>
        <v>-71.020960851564325</v>
      </c>
      <c r="DL65" s="26">
        <f t="shared" si="11"/>
        <v>-68.652048771965283</v>
      </c>
      <c r="DM65" s="26">
        <f t="shared" si="11"/>
        <v>-66.270305085268433</v>
      </c>
      <c r="DN65" s="26">
        <f t="shared" si="11"/>
        <v>-63.875660286935293</v>
      </c>
      <c r="DO65" s="26">
        <f t="shared" si="11"/>
        <v>-61.468044495944511</v>
      </c>
      <c r="DP65" s="26">
        <f t="shared" si="11"/>
        <v>-59.047387452752545</v>
      </c>
      <c r="DQ65" s="26">
        <f t="shared" si="11"/>
        <v>-56.613618517243282</v>
      </c>
    </row>
    <row r="66" spans="1:121" x14ac:dyDescent="0.3">
      <c r="A66" t="s">
        <v>47</v>
      </c>
      <c r="B66" s="26">
        <f t="shared" ref="B66:AG66" si="12">PPMT($B$59,B63,$B$58,$B$54,$E$58,0)</f>
        <v>-237.52524221343739</v>
      </c>
      <c r="C66" s="26">
        <f t="shared" si="12"/>
        <v>-238.8118372754268</v>
      </c>
      <c r="D66" s="26">
        <f>PPMT($B$59,D63,$B$58,$B$54,$E$58,0)</f>
        <v>-240.10540139400203</v>
      </c>
      <c r="E66" s="26">
        <f t="shared" si="12"/>
        <v>-241.40597231821957</v>
      </c>
      <c r="F66" s="26">
        <f t="shared" si="12"/>
        <v>-242.71358800160993</v>
      </c>
      <c r="G66" s="26">
        <f t="shared" si="12"/>
        <v>-244.0282866032853</v>
      </c>
      <c r="H66" s="26">
        <f t="shared" si="12"/>
        <v>-245.3501064890531</v>
      </c>
      <c r="I66" s="26">
        <f t="shared" si="12"/>
        <v>-246.67908623253547</v>
      </c>
      <c r="J66" s="26">
        <f t="shared" si="12"/>
        <v>-248.01526461629498</v>
      </c>
      <c r="K66" s="26">
        <f t="shared" si="12"/>
        <v>-249.35868063296664</v>
      </c>
      <c r="L66" s="26">
        <f t="shared" si="12"/>
        <v>-250.70937348639524</v>
      </c>
      <c r="M66" s="26">
        <f t="shared" si="12"/>
        <v>-252.06738259277984</v>
      </c>
      <c r="N66" s="26">
        <f t="shared" si="12"/>
        <v>-253.43274758182406</v>
      </c>
      <c r="O66" s="26">
        <f t="shared" si="12"/>
        <v>-254.80550829789226</v>
      </c>
      <c r="P66" s="26">
        <f t="shared" si="12"/>
        <v>-256.18570480117256</v>
      </c>
      <c r="Q66" s="26">
        <f t="shared" si="12"/>
        <v>-257.57337736884557</v>
      </c>
      <c r="R66" s="26">
        <f t="shared" si="12"/>
        <v>-258.96856649626017</v>
      </c>
      <c r="S66" s="26">
        <f t="shared" si="12"/>
        <v>-260.37131289811487</v>
      </c>
      <c r="T66" s="26">
        <f t="shared" si="12"/>
        <v>-261.78165750964632</v>
      </c>
      <c r="U66" s="26">
        <f t="shared" si="12"/>
        <v>-263.19964148782356</v>
      </c>
      <c r="V66" s="26">
        <f t="shared" si="12"/>
        <v>-264.62530621254933</v>
      </c>
      <c r="W66" s="26">
        <f t="shared" si="12"/>
        <v>-266.0586932878673</v>
      </c>
      <c r="X66" s="26">
        <f t="shared" si="12"/>
        <v>-267.49984454317661</v>
      </c>
      <c r="Y66" s="26">
        <f t="shared" si="12"/>
        <v>-268.94880203445211</v>
      </c>
      <c r="Z66" s="26">
        <f t="shared" si="12"/>
        <v>-270.40560804547204</v>
      </c>
      <c r="AA66" s="26">
        <f t="shared" si="12"/>
        <v>-271.87030508905167</v>
      </c>
      <c r="AB66" s="26">
        <f t="shared" si="12"/>
        <v>-273.34293590828401</v>
      </c>
      <c r="AC66" s="26">
        <f t="shared" si="12"/>
        <v>-274.82354347778727</v>
      </c>
      <c r="AD66" s="26">
        <f t="shared" si="12"/>
        <v>-276.3121710049586</v>
      </c>
      <c r="AE66" s="26">
        <f t="shared" si="12"/>
        <v>-277.80886193123547</v>
      </c>
      <c r="AF66" s="26">
        <f t="shared" si="12"/>
        <v>-279.313659933363</v>
      </c>
      <c r="AG66" s="26">
        <f t="shared" si="12"/>
        <v>-280.82660892466873</v>
      </c>
      <c r="AH66" s="26">
        <f t="shared" ref="AH66:BM66" si="13">PPMT($B$59,AH63,$B$58,$B$54,$E$58,0)</f>
        <v>-282.34775305634395</v>
      </c>
      <c r="AI66" s="26">
        <f t="shared" si="13"/>
        <v>-283.87713671873257</v>
      </c>
      <c r="AJ66" s="26">
        <f t="shared" si="13"/>
        <v>-285.41480454262569</v>
      </c>
      <c r="AK66" s="26">
        <f t="shared" si="13"/>
        <v>-286.96080140056489</v>
      </c>
      <c r="AL66" s="26">
        <f t="shared" si="13"/>
        <v>-288.51517240815127</v>
      </c>
      <c r="AM66" s="26">
        <f t="shared" si="13"/>
        <v>-290.0779629253621</v>
      </c>
      <c r="AN66" s="26">
        <f t="shared" si="13"/>
        <v>-291.64921855787441</v>
      </c>
      <c r="AO66" s="26">
        <f t="shared" si="13"/>
        <v>-293.22898515839626</v>
      </c>
      <c r="AP66" s="26">
        <f t="shared" si="13"/>
        <v>-294.81730882800423</v>
      </c>
      <c r="AQ66" s="26">
        <f t="shared" si="13"/>
        <v>-296.41423591748924</v>
      </c>
      <c r="AR66" s="26">
        <f t="shared" si="13"/>
        <v>-298.01981302870905</v>
      </c>
      <c r="AS66" s="26">
        <f t="shared" si="13"/>
        <v>-299.6340870159479</v>
      </c>
      <c r="AT66" s="26">
        <f t="shared" si="13"/>
        <v>-301.25710498728427</v>
      </c>
      <c r="AU66" s="26">
        <f t="shared" si="13"/>
        <v>-302.88891430596533</v>
      </c>
      <c r="AV66" s="26">
        <f t="shared" si="13"/>
        <v>-304.52956259178939</v>
      </c>
      <c r="AW66" s="26">
        <f t="shared" si="13"/>
        <v>-306.17909772249487</v>
      </c>
      <c r="AX66" s="26">
        <f t="shared" si="13"/>
        <v>-307.83756783515838</v>
      </c>
      <c r="AY66" s="26">
        <f t="shared" si="13"/>
        <v>-309.50502132759885</v>
      </c>
      <c r="AZ66" s="26">
        <f t="shared" si="13"/>
        <v>-311.18150685979003</v>
      </c>
      <c r="BA66" s="26">
        <f t="shared" si="13"/>
        <v>-312.86707335528047</v>
      </c>
      <c r="BB66" s="26">
        <f t="shared" si="13"/>
        <v>-314.56177000262164</v>
      </c>
      <c r="BC66" s="26">
        <f t="shared" si="13"/>
        <v>-316.26564625680254</v>
      </c>
      <c r="BD66" s="26">
        <f t="shared" si="13"/>
        <v>-317.97875184069352</v>
      </c>
      <c r="BE66" s="26">
        <f t="shared" si="13"/>
        <v>-319.7011367464973</v>
      </c>
      <c r="BF66" s="26">
        <f t="shared" si="13"/>
        <v>-321.43285123720744</v>
      </c>
      <c r="BG66" s="26">
        <f t="shared" si="13"/>
        <v>-323.17394584807568</v>
      </c>
      <c r="BH66" s="26">
        <f t="shared" si="13"/>
        <v>-324.92447138808609</v>
      </c>
      <c r="BI66" s="26">
        <f t="shared" si="13"/>
        <v>-326.68447894143827</v>
      </c>
      <c r="BJ66" s="26">
        <f t="shared" si="13"/>
        <v>-328.45401986903767</v>
      </c>
      <c r="BK66" s="26">
        <f t="shared" si="13"/>
        <v>-330.23314580999499</v>
      </c>
      <c r="BL66" s="26">
        <f t="shared" si="13"/>
        <v>-332.02190868313244</v>
      </c>
      <c r="BM66" s="26">
        <f t="shared" si="13"/>
        <v>-333.82036068849942</v>
      </c>
      <c r="BN66" s="26">
        <f t="shared" ref="BN66:CS66" si="14">PPMT($B$59,BN63,$B$58,$B$54,$E$58,0)</f>
        <v>-335.62855430889545</v>
      </c>
      <c r="BO66" s="26">
        <f t="shared" si="14"/>
        <v>-337.44654231140191</v>
      </c>
      <c r="BP66" s="26">
        <f t="shared" si="14"/>
        <v>-339.27437774892201</v>
      </c>
      <c r="BQ66" s="26">
        <f t="shared" si="14"/>
        <v>-341.11211396172871</v>
      </c>
      <c r="BR66" s="26">
        <f t="shared" si="14"/>
        <v>-342.95980457902135</v>
      </c>
      <c r="BS66" s="26">
        <f t="shared" si="14"/>
        <v>-344.81750352049107</v>
      </c>
      <c r="BT66" s="26">
        <f t="shared" si="14"/>
        <v>-346.68526499789374</v>
      </c>
      <c r="BU66" s="26">
        <f t="shared" si="14"/>
        <v>-348.56314351663235</v>
      </c>
      <c r="BV66" s="26">
        <f t="shared" si="14"/>
        <v>-350.45119387734746</v>
      </c>
      <c r="BW66" s="26">
        <f t="shared" si="14"/>
        <v>-352.34947117751642</v>
      </c>
      <c r="BX66" s="26">
        <f t="shared" si="14"/>
        <v>-354.25803081306128</v>
      </c>
      <c r="BY66" s="26">
        <f t="shared" si="14"/>
        <v>-356.1769284799654</v>
      </c>
      <c r="BZ66" s="26">
        <f t="shared" si="14"/>
        <v>-358.10622017589856</v>
      </c>
      <c r="CA66" s="26">
        <f t="shared" si="14"/>
        <v>-360.0459622018513</v>
      </c>
      <c r="CB66" s="26">
        <f t="shared" si="14"/>
        <v>-361.99621116377796</v>
      </c>
      <c r="CC66" s="26">
        <f t="shared" si="14"/>
        <v>-363.9570239742485</v>
      </c>
      <c r="CD66" s="26">
        <f t="shared" si="14"/>
        <v>-365.92845785410901</v>
      </c>
      <c r="CE66" s="26">
        <f t="shared" si="14"/>
        <v>-367.91057033415211</v>
      </c>
      <c r="CF66" s="26">
        <f t="shared" si="14"/>
        <v>-369.90341925679542</v>
      </c>
      <c r="CG66" s="26">
        <f t="shared" si="14"/>
        <v>-371.90706277776968</v>
      </c>
      <c r="CH66" s="26">
        <f t="shared" si="14"/>
        <v>-373.92155936781592</v>
      </c>
      <c r="CI66" s="26">
        <f t="shared" si="14"/>
        <v>-375.94696781439166</v>
      </c>
      <c r="CJ66" s="26">
        <f t="shared" si="14"/>
        <v>-377.9833472233862</v>
      </c>
      <c r="CK66" s="26">
        <f t="shared" si="14"/>
        <v>-380.03075702084629</v>
      </c>
      <c r="CL66" s="26">
        <f t="shared" si="14"/>
        <v>-382.08925695470919</v>
      </c>
      <c r="CM66" s="26">
        <f t="shared" si="14"/>
        <v>-384.15890709654724</v>
      </c>
      <c r="CN66" s="26">
        <f t="shared" si="14"/>
        <v>-386.23976784332012</v>
      </c>
      <c r="CO66" s="26">
        <f t="shared" si="14"/>
        <v>-388.33189991913815</v>
      </c>
      <c r="CP66" s="26">
        <f t="shared" si="14"/>
        <v>-390.43536437703347</v>
      </c>
      <c r="CQ66" s="26">
        <f t="shared" si="14"/>
        <v>-392.55022260074236</v>
      </c>
      <c r="CR66" s="26">
        <f t="shared" si="14"/>
        <v>-394.67653630649647</v>
      </c>
      <c r="CS66" s="26">
        <f t="shared" si="14"/>
        <v>-396.81436754482331</v>
      </c>
      <c r="CT66" s="26">
        <f t="shared" ref="CT66:DQ66" si="15">PPMT($B$59,CT63,$B$58,$B$54,$E$58,0)</f>
        <v>-398.96377870235773</v>
      </c>
      <c r="CU66" s="26">
        <f t="shared" si="15"/>
        <v>-401.12483250366216</v>
      </c>
      <c r="CV66" s="26">
        <f t="shared" si="15"/>
        <v>-403.29759201305694</v>
      </c>
      <c r="CW66" s="26">
        <f t="shared" si="15"/>
        <v>-405.4821206364611</v>
      </c>
      <c r="CX66" s="26">
        <f t="shared" si="15"/>
        <v>-407.67848212324191</v>
      </c>
      <c r="CY66" s="26">
        <f t="shared" si="15"/>
        <v>-409.88674056807616</v>
      </c>
      <c r="CZ66" s="26">
        <f t="shared" si="15"/>
        <v>-412.10696041281989</v>
      </c>
      <c r="DA66" s="26">
        <f t="shared" si="15"/>
        <v>-414.33920644838929</v>
      </c>
      <c r="DB66" s="26">
        <f t="shared" si="15"/>
        <v>-416.58354381665146</v>
      </c>
      <c r="DC66" s="26">
        <f t="shared" si="15"/>
        <v>-418.8400380123249</v>
      </c>
      <c r="DD66" s="26">
        <f t="shared" si="15"/>
        <v>-421.10875488489171</v>
      </c>
      <c r="DE66" s="26">
        <f t="shared" si="15"/>
        <v>-423.3897606405182</v>
      </c>
      <c r="DF66" s="26">
        <f t="shared" si="15"/>
        <v>-425.68312184398769</v>
      </c>
      <c r="DG66" s="26">
        <f t="shared" si="15"/>
        <v>-427.98890542064265</v>
      </c>
      <c r="DH66" s="26">
        <f t="shared" si="15"/>
        <v>-430.30717865833782</v>
      </c>
      <c r="DI66" s="26">
        <f t="shared" si="15"/>
        <v>-432.63800920940378</v>
      </c>
      <c r="DJ66" s="26">
        <f t="shared" si="15"/>
        <v>-434.98146509262136</v>
      </c>
      <c r="DK66" s="26">
        <f t="shared" si="15"/>
        <v>-437.33761469520636</v>
      </c>
      <c r="DL66" s="26">
        <f t="shared" si="15"/>
        <v>-439.70652677480547</v>
      </c>
      <c r="DM66" s="26">
        <f t="shared" si="15"/>
        <v>-442.0882704615023</v>
      </c>
      <c r="DN66" s="26">
        <f t="shared" si="15"/>
        <v>-444.48291525983547</v>
      </c>
      <c r="DO66" s="26">
        <f t="shared" si="15"/>
        <v>-446.89053105082616</v>
      </c>
      <c r="DP66" s="26">
        <f t="shared" si="15"/>
        <v>-449.31118809401823</v>
      </c>
      <c r="DQ66" s="26">
        <f t="shared" si="15"/>
        <v>-451.74495702952743</v>
      </c>
    </row>
    <row r="67" spans="1:121" x14ac:dyDescent="0.3">
      <c r="A67" t="s">
        <v>51</v>
      </c>
      <c r="B67" s="22">
        <f t="shared" ref="B67:AG67" si="16">B64+B66</f>
        <v>49762.474757786564</v>
      </c>
      <c r="C67" s="22">
        <f t="shared" si="16"/>
        <v>49523.662920511139</v>
      </c>
      <c r="D67" s="22">
        <f t="shared" si="16"/>
        <v>49283.557519117137</v>
      </c>
      <c r="E67" s="22">
        <f t="shared" si="16"/>
        <v>49042.151546798916</v>
      </c>
      <c r="F67" s="22">
        <f t="shared" si="16"/>
        <v>48799.437958797309</v>
      </c>
      <c r="G67" s="22">
        <f t="shared" si="16"/>
        <v>48555.409672194022</v>
      </c>
      <c r="H67" s="22">
        <f t="shared" si="16"/>
        <v>48310.059565704971</v>
      </c>
      <c r="I67" s="22">
        <f t="shared" si="16"/>
        <v>48063.380479472435</v>
      </c>
      <c r="J67" s="22">
        <f t="shared" si="16"/>
        <v>47815.365214856138</v>
      </c>
      <c r="K67" s="22">
        <f t="shared" si="16"/>
        <v>47566.006534223168</v>
      </c>
      <c r="L67" s="22">
        <f t="shared" si="16"/>
        <v>47315.297160736773</v>
      </c>
      <c r="M67" s="22">
        <f t="shared" si="16"/>
        <v>47063.229778143992</v>
      </c>
      <c r="N67" s="22">
        <f t="shared" si="16"/>
        <v>46809.797030562171</v>
      </c>
      <c r="O67" s="22">
        <f t="shared" si="16"/>
        <v>46554.991522264281</v>
      </c>
      <c r="P67" s="22">
        <f t="shared" si="16"/>
        <v>46298.805817463108</v>
      </c>
      <c r="Q67" s="22">
        <f t="shared" si="16"/>
        <v>46041.23244009426</v>
      </c>
      <c r="R67" s="22">
        <f t="shared" si="16"/>
        <v>45782.263873598</v>
      </c>
      <c r="S67" s="22">
        <f t="shared" si="16"/>
        <v>45521.892560699882</v>
      </c>
      <c r="T67" s="22">
        <f t="shared" si="16"/>
        <v>45260.110903190238</v>
      </c>
      <c r="U67" s="22">
        <f t="shared" si="16"/>
        <v>44996.911261702415</v>
      </c>
      <c r="V67" s="22">
        <f t="shared" si="16"/>
        <v>44732.285955489868</v>
      </c>
      <c r="W67" s="22">
        <f t="shared" si="16"/>
        <v>44466.227262202003</v>
      </c>
      <c r="X67" s="22">
        <f t="shared" si="16"/>
        <v>44198.727417658825</v>
      </c>
      <c r="Y67" s="22">
        <f t="shared" si="16"/>
        <v>43929.778615624375</v>
      </c>
      <c r="Z67" s="22">
        <f t="shared" si="16"/>
        <v>43659.373007578906</v>
      </c>
      <c r="AA67" s="22">
        <f t="shared" si="16"/>
        <v>43387.502702489852</v>
      </c>
      <c r="AB67" s="22">
        <f t="shared" si="16"/>
        <v>43114.159766581564</v>
      </c>
      <c r="AC67" s="22">
        <f t="shared" si="16"/>
        <v>42839.336223103775</v>
      </c>
      <c r="AD67" s="22">
        <f t="shared" si="16"/>
        <v>42563.024052098815</v>
      </c>
      <c r="AE67" s="22">
        <f t="shared" si="16"/>
        <v>42285.215190167582</v>
      </c>
      <c r="AF67" s="22">
        <f t="shared" si="16"/>
        <v>42005.901530234216</v>
      </c>
      <c r="AG67" s="22">
        <f t="shared" si="16"/>
        <v>41725.074921309548</v>
      </c>
      <c r="AH67" s="22">
        <f t="shared" ref="AH67:BM67" si="17">AH64+AH66</f>
        <v>41442.727168253201</v>
      </c>
      <c r="AI67" s="22">
        <f t="shared" si="17"/>
        <v>41158.850031534472</v>
      </c>
      <c r="AJ67" s="22">
        <f t="shared" si="17"/>
        <v>40873.435226991845</v>
      </c>
      <c r="AK67" s="22">
        <f t="shared" si="17"/>
        <v>40586.474425591281</v>
      </c>
      <c r="AL67" s="22">
        <f t="shared" si="17"/>
        <v>40297.959253183129</v>
      </c>
      <c r="AM67" s="22">
        <f t="shared" si="17"/>
        <v>40007.88129025777</v>
      </c>
      <c r="AN67" s="22">
        <f t="shared" si="17"/>
        <v>39716.232071699895</v>
      </c>
      <c r="AO67" s="22">
        <f t="shared" si="17"/>
        <v>39423.003086541496</v>
      </c>
      <c r="AP67" s="22">
        <f t="shared" si="17"/>
        <v>39128.185777713494</v>
      </c>
      <c r="AQ67" s="22">
        <f t="shared" si="17"/>
        <v>38831.771541796006</v>
      </c>
      <c r="AR67" s="22">
        <f t="shared" si="17"/>
        <v>38533.751728767296</v>
      </c>
      <c r="AS67" s="22">
        <f t="shared" si="17"/>
        <v>38234.117641751349</v>
      </c>
      <c r="AT67" s="22">
        <f t="shared" si="17"/>
        <v>37932.860536764063</v>
      </c>
      <c r="AU67" s="22">
        <f t="shared" si="17"/>
        <v>37629.971622458099</v>
      </c>
      <c r="AV67" s="22">
        <f t="shared" si="17"/>
        <v>37325.442059866313</v>
      </c>
      <c r="AW67" s="22">
        <f t="shared" si="17"/>
        <v>37019.262962143817</v>
      </c>
      <c r="AX67" s="22">
        <f t="shared" si="17"/>
        <v>36711.425394308659</v>
      </c>
      <c r="AY67" s="22">
        <f t="shared" si="17"/>
        <v>36401.920372981062</v>
      </c>
      <c r="AZ67" s="22">
        <f t="shared" si="17"/>
        <v>36090.738866121268</v>
      </c>
      <c r="BA67" s="22">
        <f t="shared" si="17"/>
        <v>35777.871792765989</v>
      </c>
      <c r="BB67" s="22">
        <f t="shared" si="17"/>
        <v>35463.310022763369</v>
      </c>
      <c r="BC67" s="22">
        <f t="shared" si="17"/>
        <v>35147.044376506565</v>
      </c>
      <c r="BD67" s="22">
        <f t="shared" si="17"/>
        <v>34829.065624665869</v>
      </c>
      <c r="BE67" s="22">
        <f t="shared" si="17"/>
        <v>34509.364487919374</v>
      </c>
      <c r="BF67" s="22">
        <f t="shared" si="17"/>
        <v>34187.931636682166</v>
      </c>
      <c r="BG67" s="22">
        <f t="shared" si="17"/>
        <v>33864.757690834093</v>
      </c>
      <c r="BH67" s="22">
        <f t="shared" si="17"/>
        <v>33539.833219446009</v>
      </c>
      <c r="BI67" s="22">
        <f t="shared" si="17"/>
        <v>33213.14874050457</v>
      </c>
      <c r="BJ67" s="22">
        <f t="shared" si="17"/>
        <v>32884.694720635533</v>
      </c>
      <c r="BK67" s="22">
        <f t="shared" si="17"/>
        <v>32554.461574825538</v>
      </c>
      <c r="BL67" s="22">
        <f t="shared" si="17"/>
        <v>32222.439666142407</v>
      </c>
      <c r="BM67" s="22">
        <f t="shared" si="17"/>
        <v>31888.619305453907</v>
      </c>
      <c r="BN67" s="22">
        <f t="shared" ref="BN67:CS67" si="18">BN64+BN66</f>
        <v>31552.990751145011</v>
      </c>
      <c r="BO67" s="22">
        <f t="shared" si="18"/>
        <v>31215.544208833609</v>
      </c>
      <c r="BP67" s="22">
        <f t="shared" si="18"/>
        <v>30876.269831084686</v>
      </c>
      <c r="BQ67" s="22">
        <f t="shared" si="18"/>
        <v>30535.157717122958</v>
      </c>
      <c r="BR67" s="22">
        <f t="shared" si="18"/>
        <v>30192.197912543936</v>
      </c>
      <c r="BS67" s="22">
        <f t="shared" si="18"/>
        <v>29847.380409023444</v>
      </c>
      <c r="BT67" s="22">
        <f t="shared" si="18"/>
        <v>29500.695144025551</v>
      </c>
      <c r="BU67" s="22">
        <f t="shared" si="18"/>
        <v>29152.132000508918</v>
      </c>
      <c r="BV67" s="22">
        <f t="shared" si="18"/>
        <v>28801.680806631572</v>
      </c>
      <c r="BW67" s="22">
        <f t="shared" si="18"/>
        <v>28449.331335454055</v>
      </c>
      <c r="BX67" s="22">
        <f t="shared" si="18"/>
        <v>28095.073304640995</v>
      </c>
      <c r="BY67" s="22">
        <f t="shared" si="18"/>
        <v>27738.896376161028</v>
      </c>
      <c r="BZ67" s="22">
        <f t="shared" si="18"/>
        <v>27380.790155985131</v>
      </c>
      <c r="CA67" s="22">
        <f t="shared" si="18"/>
        <v>27020.744193783281</v>
      </c>
      <c r="CB67" s="22">
        <f t="shared" si="18"/>
        <v>26658.747982619501</v>
      </c>
      <c r="CC67" s="22">
        <f t="shared" si="18"/>
        <v>26294.790958645252</v>
      </c>
      <c r="CD67" s="22">
        <f t="shared" si="18"/>
        <v>25928.862500791143</v>
      </c>
      <c r="CE67" s="22">
        <f t="shared" si="18"/>
        <v>25560.951930456991</v>
      </c>
      <c r="CF67" s="22">
        <f t="shared" si="18"/>
        <v>25191.048511200195</v>
      </c>
      <c r="CG67" s="22">
        <f t="shared" si="18"/>
        <v>24819.141448422426</v>
      </c>
      <c r="CH67" s="22">
        <f t="shared" si="18"/>
        <v>24445.21988905461</v>
      </c>
      <c r="CI67" s="22">
        <f t="shared" si="18"/>
        <v>24069.272921240219</v>
      </c>
      <c r="CJ67" s="22">
        <f t="shared" si="18"/>
        <v>23691.289574016831</v>
      </c>
      <c r="CK67" s="22">
        <f t="shared" si="18"/>
        <v>23311.258816995985</v>
      </c>
      <c r="CL67" s="22">
        <f t="shared" si="18"/>
        <v>22929.169560041275</v>
      </c>
      <c r="CM67" s="22">
        <f t="shared" si="18"/>
        <v>22545.010652944729</v>
      </c>
      <c r="CN67" s="22">
        <f t="shared" si="18"/>
        <v>22158.77088510141</v>
      </c>
      <c r="CO67" s="22">
        <f t="shared" si="18"/>
        <v>21770.438985182271</v>
      </c>
      <c r="CP67" s="22">
        <f t="shared" si="18"/>
        <v>21380.003620805237</v>
      </c>
      <c r="CQ67" s="22">
        <f t="shared" si="18"/>
        <v>20987.453398204496</v>
      </c>
      <c r="CR67" s="22">
        <f t="shared" si="18"/>
        <v>20592.776861898001</v>
      </c>
      <c r="CS67" s="22">
        <f t="shared" si="18"/>
        <v>20195.962494353178</v>
      </c>
      <c r="CT67" s="22">
        <f t="shared" ref="CT67:DQ67" si="19">CT64+CT66</f>
        <v>19796.998715650821</v>
      </c>
      <c r="CU67" s="22">
        <f t="shared" si="19"/>
        <v>19395.87388314716</v>
      </c>
      <c r="CV67" s="22">
        <f t="shared" si="19"/>
        <v>18992.576291134104</v>
      </c>
      <c r="CW67" s="22">
        <f t="shared" si="19"/>
        <v>18587.094170497643</v>
      </c>
      <c r="CX67" s="22">
        <f t="shared" si="19"/>
        <v>18179.4156883744</v>
      </c>
      <c r="CY67" s="22">
        <f t="shared" si="19"/>
        <v>17769.528947806324</v>
      </c>
      <c r="CZ67" s="22">
        <f t="shared" si="19"/>
        <v>17357.421987393504</v>
      </c>
      <c r="DA67" s="22">
        <f t="shared" si="19"/>
        <v>16943.082780945115</v>
      </c>
      <c r="DB67" s="22">
        <f t="shared" si="19"/>
        <v>16526.499237128464</v>
      </c>
      <c r="DC67" s="22">
        <f t="shared" si="19"/>
        <v>16107.659199116139</v>
      </c>
      <c r="DD67" s="22">
        <f t="shared" si="19"/>
        <v>15686.550444231247</v>
      </c>
      <c r="DE67" s="22">
        <f t="shared" si="19"/>
        <v>15263.160683590728</v>
      </c>
      <c r="DF67" s="22">
        <f t="shared" si="19"/>
        <v>14837.47756174674</v>
      </c>
      <c r="DG67" s="22">
        <f t="shared" si="19"/>
        <v>14409.488656326097</v>
      </c>
      <c r="DH67" s="22">
        <f t="shared" si="19"/>
        <v>13979.181477667758</v>
      </c>
      <c r="DI67" s="22">
        <f t="shared" si="19"/>
        <v>13546.543468458354</v>
      </c>
      <c r="DJ67" s="22">
        <f t="shared" si="19"/>
        <v>13111.562003365732</v>
      </c>
      <c r="DK67" s="22">
        <f t="shared" si="19"/>
        <v>12674.224388670526</v>
      </c>
      <c r="DL67" s="22">
        <f t="shared" si="19"/>
        <v>12234.51786189572</v>
      </c>
      <c r="DM67" s="22">
        <f t="shared" si="19"/>
        <v>11792.429591434218</v>
      </c>
      <c r="DN67" s="22">
        <f t="shared" si="19"/>
        <v>11347.946676174382</v>
      </c>
      <c r="DO67" s="22">
        <f t="shared" si="19"/>
        <v>10901.056145123557</v>
      </c>
      <c r="DP67" s="22">
        <f t="shared" si="19"/>
        <v>10451.744957029539</v>
      </c>
      <c r="DQ67" s="22">
        <f t="shared" si="19"/>
        <v>10000.000000000013</v>
      </c>
    </row>
    <row r="68" spans="1:121" x14ac:dyDescent="0.3">
      <c r="A68" s="27" t="s">
        <v>74</v>
      </c>
    </row>
    <row r="69" spans="1:121" x14ac:dyDescent="0.3">
      <c r="A69" s="27" t="s">
        <v>75</v>
      </c>
    </row>
    <row r="70" spans="1:121" x14ac:dyDescent="0.3">
      <c r="A70" s="4" t="s">
        <v>65</v>
      </c>
      <c r="B70" s="9">
        <v>1</v>
      </c>
      <c r="C70" s="9">
        <v>2</v>
      </c>
      <c r="D70" s="9">
        <v>3</v>
      </c>
      <c r="E70" s="9">
        <v>4</v>
      </c>
      <c r="F70" s="9">
        <v>5</v>
      </c>
      <c r="G70" s="9">
        <v>6</v>
      </c>
      <c r="H70" s="9">
        <v>7</v>
      </c>
      <c r="I70" s="9">
        <v>8</v>
      </c>
      <c r="J70" s="9">
        <v>9</v>
      </c>
      <c r="K70" s="9">
        <v>10</v>
      </c>
      <c r="L70" s="9">
        <v>11</v>
      </c>
      <c r="M70" s="9">
        <v>12</v>
      </c>
      <c r="N70" s="9">
        <v>13</v>
      </c>
      <c r="O70" s="9">
        <v>14</v>
      </c>
      <c r="P70" s="9">
        <v>15</v>
      </c>
      <c r="Q70" s="9">
        <v>16</v>
      </c>
      <c r="R70" s="9">
        <v>17</v>
      </c>
      <c r="S70" s="9">
        <v>18</v>
      </c>
      <c r="T70" s="9">
        <v>19</v>
      </c>
      <c r="U70" s="9">
        <v>20</v>
      </c>
      <c r="V70" s="9">
        <v>21</v>
      </c>
      <c r="W70" s="9">
        <v>22</v>
      </c>
      <c r="X70" s="9">
        <v>23</v>
      </c>
      <c r="Y70" s="9">
        <v>24</v>
      </c>
      <c r="Z70" s="9">
        <v>25</v>
      </c>
      <c r="AA70" s="9">
        <v>26</v>
      </c>
      <c r="AB70" s="9">
        <v>27</v>
      </c>
      <c r="AC70" s="9">
        <v>28</v>
      </c>
      <c r="AD70" s="9">
        <v>29</v>
      </c>
      <c r="AE70" s="9">
        <v>30</v>
      </c>
      <c r="AF70" s="9">
        <v>31</v>
      </c>
      <c r="AG70" s="9">
        <v>32</v>
      </c>
      <c r="AH70" s="9">
        <v>33</v>
      </c>
      <c r="AI70" s="9">
        <v>34</v>
      </c>
      <c r="AJ70" s="9">
        <v>35</v>
      </c>
      <c r="AK70" s="9">
        <v>36</v>
      </c>
      <c r="AL70" s="9">
        <v>37</v>
      </c>
      <c r="AM70" s="9">
        <v>38</v>
      </c>
      <c r="AN70" s="9">
        <v>39</v>
      </c>
      <c r="AO70" s="9">
        <v>40</v>
      </c>
      <c r="AP70" s="9">
        <v>41</v>
      </c>
      <c r="AQ70" s="9">
        <v>42</v>
      </c>
      <c r="AR70" s="9">
        <v>43</v>
      </c>
      <c r="AS70" s="9">
        <v>44</v>
      </c>
      <c r="AT70" s="9">
        <v>45</v>
      </c>
      <c r="AU70" s="9">
        <v>46</v>
      </c>
      <c r="AV70" s="9">
        <v>47</v>
      </c>
      <c r="AW70" s="9">
        <v>48</v>
      </c>
      <c r="AX70" s="9">
        <v>49</v>
      </c>
      <c r="AY70" s="9">
        <v>50</v>
      </c>
      <c r="AZ70" s="9">
        <v>51</v>
      </c>
      <c r="BA70" s="9">
        <v>52</v>
      </c>
      <c r="BB70" s="9">
        <v>53</v>
      </c>
      <c r="BC70" s="9">
        <v>54</v>
      </c>
      <c r="BD70" s="9">
        <v>55</v>
      </c>
      <c r="BE70" s="9">
        <v>56</v>
      </c>
      <c r="BF70" s="9">
        <v>57</v>
      </c>
      <c r="BG70" s="9">
        <v>58</v>
      </c>
      <c r="BH70" s="9">
        <v>59</v>
      </c>
      <c r="BI70" s="9">
        <v>60</v>
      </c>
      <c r="BJ70" s="9">
        <v>61</v>
      </c>
      <c r="BK70" s="9">
        <v>62</v>
      </c>
      <c r="BL70" s="9">
        <v>63</v>
      </c>
      <c r="BM70" s="9">
        <v>64</v>
      </c>
      <c r="BN70" s="9">
        <v>65</v>
      </c>
      <c r="BO70" s="9">
        <v>66</v>
      </c>
      <c r="BP70" s="9">
        <v>67</v>
      </c>
      <c r="BQ70" s="9">
        <v>68</v>
      </c>
      <c r="BR70" s="9">
        <v>69</v>
      </c>
      <c r="BS70" s="9">
        <v>70</v>
      </c>
      <c r="BT70" s="9">
        <v>71</v>
      </c>
      <c r="BU70" s="9">
        <v>72</v>
      </c>
      <c r="BV70" s="9">
        <v>73</v>
      </c>
      <c r="BW70" s="9">
        <v>74</v>
      </c>
      <c r="BX70" s="9">
        <v>75</v>
      </c>
      <c r="BY70" s="9">
        <v>76</v>
      </c>
      <c r="BZ70" s="9">
        <v>77</v>
      </c>
      <c r="CA70" s="9">
        <v>78</v>
      </c>
      <c r="CB70" s="9">
        <v>79</v>
      </c>
      <c r="CC70" s="9">
        <v>80</v>
      </c>
      <c r="CD70" s="9">
        <v>81</v>
      </c>
      <c r="CE70" s="9">
        <v>82</v>
      </c>
      <c r="CF70" s="9">
        <v>83</v>
      </c>
      <c r="CG70" s="9">
        <v>84</v>
      </c>
      <c r="CH70" s="9">
        <v>85</v>
      </c>
      <c r="CI70" s="9">
        <v>86</v>
      </c>
      <c r="CJ70" s="9">
        <v>87</v>
      </c>
      <c r="CK70" s="9">
        <v>88</v>
      </c>
      <c r="CL70" s="9">
        <v>89</v>
      </c>
      <c r="CM70" s="9">
        <v>90</v>
      </c>
      <c r="CN70" s="9">
        <v>91</v>
      </c>
      <c r="CO70" s="9">
        <v>92</v>
      </c>
      <c r="CP70" s="9">
        <v>93</v>
      </c>
      <c r="CQ70" s="9">
        <v>94</v>
      </c>
      <c r="CR70" s="9">
        <v>95</v>
      </c>
      <c r="CS70" s="9">
        <v>96</v>
      </c>
      <c r="CT70" s="9">
        <v>97</v>
      </c>
      <c r="CU70" s="9">
        <v>98</v>
      </c>
      <c r="CV70" s="9">
        <v>99</v>
      </c>
      <c r="CW70" s="9">
        <v>100</v>
      </c>
      <c r="CX70" s="9">
        <v>101</v>
      </c>
      <c r="CY70" s="9">
        <v>102</v>
      </c>
      <c r="CZ70" s="9">
        <v>103</v>
      </c>
      <c r="DA70" s="9">
        <v>104</v>
      </c>
      <c r="DB70" s="9">
        <v>105</v>
      </c>
      <c r="DC70" s="9">
        <v>106</v>
      </c>
      <c r="DD70" s="9">
        <v>107</v>
      </c>
      <c r="DE70" s="9">
        <v>108</v>
      </c>
      <c r="DF70" s="9">
        <v>109</v>
      </c>
      <c r="DG70" s="9">
        <v>110</v>
      </c>
      <c r="DH70" s="9">
        <v>111</v>
      </c>
      <c r="DI70" s="9">
        <v>112</v>
      </c>
      <c r="DJ70" s="9">
        <v>113</v>
      </c>
      <c r="DK70" s="9">
        <v>114</v>
      </c>
      <c r="DL70" s="9">
        <v>115</v>
      </c>
      <c r="DM70" s="9">
        <v>116</v>
      </c>
      <c r="DN70" s="9">
        <v>117</v>
      </c>
      <c r="DO70" s="9">
        <v>118</v>
      </c>
      <c r="DP70" s="9">
        <v>119</v>
      </c>
      <c r="DQ70" s="9">
        <v>120</v>
      </c>
    </row>
    <row r="71" spans="1:121" x14ac:dyDescent="0.3">
      <c r="A71" t="s">
        <v>66</v>
      </c>
      <c r="B71" s="22">
        <f t="shared" ref="B71:AG71" si="20">-$D$61</f>
        <v>508.35857554677074</v>
      </c>
      <c r="C71" s="22">
        <f t="shared" si="20"/>
        <v>508.35857554677074</v>
      </c>
      <c r="D71" s="22">
        <f t="shared" si="20"/>
        <v>508.35857554677074</v>
      </c>
      <c r="E71" s="22">
        <f t="shared" si="20"/>
        <v>508.35857554677074</v>
      </c>
      <c r="F71" s="22">
        <f t="shared" si="20"/>
        <v>508.35857554677074</v>
      </c>
      <c r="G71" s="22">
        <f t="shared" si="20"/>
        <v>508.35857554677074</v>
      </c>
      <c r="H71" s="22">
        <f t="shared" si="20"/>
        <v>508.35857554677074</v>
      </c>
      <c r="I71" s="22">
        <f t="shared" si="20"/>
        <v>508.35857554677074</v>
      </c>
      <c r="J71" s="22">
        <f t="shared" si="20"/>
        <v>508.35857554677074</v>
      </c>
      <c r="K71" s="22">
        <f t="shared" si="20"/>
        <v>508.35857554677074</v>
      </c>
      <c r="L71" s="22">
        <f t="shared" si="20"/>
        <v>508.35857554677074</v>
      </c>
      <c r="M71" s="22">
        <f t="shared" si="20"/>
        <v>508.35857554677074</v>
      </c>
      <c r="N71" s="22">
        <f t="shared" si="20"/>
        <v>508.35857554677074</v>
      </c>
      <c r="O71" s="22">
        <f t="shared" si="20"/>
        <v>508.35857554677074</v>
      </c>
      <c r="P71" s="22">
        <f t="shared" si="20"/>
        <v>508.35857554677074</v>
      </c>
      <c r="Q71" s="22">
        <f t="shared" si="20"/>
        <v>508.35857554677074</v>
      </c>
      <c r="R71" s="22">
        <f t="shared" si="20"/>
        <v>508.35857554677074</v>
      </c>
      <c r="S71" s="22">
        <f t="shared" si="20"/>
        <v>508.35857554677074</v>
      </c>
      <c r="T71" s="22">
        <f t="shared" si="20"/>
        <v>508.35857554677074</v>
      </c>
      <c r="U71" s="22">
        <f t="shared" si="20"/>
        <v>508.35857554677074</v>
      </c>
      <c r="V71" s="22">
        <f t="shared" si="20"/>
        <v>508.35857554677074</v>
      </c>
      <c r="W71" s="22">
        <f t="shared" si="20"/>
        <v>508.35857554677074</v>
      </c>
      <c r="X71" s="22">
        <f t="shared" si="20"/>
        <v>508.35857554677074</v>
      </c>
      <c r="Y71" s="22">
        <f t="shared" si="20"/>
        <v>508.35857554677074</v>
      </c>
      <c r="Z71" s="22">
        <f t="shared" si="20"/>
        <v>508.35857554677074</v>
      </c>
      <c r="AA71" s="22">
        <f t="shared" si="20"/>
        <v>508.35857554677074</v>
      </c>
      <c r="AB71" s="22">
        <f t="shared" si="20"/>
        <v>508.35857554677074</v>
      </c>
      <c r="AC71" s="22">
        <f t="shared" si="20"/>
        <v>508.35857554677074</v>
      </c>
      <c r="AD71" s="22">
        <f t="shared" si="20"/>
        <v>508.35857554677074</v>
      </c>
      <c r="AE71" s="22">
        <f t="shared" si="20"/>
        <v>508.35857554677074</v>
      </c>
      <c r="AF71" s="22">
        <f t="shared" si="20"/>
        <v>508.35857554677074</v>
      </c>
      <c r="AG71" s="22">
        <f t="shared" si="20"/>
        <v>508.35857554677074</v>
      </c>
      <c r="AH71" s="22">
        <f t="shared" ref="AH71:BM71" si="21">-$D$61</f>
        <v>508.35857554677074</v>
      </c>
      <c r="AI71" s="22">
        <f t="shared" si="21"/>
        <v>508.35857554677074</v>
      </c>
      <c r="AJ71" s="22">
        <f t="shared" si="21"/>
        <v>508.35857554677074</v>
      </c>
      <c r="AK71" s="22">
        <f t="shared" si="21"/>
        <v>508.35857554677074</v>
      </c>
      <c r="AL71" s="22">
        <f t="shared" si="21"/>
        <v>508.35857554677074</v>
      </c>
      <c r="AM71" s="22">
        <f t="shared" si="21"/>
        <v>508.35857554677074</v>
      </c>
      <c r="AN71" s="22">
        <f t="shared" si="21"/>
        <v>508.35857554677074</v>
      </c>
      <c r="AO71" s="22">
        <f t="shared" si="21"/>
        <v>508.35857554677074</v>
      </c>
      <c r="AP71" s="22">
        <f t="shared" si="21"/>
        <v>508.35857554677074</v>
      </c>
      <c r="AQ71" s="22">
        <f t="shared" si="21"/>
        <v>508.35857554677074</v>
      </c>
      <c r="AR71" s="22">
        <f t="shared" si="21"/>
        <v>508.35857554677074</v>
      </c>
      <c r="AS71" s="22">
        <f t="shared" si="21"/>
        <v>508.35857554677074</v>
      </c>
      <c r="AT71" s="22">
        <f t="shared" si="21"/>
        <v>508.35857554677074</v>
      </c>
      <c r="AU71" s="22">
        <f t="shared" si="21"/>
        <v>508.35857554677074</v>
      </c>
      <c r="AV71" s="22">
        <f t="shared" si="21"/>
        <v>508.35857554677074</v>
      </c>
      <c r="AW71" s="22">
        <f t="shared" si="21"/>
        <v>508.35857554677074</v>
      </c>
      <c r="AX71" s="22">
        <f t="shared" si="21"/>
        <v>508.35857554677074</v>
      </c>
      <c r="AY71" s="22">
        <f t="shared" si="21"/>
        <v>508.35857554677074</v>
      </c>
      <c r="AZ71" s="22">
        <f t="shared" si="21"/>
        <v>508.35857554677074</v>
      </c>
      <c r="BA71" s="22">
        <f t="shared" si="21"/>
        <v>508.35857554677074</v>
      </c>
      <c r="BB71" s="22">
        <f t="shared" si="21"/>
        <v>508.35857554677074</v>
      </c>
      <c r="BC71" s="22">
        <f t="shared" si="21"/>
        <v>508.35857554677074</v>
      </c>
      <c r="BD71" s="22">
        <f t="shared" si="21"/>
        <v>508.35857554677074</v>
      </c>
      <c r="BE71" s="22">
        <f t="shared" si="21"/>
        <v>508.35857554677074</v>
      </c>
      <c r="BF71" s="22">
        <f t="shared" si="21"/>
        <v>508.35857554677074</v>
      </c>
      <c r="BG71" s="22">
        <f t="shared" si="21"/>
        <v>508.35857554677074</v>
      </c>
      <c r="BH71" s="22">
        <f t="shared" si="21"/>
        <v>508.35857554677074</v>
      </c>
      <c r="BI71" s="22">
        <f t="shared" si="21"/>
        <v>508.35857554677074</v>
      </c>
      <c r="BJ71" s="22">
        <f t="shared" si="21"/>
        <v>508.35857554677074</v>
      </c>
      <c r="BK71" s="22">
        <f t="shared" si="21"/>
        <v>508.35857554677074</v>
      </c>
      <c r="BL71" s="22">
        <f t="shared" si="21"/>
        <v>508.35857554677074</v>
      </c>
      <c r="BM71" s="22">
        <f t="shared" si="21"/>
        <v>508.35857554677074</v>
      </c>
      <c r="BN71" s="22">
        <f t="shared" ref="BN71:CS71" si="22">-$D$61</f>
        <v>508.35857554677074</v>
      </c>
      <c r="BO71" s="22">
        <f t="shared" si="22"/>
        <v>508.35857554677074</v>
      </c>
      <c r="BP71" s="22">
        <f t="shared" si="22"/>
        <v>508.35857554677074</v>
      </c>
      <c r="BQ71" s="22">
        <f t="shared" si="22"/>
        <v>508.35857554677074</v>
      </c>
      <c r="BR71" s="22">
        <f t="shared" si="22"/>
        <v>508.35857554677074</v>
      </c>
      <c r="BS71" s="22">
        <f t="shared" si="22"/>
        <v>508.35857554677074</v>
      </c>
      <c r="BT71" s="22">
        <f t="shared" si="22"/>
        <v>508.35857554677074</v>
      </c>
      <c r="BU71" s="22">
        <f t="shared" si="22"/>
        <v>508.35857554677074</v>
      </c>
      <c r="BV71" s="22">
        <f t="shared" si="22"/>
        <v>508.35857554677074</v>
      </c>
      <c r="BW71" s="22">
        <f t="shared" si="22"/>
        <v>508.35857554677074</v>
      </c>
      <c r="BX71" s="22">
        <f t="shared" si="22"/>
        <v>508.35857554677074</v>
      </c>
      <c r="BY71" s="22">
        <f t="shared" si="22"/>
        <v>508.35857554677074</v>
      </c>
      <c r="BZ71" s="22">
        <f t="shared" si="22"/>
        <v>508.35857554677074</v>
      </c>
      <c r="CA71" s="22">
        <f t="shared" si="22"/>
        <v>508.35857554677074</v>
      </c>
      <c r="CB71" s="22">
        <f t="shared" si="22"/>
        <v>508.35857554677074</v>
      </c>
      <c r="CC71" s="22">
        <f t="shared" si="22"/>
        <v>508.35857554677074</v>
      </c>
      <c r="CD71" s="22">
        <f t="shared" si="22"/>
        <v>508.35857554677074</v>
      </c>
      <c r="CE71" s="22">
        <f t="shared" si="22"/>
        <v>508.35857554677074</v>
      </c>
      <c r="CF71" s="22">
        <f t="shared" si="22"/>
        <v>508.35857554677074</v>
      </c>
      <c r="CG71" s="22">
        <f t="shared" si="22"/>
        <v>508.35857554677074</v>
      </c>
      <c r="CH71" s="22">
        <f t="shared" si="22"/>
        <v>508.35857554677074</v>
      </c>
      <c r="CI71" s="22">
        <f t="shared" si="22"/>
        <v>508.35857554677074</v>
      </c>
      <c r="CJ71" s="22">
        <f t="shared" si="22"/>
        <v>508.35857554677074</v>
      </c>
      <c r="CK71" s="22">
        <f t="shared" si="22"/>
        <v>508.35857554677074</v>
      </c>
      <c r="CL71" s="22">
        <f t="shared" si="22"/>
        <v>508.35857554677074</v>
      </c>
      <c r="CM71" s="22">
        <f t="shared" si="22"/>
        <v>508.35857554677074</v>
      </c>
      <c r="CN71" s="22">
        <f t="shared" si="22"/>
        <v>508.35857554677074</v>
      </c>
      <c r="CO71" s="22">
        <f t="shared" si="22"/>
        <v>508.35857554677074</v>
      </c>
      <c r="CP71" s="22">
        <f t="shared" si="22"/>
        <v>508.35857554677074</v>
      </c>
      <c r="CQ71" s="22">
        <f t="shared" si="22"/>
        <v>508.35857554677074</v>
      </c>
      <c r="CR71" s="22">
        <f t="shared" si="22"/>
        <v>508.35857554677074</v>
      </c>
      <c r="CS71" s="22">
        <f t="shared" si="22"/>
        <v>508.35857554677074</v>
      </c>
      <c r="CT71" s="22">
        <f t="shared" ref="CT71:DQ71" si="23">-$D$61</f>
        <v>508.35857554677074</v>
      </c>
      <c r="CU71" s="22">
        <f t="shared" si="23"/>
        <v>508.35857554677074</v>
      </c>
      <c r="CV71" s="22">
        <f t="shared" si="23"/>
        <v>508.35857554677074</v>
      </c>
      <c r="CW71" s="22">
        <f t="shared" si="23"/>
        <v>508.35857554677074</v>
      </c>
      <c r="CX71" s="22">
        <f t="shared" si="23"/>
        <v>508.35857554677074</v>
      </c>
      <c r="CY71" s="22">
        <f t="shared" si="23"/>
        <v>508.35857554677074</v>
      </c>
      <c r="CZ71" s="22">
        <f t="shared" si="23"/>
        <v>508.35857554677074</v>
      </c>
      <c r="DA71" s="22">
        <f t="shared" si="23"/>
        <v>508.35857554677074</v>
      </c>
      <c r="DB71" s="22">
        <f t="shared" si="23"/>
        <v>508.35857554677074</v>
      </c>
      <c r="DC71" s="22">
        <f t="shared" si="23"/>
        <v>508.35857554677074</v>
      </c>
      <c r="DD71" s="22">
        <f t="shared" si="23"/>
        <v>508.35857554677074</v>
      </c>
      <c r="DE71" s="22">
        <f t="shared" si="23"/>
        <v>508.35857554677074</v>
      </c>
      <c r="DF71" s="22">
        <f t="shared" si="23"/>
        <v>508.35857554677074</v>
      </c>
      <c r="DG71" s="22">
        <f t="shared" si="23"/>
        <v>508.35857554677074</v>
      </c>
      <c r="DH71" s="22">
        <f t="shared" si="23"/>
        <v>508.35857554677074</v>
      </c>
      <c r="DI71" s="22">
        <f t="shared" si="23"/>
        <v>508.35857554677074</v>
      </c>
      <c r="DJ71" s="22">
        <f t="shared" si="23"/>
        <v>508.35857554677074</v>
      </c>
      <c r="DK71" s="22">
        <f t="shared" si="23"/>
        <v>508.35857554677074</v>
      </c>
      <c r="DL71" s="22">
        <f t="shared" si="23"/>
        <v>508.35857554677074</v>
      </c>
      <c r="DM71" s="22">
        <f t="shared" si="23"/>
        <v>508.35857554677074</v>
      </c>
      <c r="DN71" s="22">
        <f t="shared" si="23"/>
        <v>508.35857554677074</v>
      </c>
      <c r="DO71" s="22">
        <f t="shared" si="23"/>
        <v>508.35857554677074</v>
      </c>
      <c r="DP71" s="22">
        <f t="shared" si="23"/>
        <v>508.35857554677074</v>
      </c>
      <c r="DQ71" s="22">
        <f t="shared" si="23"/>
        <v>508.35857554677074</v>
      </c>
    </row>
    <row r="72" spans="1:121" x14ac:dyDescent="0.3">
      <c r="A72" t="s">
        <v>46</v>
      </c>
      <c r="B72" s="26">
        <f t="shared" ref="B72:AG72" si="24">-B65</f>
        <v>270.83333333333331</v>
      </c>
      <c r="C72" s="26">
        <f t="shared" si="24"/>
        <v>269.54673827134388</v>
      </c>
      <c r="D72" s="26">
        <f t="shared" si="24"/>
        <v>268.25317415276868</v>
      </c>
      <c r="E72" s="26">
        <f t="shared" si="24"/>
        <v>266.9526032285512</v>
      </c>
      <c r="F72" s="26">
        <f t="shared" si="24"/>
        <v>265.6449875451608</v>
      </c>
      <c r="G72" s="26">
        <f t="shared" si="24"/>
        <v>264.33028894348541</v>
      </c>
      <c r="H72" s="26">
        <f t="shared" si="24"/>
        <v>263.00846905771766</v>
      </c>
      <c r="I72" s="26">
        <f t="shared" si="24"/>
        <v>261.67948931423524</v>
      </c>
      <c r="J72" s="26">
        <f t="shared" si="24"/>
        <v>260.3433109304757</v>
      </c>
      <c r="K72" s="26">
        <f t="shared" si="24"/>
        <v>258.99989491380416</v>
      </c>
      <c r="L72" s="26">
        <f t="shared" si="24"/>
        <v>257.64920206037556</v>
      </c>
      <c r="M72" s="26">
        <f t="shared" si="24"/>
        <v>256.2911929539909</v>
      </c>
      <c r="N72" s="26">
        <f t="shared" si="24"/>
        <v>254.92582796494668</v>
      </c>
      <c r="O72" s="26">
        <f t="shared" si="24"/>
        <v>253.55306724887848</v>
      </c>
      <c r="P72" s="26">
        <f t="shared" si="24"/>
        <v>252.1728707455982</v>
      </c>
      <c r="Q72" s="26">
        <f t="shared" si="24"/>
        <v>250.78519817792522</v>
      </c>
      <c r="R72" s="26">
        <f t="shared" si="24"/>
        <v>249.39000905051057</v>
      </c>
      <c r="S72" s="26">
        <f t="shared" si="24"/>
        <v>247.98726264865584</v>
      </c>
      <c r="T72" s="26">
        <f t="shared" si="24"/>
        <v>246.57691803712441</v>
      </c>
      <c r="U72" s="26">
        <f t="shared" si="24"/>
        <v>245.15893405894712</v>
      </c>
      <c r="V72" s="26">
        <f t="shared" si="24"/>
        <v>243.73326933422146</v>
      </c>
      <c r="W72" s="26">
        <f t="shared" si="24"/>
        <v>242.29988225890347</v>
      </c>
      <c r="X72" s="26">
        <f t="shared" si="24"/>
        <v>240.85873100359419</v>
      </c>
      <c r="Y72" s="26">
        <f t="shared" si="24"/>
        <v>239.40977351231865</v>
      </c>
      <c r="Z72" s="26">
        <f t="shared" si="24"/>
        <v>237.9529675012987</v>
      </c>
      <c r="AA72" s="26">
        <f t="shared" si="24"/>
        <v>236.48827045771904</v>
      </c>
      <c r="AB72" s="26">
        <f t="shared" si="24"/>
        <v>235.0156396384867</v>
      </c>
      <c r="AC72" s="26">
        <f t="shared" si="24"/>
        <v>233.53503206898347</v>
      </c>
      <c r="AD72" s="26">
        <f t="shared" si="24"/>
        <v>232.04640454181217</v>
      </c>
      <c r="AE72" s="26">
        <f t="shared" si="24"/>
        <v>230.5497136155353</v>
      </c>
      <c r="AF72" s="26">
        <f t="shared" si="24"/>
        <v>229.04491561340774</v>
      </c>
      <c r="AG72" s="26">
        <f t="shared" si="24"/>
        <v>227.531966622102</v>
      </c>
      <c r="AH72" s="26">
        <f t="shared" ref="AH72:BM72" si="25">-AH65</f>
        <v>226.01082249042676</v>
      </c>
      <c r="AI72" s="26">
        <f t="shared" si="25"/>
        <v>224.48143882803819</v>
      </c>
      <c r="AJ72" s="26">
        <f t="shared" si="25"/>
        <v>222.94377100414508</v>
      </c>
      <c r="AK72" s="26">
        <f t="shared" si="25"/>
        <v>221.39777414620588</v>
      </c>
      <c r="AL72" s="26">
        <f t="shared" si="25"/>
        <v>219.84340313861949</v>
      </c>
      <c r="AM72" s="26">
        <f t="shared" si="25"/>
        <v>218.28061262140864</v>
      </c>
      <c r="AN72" s="26">
        <f t="shared" si="25"/>
        <v>216.70935698889627</v>
      </c>
      <c r="AO72" s="26">
        <f t="shared" si="25"/>
        <v>215.12959038837442</v>
      </c>
      <c r="AP72" s="26">
        <f t="shared" si="25"/>
        <v>213.54126671876648</v>
      </c>
      <c r="AQ72" s="26">
        <f t="shared" si="25"/>
        <v>211.94433962928144</v>
      </c>
      <c r="AR72" s="26">
        <f t="shared" si="25"/>
        <v>210.33876251806171</v>
      </c>
      <c r="AS72" s="26">
        <f t="shared" si="25"/>
        <v>208.72448853082287</v>
      </c>
      <c r="AT72" s="26">
        <f t="shared" si="25"/>
        <v>207.10147055948647</v>
      </c>
      <c r="AU72" s="26">
        <f t="shared" si="25"/>
        <v>205.46966124080535</v>
      </c>
      <c r="AV72" s="26">
        <f t="shared" si="25"/>
        <v>203.82901295498138</v>
      </c>
      <c r="AW72" s="26">
        <f t="shared" si="25"/>
        <v>202.17947782427586</v>
      </c>
      <c r="AX72" s="26">
        <f t="shared" si="25"/>
        <v>200.5210077116123</v>
      </c>
      <c r="AY72" s="26">
        <f t="shared" si="25"/>
        <v>198.85355421917185</v>
      </c>
      <c r="AZ72" s="26">
        <f t="shared" si="25"/>
        <v>197.17706868698076</v>
      </c>
      <c r="BA72" s="26">
        <f t="shared" si="25"/>
        <v>195.49150219149021</v>
      </c>
      <c r="BB72" s="26">
        <f t="shared" si="25"/>
        <v>193.79680554414912</v>
      </c>
      <c r="BC72" s="26">
        <f t="shared" si="25"/>
        <v>192.09292928996825</v>
      </c>
      <c r="BD72" s="26">
        <f t="shared" si="25"/>
        <v>190.37982370607719</v>
      </c>
      <c r="BE72" s="26">
        <f t="shared" si="25"/>
        <v>188.65743880027347</v>
      </c>
      <c r="BF72" s="26">
        <f t="shared" si="25"/>
        <v>186.92572430956329</v>
      </c>
      <c r="BG72" s="26">
        <f t="shared" si="25"/>
        <v>185.18462969869503</v>
      </c>
      <c r="BH72" s="26">
        <f t="shared" si="25"/>
        <v>183.43410415868465</v>
      </c>
      <c r="BI72" s="26">
        <f t="shared" si="25"/>
        <v>181.67409660533252</v>
      </c>
      <c r="BJ72" s="26">
        <f t="shared" si="25"/>
        <v>179.90455567773304</v>
      </c>
      <c r="BK72" s="26">
        <f t="shared" si="25"/>
        <v>178.12542973677577</v>
      </c>
      <c r="BL72" s="26">
        <f t="shared" si="25"/>
        <v>176.3366668636383</v>
      </c>
      <c r="BM72" s="26">
        <f t="shared" si="25"/>
        <v>174.53821485827135</v>
      </c>
      <c r="BN72" s="26">
        <f t="shared" ref="BN72:CS72" si="26">-BN65</f>
        <v>172.73002123787532</v>
      </c>
      <c r="BO72" s="26">
        <f t="shared" si="26"/>
        <v>170.91203323536877</v>
      </c>
      <c r="BP72" s="26">
        <f t="shared" si="26"/>
        <v>169.08419779784867</v>
      </c>
      <c r="BQ72" s="26">
        <f t="shared" si="26"/>
        <v>167.24646158504203</v>
      </c>
      <c r="BR72" s="26">
        <f t="shared" si="26"/>
        <v>165.39877096774933</v>
      </c>
      <c r="BS72" s="26">
        <f t="shared" si="26"/>
        <v>163.54107202627964</v>
      </c>
      <c r="BT72" s="26">
        <f t="shared" si="26"/>
        <v>161.67331054887697</v>
      </c>
      <c r="BU72" s="26">
        <f t="shared" si="26"/>
        <v>159.79543203013839</v>
      </c>
      <c r="BV72" s="26">
        <f t="shared" si="26"/>
        <v>157.90738166942327</v>
      </c>
      <c r="BW72" s="26">
        <f t="shared" si="26"/>
        <v>156.00910436925432</v>
      </c>
      <c r="BX72" s="26">
        <f t="shared" si="26"/>
        <v>154.10054473370943</v>
      </c>
      <c r="BY72" s="26">
        <f t="shared" si="26"/>
        <v>152.18164706680537</v>
      </c>
      <c r="BZ72" s="26">
        <f t="shared" si="26"/>
        <v>150.25235537087221</v>
      </c>
      <c r="CA72" s="26">
        <f t="shared" si="26"/>
        <v>148.31261334491941</v>
      </c>
      <c r="CB72" s="26">
        <f t="shared" si="26"/>
        <v>146.36236438299272</v>
      </c>
      <c r="CC72" s="26">
        <f t="shared" si="26"/>
        <v>144.40155157252227</v>
      </c>
      <c r="CD72" s="26">
        <f t="shared" si="26"/>
        <v>142.43011769266175</v>
      </c>
      <c r="CE72" s="26">
        <f t="shared" si="26"/>
        <v>140.44800521261865</v>
      </c>
      <c r="CF72" s="26">
        <f t="shared" si="26"/>
        <v>138.45515628997532</v>
      </c>
      <c r="CG72" s="26">
        <f t="shared" si="26"/>
        <v>136.45151276900103</v>
      </c>
      <c r="CH72" s="26">
        <f t="shared" si="26"/>
        <v>134.43701617895476</v>
      </c>
      <c r="CI72" s="26">
        <f t="shared" si="26"/>
        <v>132.41160773237911</v>
      </c>
      <c r="CJ72" s="26">
        <f t="shared" si="26"/>
        <v>130.37522832338448</v>
      </c>
      <c r="CK72" s="26">
        <f t="shared" si="26"/>
        <v>128.32781852592447</v>
      </c>
      <c r="CL72" s="26">
        <f t="shared" si="26"/>
        <v>126.26931859206155</v>
      </c>
      <c r="CM72" s="26">
        <f t="shared" si="26"/>
        <v>124.19966845022356</v>
      </c>
      <c r="CN72" s="26">
        <f t="shared" si="26"/>
        <v>122.11880770345059</v>
      </c>
      <c r="CO72" s="26">
        <f t="shared" si="26"/>
        <v>120.0266756276326</v>
      </c>
      <c r="CP72" s="26">
        <f t="shared" si="26"/>
        <v>117.92321116973726</v>
      </c>
      <c r="CQ72" s="26">
        <f t="shared" si="26"/>
        <v>115.80835294602834</v>
      </c>
      <c r="CR72" s="26">
        <f t="shared" si="26"/>
        <v>113.68203924027432</v>
      </c>
      <c r="CS72" s="26">
        <f t="shared" si="26"/>
        <v>111.54420800194745</v>
      </c>
      <c r="CT72" s="26">
        <f t="shared" ref="CT72:DQ72" si="27">-CT65</f>
        <v>109.39479684441299</v>
      </c>
      <c r="CU72" s="26">
        <f t="shared" si="27"/>
        <v>107.23374304310856</v>
      </c>
      <c r="CV72" s="26">
        <f t="shared" si="27"/>
        <v>105.06098353371372</v>
      </c>
      <c r="CW72" s="26">
        <f t="shared" si="27"/>
        <v>102.87645491030966</v>
      </c>
      <c r="CX72" s="26">
        <f t="shared" si="27"/>
        <v>100.68009342352883</v>
      </c>
      <c r="CY72" s="26">
        <f t="shared" si="27"/>
        <v>98.471834978694588</v>
      </c>
      <c r="CZ72" s="26">
        <f t="shared" si="27"/>
        <v>96.251615133950864</v>
      </c>
      <c r="DA72" s="26">
        <f t="shared" si="27"/>
        <v>94.019369098381418</v>
      </c>
      <c r="DB72" s="26">
        <f t="shared" si="27"/>
        <v>91.775031730119295</v>
      </c>
      <c r="DC72" s="26">
        <f t="shared" si="27"/>
        <v>89.51853753444577</v>
      </c>
      <c r="DD72" s="26">
        <f t="shared" si="27"/>
        <v>87.249820661879014</v>
      </c>
      <c r="DE72" s="26">
        <f t="shared" si="27"/>
        <v>84.968814906252518</v>
      </c>
      <c r="DF72" s="26">
        <f t="shared" si="27"/>
        <v>82.675453702783045</v>
      </c>
      <c r="DG72" s="26">
        <f t="shared" si="27"/>
        <v>80.369670126128113</v>
      </c>
      <c r="DH72" s="26">
        <f t="shared" si="27"/>
        <v>78.051396888432961</v>
      </c>
      <c r="DI72" s="26">
        <f t="shared" si="27"/>
        <v>75.720566337366975</v>
      </c>
      <c r="DJ72" s="26">
        <f t="shared" si="27"/>
        <v>73.37711045414936</v>
      </c>
      <c r="DK72" s="26">
        <f t="shared" si="27"/>
        <v>71.020960851564325</v>
      </c>
      <c r="DL72" s="26">
        <f t="shared" si="27"/>
        <v>68.652048771965283</v>
      </c>
      <c r="DM72" s="26">
        <f t="shared" si="27"/>
        <v>66.270305085268433</v>
      </c>
      <c r="DN72" s="26">
        <f t="shared" si="27"/>
        <v>63.875660286935293</v>
      </c>
      <c r="DO72" s="26">
        <f t="shared" si="27"/>
        <v>61.468044495944511</v>
      </c>
      <c r="DP72" s="26">
        <f t="shared" si="27"/>
        <v>59.047387452752545</v>
      </c>
      <c r="DQ72" s="26">
        <f t="shared" si="27"/>
        <v>56.613618517243282</v>
      </c>
    </row>
    <row r="73" spans="1:121" x14ac:dyDescent="0.3">
      <c r="A73" t="s">
        <v>47</v>
      </c>
      <c r="B73" s="26">
        <f t="shared" ref="B73:AG73" si="28">-B66</f>
        <v>237.52524221343739</v>
      </c>
      <c r="C73" s="26">
        <f t="shared" si="28"/>
        <v>238.8118372754268</v>
      </c>
      <c r="D73" s="26">
        <f t="shared" si="28"/>
        <v>240.10540139400203</v>
      </c>
      <c r="E73" s="26">
        <f t="shared" si="28"/>
        <v>241.40597231821957</v>
      </c>
      <c r="F73" s="26">
        <f t="shared" si="28"/>
        <v>242.71358800160993</v>
      </c>
      <c r="G73" s="26">
        <f t="shared" si="28"/>
        <v>244.0282866032853</v>
      </c>
      <c r="H73" s="26">
        <f t="shared" si="28"/>
        <v>245.3501064890531</v>
      </c>
      <c r="I73" s="26">
        <f t="shared" si="28"/>
        <v>246.67908623253547</v>
      </c>
      <c r="J73" s="26">
        <f t="shared" si="28"/>
        <v>248.01526461629498</v>
      </c>
      <c r="K73" s="26">
        <f t="shared" si="28"/>
        <v>249.35868063296664</v>
      </c>
      <c r="L73" s="26">
        <f t="shared" si="28"/>
        <v>250.70937348639524</v>
      </c>
      <c r="M73" s="26">
        <f t="shared" si="28"/>
        <v>252.06738259277984</v>
      </c>
      <c r="N73" s="26">
        <f t="shared" si="28"/>
        <v>253.43274758182406</v>
      </c>
      <c r="O73" s="26">
        <f t="shared" si="28"/>
        <v>254.80550829789226</v>
      </c>
      <c r="P73" s="26">
        <f t="shared" si="28"/>
        <v>256.18570480117256</v>
      </c>
      <c r="Q73" s="26">
        <f t="shared" si="28"/>
        <v>257.57337736884557</v>
      </c>
      <c r="R73" s="26">
        <f t="shared" si="28"/>
        <v>258.96856649626017</v>
      </c>
      <c r="S73" s="26">
        <f t="shared" si="28"/>
        <v>260.37131289811487</v>
      </c>
      <c r="T73" s="26">
        <f t="shared" si="28"/>
        <v>261.78165750964632</v>
      </c>
      <c r="U73" s="26">
        <f t="shared" si="28"/>
        <v>263.19964148782356</v>
      </c>
      <c r="V73" s="26">
        <f t="shared" si="28"/>
        <v>264.62530621254933</v>
      </c>
      <c r="W73" s="26">
        <f t="shared" si="28"/>
        <v>266.0586932878673</v>
      </c>
      <c r="X73" s="26">
        <f t="shared" si="28"/>
        <v>267.49984454317661</v>
      </c>
      <c r="Y73" s="26">
        <f t="shared" si="28"/>
        <v>268.94880203445211</v>
      </c>
      <c r="Z73" s="26">
        <f t="shared" si="28"/>
        <v>270.40560804547204</v>
      </c>
      <c r="AA73" s="26">
        <f t="shared" si="28"/>
        <v>271.87030508905167</v>
      </c>
      <c r="AB73" s="26">
        <f t="shared" si="28"/>
        <v>273.34293590828401</v>
      </c>
      <c r="AC73" s="26">
        <f t="shared" si="28"/>
        <v>274.82354347778727</v>
      </c>
      <c r="AD73" s="26">
        <f t="shared" si="28"/>
        <v>276.3121710049586</v>
      </c>
      <c r="AE73" s="26">
        <f t="shared" si="28"/>
        <v>277.80886193123547</v>
      </c>
      <c r="AF73" s="26">
        <f t="shared" si="28"/>
        <v>279.313659933363</v>
      </c>
      <c r="AG73" s="26">
        <f t="shared" si="28"/>
        <v>280.82660892466873</v>
      </c>
      <c r="AH73" s="26">
        <f t="shared" ref="AH73:BM73" si="29">-AH66</f>
        <v>282.34775305634395</v>
      </c>
      <c r="AI73" s="26">
        <f t="shared" si="29"/>
        <v>283.87713671873257</v>
      </c>
      <c r="AJ73" s="26">
        <f t="shared" si="29"/>
        <v>285.41480454262569</v>
      </c>
      <c r="AK73" s="26">
        <f t="shared" si="29"/>
        <v>286.96080140056489</v>
      </c>
      <c r="AL73" s="26">
        <f t="shared" si="29"/>
        <v>288.51517240815127</v>
      </c>
      <c r="AM73" s="26">
        <f t="shared" si="29"/>
        <v>290.0779629253621</v>
      </c>
      <c r="AN73" s="26">
        <f t="shared" si="29"/>
        <v>291.64921855787441</v>
      </c>
      <c r="AO73" s="26">
        <f t="shared" si="29"/>
        <v>293.22898515839626</v>
      </c>
      <c r="AP73" s="26">
        <f t="shared" si="29"/>
        <v>294.81730882800423</v>
      </c>
      <c r="AQ73" s="26">
        <f t="shared" si="29"/>
        <v>296.41423591748924</v>
      </c>
      <c r="AR73" s="26">
        <f t="shared" si="29"/>
        <v>298.01981302870905</v>
      </c>
      <c r="AS73" s="26">
        <f t="shared" si="29"/>
        <v>299.6340870159479</v>
      </c>
      <c r="AT73" s="26">
        <f t="shared" si="29"/>
        <v>301.25710498728427</v>
      </c>
      <c r="AU73" s="26">
        <f t="shared" si="29"/>
        <v>302.88891430596533</v>
      </c>
      <c r="AV73" s="26">
        <f t="shared" si="29"/>
        <v>304.52956259178939</v>
      </c>
      <c r="AW73" s="26">
        <f t="shared" si="29"/>
        <v>306.17909772249487</v>
      </c>
      <c r="AX73" s="26">
        <f t="shared" si="29"/>
        <v>307.83756783515838</v>
      </c>
      <c r="AY73" s="26">
        <f t="shared" si="29"/>
        <v>309.50502132759885</v>
      </c>
      <c r="AZ73" s="26">
        <f t="shared" si="29"/>
        <v>311.18150685979003</v>
      </c>
      <c r="BA73" s="26">
        <f t="shared" si="29"/>
        <v>312.86707335528047</v>
      </c>
      <c r="BB73" s="26">
        <f t="shared" si="29"/>
        <v>314.56177000262164</v>
      </c>
      <c r="BC73" s="26">
        <f t="shared" si="29"/>
        <v>316.26564625680254</v>
      </c>
      <c r="BD73" s="26">
        <f t="shared" si="29"/>
        <v>317.97875184069352</v>
      </c>
      <c r="BE73" s="26">
        <f t="shared" si="29"/>
        <v>319.7011367464973</v>
      </c>
      <c r="BF73" s="26">
        <f t="shared" si="29"/>
        <v>321.43285123720744</v>
      </c>
      <c r="BG73" s="26">
        <f t="shared" si="29"/>
        <v>323.17394584807568</v>
      </c>
      <c r="BH73" s="26">
        <f t="shared" si="29"/>
        <v>324.92447138808609</v>
      </c>
      <c r="BI73" s="26">
        <f t="shared" si="29"/>
        <v>326.68447894143827</v>
      </c>
      <c r="BJ73" s="26">
        <f t="shared" si="29"/>
        <v>328.45401986903767</v>
      </c>
      <c r="BK73" s="26">
        <f t="shared" si="29"/>
        <v>330.23314580999499</v>
      </c>
      <c r="BL73" s="26">
        <f t="shared" si="29"/>
        <v>332.02190868313244</v>
      </c>
      <c r="BM73" s="26">
        <f t="shared" si="29"/>
        <v>333.82036068849942</v>
      </c>
      <c r="BN73" s="26">
        <f t="shared" ref="BN73:CS73" si="30">-BN66</f>
        <v>335.62855430889545</v>
      </c>
      <c r="BO73" s="26">
        <f t="shared" si="30"/>
        <v>337.44654231140191</v>
      </c>
      <c r="BP73" s="26">
        <f t="shared" si="30"/>
        <v>339.27437774892201</v>
      </c>
      <c r="BQ73" s="26">
        <f t="shared" si="30"/>
        <v>341.11211396172871</v>
      </c>
      <c r="BR73" s="26">
        <f t="shared" si="30"/>
        <v>342.95980457902135</v>
      </c>
      <c r="BS73" s="26">
        <f t="shared" si="30"/>
        <v>344.81750352049107</v>
      </c>
      <c r="BT73" s="26">
        <f t="shared" si="30"/>
        <v>346.68526499789374</v>
      </c>
      <c r="BU73" s="26">
        <f t="shared" si="30"/>
        <v>348.56314351663235</v>
      </c>
      <c r="BV73" s="26">
        <f t="shared" si="30"/>
        <v>350.45119387734746</v>
      </c>
      <c r="BW73" s="26">
        <f t="shared" si="30"/>
        <v>352.34947117751642</v>
      </c>
      <c r="BX73" s="26">
        <f t="shared" si="30"/>
        <v>354.25803081306128</v>
      </c>
      <c r="BY73" s="26">
        <f t="shared" si="30"/>
        <v>356.1769284799654</v>
      </c>
      <c r="BZ73" s="26">
        <f t="shared" si="30"/>
        <v>358.10622017589856</v>
      </c>
      <c r="CA73" s="26">
        <f t="shared" si="30"/>
        <v>360.0459622018513</v>
      </c>
      <c r="CB73" s="26">
        <f t="shared" si="30"/>
        <v>361.99621116377796</v>
      </c>
      <c r="CC73" s="26">
        <f t="shared" si="30"/>
        <v>363.9570239742485</v>
      </c>
      <c r="CD73" s="26">
        <f t="shared" si="30"/>
        <v>365.92845785410901</v>
      </c>
      <c r="CE73" s="26">
        <f t="shared" si="30"/>
        <v>367.91057033415211</v>
      </c>
      <c r="CF73" s="26">
        <f t="shared" si="30"/>
        <v>369.90341925679542</v>
      </c>
      <c r="CG73" s="26">
        <f t="shared" si="30"/>
        <v>371.90706277776968</v>
      </c>
      <c r="CH73" s="26">
        <f t="shared" si="30"/>
        <v>373.92155936781592</v>
      </c>
      <c r="CI73" s="26">
        <f t="shared" si="30"/>
        <v>375.94696781439166</v>
      </c>
      <c r="CJ73" s="26">
        <f t="shared" si="30"/>
        <v>377.9833472233862</v>
      </c>
      <c r="CK73" s="26">
        <f t="shared" si="30"/>
        <v>380.03075702084629</v>
      </c>
      <c r="CL73" s="26">
        <f t="shared" si="30"/>
        <v>382.08925695470919</v>
      </c>
      <c r="CM73" s="26">
        <f t="shared" si="30"/>
        <v>384.15890709654724</v>
      </c>
      <c r="CN73" s="26">
        <f t="shared" si="30"/>
        <v>386.23976784332012</v>
      </c>
      <c r="CO73" s="26">
        <f t="shared" si="30"/>
        <v>388.33189991913815</v>
      </c>
      <c r="CP73" s="26">
        <f t="shared" si="30"/>
        <v>390.43536437703347</v>
      </c>
      <c r="CQ73" s="26">
        <f t="shared" si="30"/>
        <v>392.55022260074236</v>
      </c>
      <c r="CR73" s="26">
        <f t="shared" si="30"/>
        <v>394.67653630649647</v>
      </c>
      <c r="CS73" s="26">
        <f t="shared" si="30"/>
        <v>396.81436754482331</v>
      </c>
      <c r="CT73" s="26">
        <f t="shared" ref="CT73:DQ73" si="31">-CT66</f>
        <v>398.96377870235773</v>
      </c>
      <c r="CU73" s="26">
        <f t="shared" si="31"/>
        <v>401.12483250366216</v>
      </c>
      <c r="CV73" s="26">
        <f t="shared" si="31"/>
        <v>403.29759201305694</v>
      </c>
      <c r="CW73" s="26">
        <f t="shared" si="31"/>
        <v>405.4821206364611</v>
      </c>
      <c r="CX73" s="26">
        <f t="shared" si="31"/>
        <v>407.67848212324191</v>
      </c>
      <c r="CY73" s="26">
        <f t="shared" si="31"/>
        <v>409.88674056807616</v>
      </c>
      <c r="CZ73" s="26">
        <f t="shared" si="31"/>
        <v>412.10696041281989</v>
      </c>
      <c r="DA73" s="26">
        <f t="shared" si="31"/>
        <v>414.33920644838929</v>
      </c>
      <c r="DB73" s="26">
        <f t="shared" si="31"/>
        <v>416.58354381665146</v>
      </c>
      <c r="DC73" s="26">
        <f t="shared" si="31"/>
        <v>418.8400380123249</v>
      </c>
      <c r="DD73" s="26">
        <f t="shared" si="31"/>
        <v>421.10875488489171</v>
      </c>
      <c r="DE73" s="26">
        <f t="shared" si="31"/>
        <v>423.3897606405182</v>
      </c>
      <c r="DF73" s="26">
        <f t="shared" si="31"/>
        <v>425.68312184398769</v>
      </c>
      <c r="DG73" s="26">
        <f t="shared" si="31"/>
        <v>427.98890542064265</v>
      </c>
      <c r="DH73" s="26">
        <f t="shared" si="31"/>
        <v>430.30717865833782</v>
      </c>
      <c r="DI73" s="26">
        <f t="shared" si="31"/>
        <v>432.63800920940378</v>
      </c>
      <c r="DJ73" s="26">
        <f t="shared" si="31"/>
        <v>434.98146509262136</v>
      </c>
      <c r="DK73" s="26">
        <f t="shared" si="31"/>
        <v>437.33761469520636</v>
      </c>
      <c r="DL73" s="26">
        <f t="shared" si="31"/>
        <v>439.70652677480547</v>
      </c>
      <c r="DM73" s="26">
        <f t="shared" si="31"/>
        <v>442.0882704615023</v>
      </c>
      <c r="DN73" s="26">
        <f t="shared" si="31"/>
        <v>444.48291525983547</v>
      </c>
      <c r="DO73" s="26">
        <f t="shared" si="31"/>
        <v>446.89053105082616</v>
      </c>
      <c r="DP73" s="26">
        <f t="shared" si="31"/>
        <v>449.31118809401823</v>
      </c>
      <c r="DQ73" s="26">
        <f t="shared" si="31"/>
        <v>451.74495702952743</v>
      </c>
    </row>
    <row r="92" spans="1:7" ht="15.65" customHeight="1" x14ac:dyDescent="0.35">
      <c r="A92" s="40" t="s">
        <v>94</v>
      </c>
      <c r="D92" s="33"/>
      <c r="E92" s="33" t="s">
        <v>71</v>
      </c>
      <c r="F92" s="33" t="s">
        <v>128</v>
      </c>
      <c r="G92" s="33"/>
    </row>
    <row r="93" spans="1:7" x14ac:dyDescent="0.3">
      <c r="A93" t="s">
        <v>48</v>
      </c>
      <c r="B93" s="22">
        <v>50000</v>
      </c>
      <c r="D93" s="33" t="s">
        <v>72</v>
      </c>
      <c r="E93" s="33">
        <v>6</v>
      </c>
      <c r="F93" s="33">
        <v>72</v>
      </c>
      <c r="G93" s="34"/>
    </row>
    <row r="94" spans="1:7" x14ac:dyDescent="0.3">
      <c r="A94" t="s">
        <v>49</v>
      </c>
      <c r="B94" s="19">
        <v>6.5000000000000002E-2</v>
      </c>
      <c r="G94" s="12"/>
    </row>
    <row r="95" spans="1:7" x14ac:dyDescent="0.3">
      <c r="A95" t="s">
        <v>61</v>
      </c>
      <c r="B95">
        <v>10</v>
      </c>
    </row>
    <row r="96" spans="1:7" x14ac:dyDescent="0.3">
      <c r="A96" t="s">
        <v>55</v>
      </c>
      <c r="B96">
        <v>12</v>
      </c>
      <c r="D96" s="24" t="s">
        <v>83</v>
      </c>
      <c r="E96" s="28">
        <v>0.2</v>
      </c>
    </row>
    <row r="97" spans="1:121" x14ac:dyDescent="0.3">
      <c r="A97" t="s">
        <v>7</v>
      </c>
      <c r="B97">
        <f>+B95*B96</f>
        <v>120</v>
      </c>
      <c r="D97" s="24" t="s">
        <v>84</v>
      </c>
      <c r="E97" s="29">
        <f>-E96*B93</f>
        <v>-10000</v>
      </c>
      <c r="F97" s="9"/>
      <c r="G97" s="9"/>
      <c r="H97" s="9"/>
      <c r="I97" s="9"/>
      <c r="J97" s="9"/>
      <c r="K97" s="9"/>
    </row>
    <row r="98" spans="1:121" x14ac:dyDescent="0.3">
      <c r="A98" t="s">
        <v>56</v>
      </c>
      <c r="B98" s="19">
        <f>B94/B96</f>
        <v>5.4166666666666669E-3</v>
      </c>
    </row>
    <row r="99" spans="1:121" x14ac:dyDescent="0.3">
      <c r="A99" s="4" t="s">
        <v>95</v>
      </c>
      <c r="B99" s="38">
        <f>-B98*B93/(1-1/(1+B98)^B97)-B98/((1+B98)^B97-1)*E97</f>
        <v>-508.35857554677426</v>
      </c>
      <c r="C99" s="9"/>
    </row>
    <row r="100" spans="1:121" x14ac:dyDescent="0.3">
      <c r="A100" s="4"/>
      <c r="B100" s="9"/>
      <c r="C100" s="9"/>
    </row>
    <row r="101" spans="1:121" x14ac:dyDescent="0.3">
      <c r="B101" s="9">
        <v>1</v>
      </c>
      <c r="C101" s="9">
        <v>2</v>
      </c>
      <c r="D101" s="9">
        <v>3</v>
      </c>
      <c r="E101" s="9">
        <v>4</v>
      </c>
      <c r="F101" s="9">
        <v>5</v>
      </c>
      <c r="G101" s="9">
        <v>6</v>
      </c>
      <c r="H101" s="9">
        <v>7</v>
      </c>
      <c r="I101" s="9">
        <v>8</v>
      </c>
      <c r="J101" s="9">
        <v>9</v>
      </c>
      <c r="K101" s="9">
        <v>10</v>
      </c>
      <c r="L101" s="9">
        <v>11</v>
      </c>
      <c r="M101" s="9">
        <v>12</v>
      </c>
      <c r="N101" s="9">
        <v>13</v>
      </c>
      <c r="O101" s="9">
        <v>14</v>
      </c>
      <c r="P101" s="9">
        <v>15</v>
      </c>
      <c r="Q101" s="9">
        <v>16</v>
      </c>
      <c r="R101" s="9">
        <v>17</v>
      </c>
      <c r="S101" s="9">
        <v>18</v>
      </c>
      <c r="T101" s="9">
        <v>19</v>
      </c>
      <c r="U101" s="9">
        <v>20</v>
      </c>
      <c r="V101" s="9">
        <v>21</v>
      </c>
      <c r="W101" s="9">
        <v>22</v>
      </c>
      <c r="X101" s="9">
        <v>23</v>
      </c>
      <c r="Y101" s="9">
        <v>24</v>
      </c>
      <c r="Z101" s="9">
        <v>25</v>
      </c>
      <c r="AA101" s="9">
        <v>26</v>
      </c>
      <c r="AB101" s="9">
        <v>27</v>
      </c>
      <c r="AC101" s="9">
        <v>28</v>
      </c>
      <c r="AD101" s="9">
        <v>29</v>
      </c>
      <c r="AE101" s="9">
        <v>30</v>
      </c>
      <c r="AF101" s="9">
        <v>31</v>
      </c>
      <c r="AG101" s="9">
        <v>32</v>
      </c>
      <c r="AH101" s="9">
        <v>33</v>
      </c>
      <c r="AI101" s="9">
        <v>34</v>
      </c>
      <c r="AJ101" s="9">
        <v>35</v>
      </c>
      <c r="AK101" s="9">
        <v>36</v>
      </c>
      <c r="AL101" s="9">
        <v>37</v>
      </c>
      <c r="AM101" s="9">
        <v>38</v>
      </c>
      <c r="AN101" s="9">
        <v>39</v>
      </c>
      <c r="AO101" s="9">
        <v>40</v>
      </c>
      <c r="AP101" s="9">
        <v>41</v>
      </c>
      <c r="AQ101" s="9">
        <v>42</v>
      </c>
      <c r="AR101" s="9">
        <v>43</v>
      </c>
      <c r="AS101" s="9">
        <v>44</v>
      </c>
      <c r="AT101" s="9">
        <v>45</v>
      </c>
      <c r="AU101" s="9">
        <v>46</v>
      </c>
      <c r="AV101" s="9">
        <v>47</v>
      </c>
      <c r="AW101" s="9">
        <v>48</v>
      </c>
      <c r="AX101" s="9">
        <v>49</v>
      </c>
      <c r="AY101" s="9">
        <v>50</v>
      </c>
      <c r="AZ101" s="9">
        <v>51</v>
      </c>
      <c r="BA101" s="9">
        <v>52</v>
      </c>
      <c r="BB101" s="9">
        <v>53</v>
      </c>
      <c r="BC101" s="9">
        <v>54</v>
      </c>
      <c r="BD101" s="9">
        <v>55</v>
      </c>
      <c r="BE101" s="9">
        <v>56</v>
      </c>
      <c r="BF101" s="9">
        <v>57</v>
      </c>
      <c r="BG101" s="9">
        <v>58</v>
      </c>
      <c r="BH101" s="9">
        <v>59</v>
      </c>
      <c r="BI101" s="9">
        <v>60</v>
      </c>
      <c r="BJ101" s="9">
        <v>61</v>
      </c>
      <c r="BK101" s="9">
        <v>62</v>
      </c>
      <c r="BL101" s="9">
        <v>63</v>
      </c>
      <c r="BM101" s="9">
        <v>64</v>
      </c>
      <c r="BN101" s="9">
        <v>65</v>
      </c>
      <c r="BO101" s="9">
        <v>66</v>
      </c>
      <c r="BP101" s="9">
        <v>67</v>
      </c>
      <c r="BQ101" s="9">
        <v>68</v>
      </c>
      <c r="BR101" s="9">
        <v>69</v>
      </c>
      <c r="BS101" s="9">
        <v>70</v>
      </c>
      <c r="BT101" s="9">
        <v>71</v>
      </c>
      <c r="BU101" s="9">
        <v>72</v>
      </c>
      <c r="BV101" s="9">
        <v>73</v>
      </c>
      <c r="BW101" s="9">
        <v>74</v>
      </c>
      <c r="BX101" s="9">
        <v>75</v>
      </c>
      <c r="BY101" s="9">
        <v>76</v>
      </c>
      <c r="BZ101" s="9">
        <v>77</v>
      </c>
      <c r="CA101" s="9">
        <v>78</v>
      </c>
      <c r="CB101" s="9">
        <v>79</v>
      </c>
      <c r="CC101" s="9">
        <v>80</v>
      </c>
      <c r="CD101" s="9">
        <v>81</v>
      </c>
      <c r="CE101" s="9">
        <v>82</v>
      </c>
      <c r="CF101" s="9">
        <v>83</v>
      </c>
      <c r="CG101" s="9">
        <v>84</v>
      </c>
      <c r="CH101" s="9">
        <v>85</v>
      </c>
      <c r="CI101" s="9">
        <v>86</v>
      </c>
      <c r="CJ101" s="9">
        <v>87</v>
      </c>
      <c r="CK101" s="9">
        <v>88</v>
      </c>
      <c r="CL101" s="9">
        <v>89</v>
      </c>
      <c r="CM101" s="9">
        <v>90</v>
      </c>
      <c r="CN101" s="9">
        <v>91</v>
      </c>
      <c r="CO101" s="9">
        <v>92</v>
      </c>
      <c r="CP101" s="9">
        <v>93</v>
      </c>
      <c r="CQ101" s="9">
        <v>94</v>
      </c>
      <c r="CR101" s="9">
        <v>95</v>
      </c>
      <c r="CS101" s="9">
        <v>96</v>
      </c>
      <c r="CT101" s="9">
        <v>97</v>
      </c>
      <c r="CU101" s="9">
        <v>98</v>
      </c>
      <c r="CV101" s="9">
        <v>99</v>
      </c>
      <c r="CW101" s="9">
        <v>100</v>
      </c>
      <c r="CX101" s="9">
        <v>101</v>
      </c>
      <c r="CY101" s="9">
        <v>102</v>
      </c>
      <c r="CZ101" s="9">
        <v>103</v>
      </c>
      <c r="DA101" s="9">
        <v>104</v>
      </c>
      <c r="DB101" s="9">
        <v>105</v>
      </c>
      <c r="DC101" s="9">
        <v>106</v>
      </c>
      <c r="DD101" s="9">
        <v>107</v>
      </c>
      <c r="DE101" s="9">
        <v>108</v>
      </c>
      <c r="DF101" s="9">
        <v>109</v>
      </c>
      <c r="DG101" s="9">
        <v>110</v>
      </c>
      <c r="DH101" s="9">
        <v>111</v>
      </c>
      <c r="DI101" s="9">
        <v>112</v>
      </c>
      <c r="DJ101" s="9">
        <v>113</v>
      </c>
      <c r="DK101" s="9">
        <v>114</v>
      </c>
      <c r="DL101" s="9">
        <v>115</v>
      </c>
      <c r="DM101" s="9">
        <v>116</v>
      </c>
      <c r="DN101" s="9">
        <v>117</v>
      </c>
      <c r="DO101" s="9">
        <v>118</v>
      </c>
      <c r="DP101" s="9">
        <v>119</v>
      </c>
      <c r="DQ101" s="9">
        <v>120</v>
      </c>
    </row>
    <row r="102" spans="1:121" x14ac:dyDescent="0.3">
      <c r="A102" t="s">
        <v>45</v>
      </c>
      <c r="B102" s="22">
        <f>B93</f>
        <v>50000</v>
      </c>
      <c r="C102" s="22">
        <f t="shared" ref="C102:AH102" si="32">B105</f>
        <v>49762.474757786556</v>
      </c>
      <c r="D102" s="22">
        <f t="shared" si="32"/>
        <v>49523.662920511124</v>
      </c>
      <c r="E102" s="22">
        <f t="shared" si="32"/>
        <v>49283.557519117116</v>
      </c>
      <c r="F102" s="22">
        <f t="shared" si="32"/>
        <v>49042.151546798894</v>
      </c>
      <c r="G102" s="22">
        <f t="shared" si="32"/>
        <v>48799.43795879728</v>
      </c>
      <c r="H102" s="22">
        <f t="shared" si="32"/>
        <v>48555.409672193993</v>
      </c>
      <c r="I102" s="22">
        <f t="shared" si="32"/>
        <v>48310.059565704934</v>
      </c>
      <c r="J102" s="22">
        <f t="shared" si="32"/>
        <v>48063.380479472398</v>
      </c>
      <c r="K102" s="22">
        <f t="shared" si="32"/>
        <v>47815.365214856101</v>
      </c>
      <c r="L102" s="22">
        <f t="shared" si="32"/>
        <v>47566.006534223132</v>
      </c>
      <c r="M102" s="22">
        <f t="shared" si="32"/>
        <v>47315.297160736736</v>
      </c>
      <c r="N102" s="22">
        <f t="shared" si="32"/>
        <v>47063.229778143956</v>
      </c>
      <c r="O102" s="22">
        <f t="shared" si="32"/>
        <v>46809.797030562127</v>
      </c>
      <c r="P102" s="22">
        <f t="shared" si="32"/>
        <v>46554.99152226423</v>
      </c>
      <c r="Q102" s="22">
        <f t="shared" si="32"/>
        <v>46298.805817463057</v>
      </c>
      <c r="R102" s="22">
        <f t="shared" si="32"/>
        <v>46041.232440094209</v>
      </c>
      <c r="S102" s="22">
        <f t="shared" si="32"/>
        <v>45782.263873597942</v>
      </c>
      <c r="T102" s="22">
        <f t="shared" si="32"/>
        <v>45521.892560699824</v>
      </c>
      <c r="U102" s="22">
        <f t="shared" si="32"/>
        <v>45260.110903190172</v>
      </c>
      <c r="V102" s="22">
        <f t="shared" si="32"/>
        <v>44996.911261702342</v>
      </c>
      <c r="W102" s="22">
        <f t="shared" si="32"/>
        <v>44732.285955489788</v>
      </c>
      <c r="X102" s="22">
        <f t="shared" si="32"/>
        <v>44466.227262201915</v>
      </c>
      <c r="Y102" s="22">
        <f t="shared" si="32"/>
        <v>44198.727417658738</v>
      </c>
      <c r="Z102" s="22">
        <f t="shared" si="32"/>
        <v>43929.77861562428</v>
      </c>
      <c r="AA102" s="22">
        <f t="shared" si="32"/>
        <v>43659.373007578804</v>
      </c>
      <c r="AB102" s="22">
        <f t="shared" si="32"/>
        <v>43387.50270248975</v>
      </c>
      <c r="AC102" s="22">
        <f t="shared" si="32"/>
        <v>43114.159766581462</v>
      </c>
      <c r="AD102" s="22">
        <f t="shared" si="32"/>
        <v>42839.336223103674</v>
      </c>
      <c r="AE102" s="22">
        <f t="shared" si="32"/>
        <v>42563.024052098714</v>
      </c>
      <c r="AF102" s="22">
        <f t="shared" si="32"/>
        <v>42285.215190167473</v>
      </c>
      <c r="AG102" s="22">
        <f t="shared" si="32"/>
        <v>42005.901530234107</v>
      </c>
      <c r="AH102" s="22">
        <f t="shared" si="32"/>
        <v>41725.074921309431</v>
      </c>
      <c r="AI102" s="22">
        <f t="shared" ref="AI102:BN102" si="33">AH105</f>
        <v>41442.727168253085</v>
      </c>
      <c r="AJ102" s="22">
        <f t="shared" si="33"/>
        <v>41158.850031534348</v>
      </c>
      <c r="AK102" s="22">
        <f t="shared" si="33"/>
        <v>40873.435226991722</v>
      </c>
      <c r="AL102" s="22">
        <f t="shared" si="33"/>
        <v>40586.47442559115</v>
      </c>
      <c r="AM102" s="22">
        <f t="shared" si="33"/>
        <v>40297.959253182991</v>
      </c>
      <c r="AN102" s="22">
        <f t="shared" si="33"/>
        <v>40007.881290257625</v>
      </c>
      <c r="AO102" s="22">
        <f t="shared" si="33"/>
        <v>39716.232071699749</v>
      </c>
      <c r="AP102" s="22">
        <f t="shared" si="33"/>
        <v>39423.00308654135</v>
      </c>
      <c r="AQ102" s="22">
        <f t="shared" si="33"/>
        <v>39128.185777713341</v>
      </c>
      <c r="AR102" s="22">
        <f t="shared" si="33"/>
        <v>38831.771541795846</v>
      </c>
      <c r="AS102" s="22">
        <f t="shared" si="33"/>
        <v>38533.751728767136</v>
      </c>
      <c r="AT102" s="22">
        <f t="shared" si="33"/>
        <v>38234.117641751182</v>
      </c>
      <c r="AU102" s="22">
        <f t="shared" si="33"/>
        <v>37932.860536763896</v>
      </c>
      <c r="AV102" s="22">
        <f t="shared" si="33"/>
        <v>37629.971622457924</v>
      </c>
      <c r="AW102" s="22">
        <f t="shared" si="33"/>
        <v>37325.442059866131</v>
      </c>
      <c r="AX102" s="22">
        <f t="shared" si="33"/>
        <v>37019.262962143628</v>
      </c>
      <c r="AY102" s="22">
        <f t="shared" si="33"/>
        <v>36711.425394308462</v>
      </c>
      <c r="AZ102" s="22">
        <f t="shared" si="33"/>
        <v>36401.920372980858</v>
      </c>
      <c r="BA102" s="22">
        <f t="shared" si="33"/>
        <v>36090.738866121064</v>
      </c>
      <c r="BB102" s="22">
        <f t="shared" si="33"/>
        <v>35777.871792765778</v>
      </c>
      <c r="BC102" s="22">
        <f t="shared" si="33"/>
        <v>35463.310022763151</v>
      </c>
      <c r="BD102" s="22">
        <f t="shared" si="33"/>
        <v>35147.044376506346</v>
      </c>
      <c r="BE102" s="22">
        <f t="shared" si="33"/>
        <v>34829.065624665651</v>
      </c>
      <c r="BF102" s="22">
        <f t="shared" si="33"/>
        <v>34509.364487919149</v>
      </c>
      <c r="BG102" s="22">
        <f t="shared" si="33"/>
        <v>34187.93163668194</v>
      </c>
      <c r="BH102" s="22">
        <f t="shared" si="33"/>
        <v>33864.75769083386</v>
      </c>
      <c r="BI102" s="22">
        <f t="shared" si="33"/>
        <v>33539.833219445769</v>
      </c>
      <c r="BJ102" s="22">
        <f t="shared" si="33"/>
        <v>33213.148740504323</v>
      </c>
      <c r="BK102" s="22">
        <f t="shared" si="33"/>
        <v>32884.694720635278</v>
      </c>
      <c r="BL102" s="22">
        <f t="shared" si="33"/>
        <v>32554.461574825276</v>
      </c>
      <c r="BM102" s="22">
        <f t="shared" si="33"/>
        <v>32222.439666142138</v>
      </c>
      <c r="BN102" s="22">
        <f t="shared" si="33"/>
        <v>31888.619305453634</v>
      </c>
      <c r="BO102" s="22">
        <f t="shared" ref="BO102:CT102" si="34">BN105</f>
        <v>31552.990751144735</v>
      </c>
      <c r="BP102" s="22">
        <f t="shared" si="34"/>
        <v>31215.544208833329</v>
      </c>
      <c r="BQ102" s="22">
        <f t="shared" si="34"/>
        <v>30876.269831084403</v>
      </c>
      <c r="BR102" s="22">
        <f t="shared" si="34"/>
        <v>30535.157717122667</v>
      </c>
      <c r="BS102" s="22">
        <f t="shared" si="34"/>
        <v>30192.197912543641</v>
      </c>
      <c r="BT102" s="22">
        <f t="shared" si="34"/>
        <v>29847.380409023146</v>
      </c>
      <c r="BU102" s="22">
        <f t="shared" si="34"/>
        <v>29500.695144025249</v>
      </c>
      <c r="BV102" s="22">
        <f t="shared" si="34"/>
        <v>29152.132000508613</v>
      </c>
      <c r="BW102" s="22">
        <f t="shared" si="34"/>
        <v>28801.680806631259</v>
      </c>
      <c r="BX102" s="22">
        <f t="shared" si="34"/>
        <v>28449.331335453739</v>
      </c>
      <c r="BY102" s="22">
        <f t="shared" si="34"/>
        <v>28095.073304640671</v>
      </c>
      <c r="BZ102" s="22">
        <f t="shared" si="34"/>
        <v>27738.896376160701</v>
      </c>
      <c r="CA102" s="22">
        <f t="shared" si="34"/>
        <v>27380.790155984796</v>
      </c>
      <c r="CB102" s="22">
        <f t="shared" si="34"/>
        <v>27020.744193782939</v>
      </c>
      <c r="CC102" s="22">
        <f t="shared" si="34"/>
        <v>26658.747982619156</v>
      </c>
      <c r="CD102" s="22">
        <f t="shared" si="34"/>
        <v>26294.790958644902</v>
      </c>
      <c r="CE102" s="22">
        <f t="shared" si="34"/>
        <v>25928.862500790787</v>
      </c>
      <c r="CF102" s="22">
        <f t="shared" si="34"/>
        <v>25560.951930456627</v>
      </c>
      <c r="CG102" s="22">
        <f t="shared" si="34"/>
        <v>25191.048511199828</v>
      </c>
      <c r="CH102" s="22">
        <f t="shared" si="34"/>
        <v>24819.141448422051</v>
      </c>
      <c r="CI102" s="22">
        <f t="shared" si="34"/>
        <v>24445.219889054231</v>
      </c>
      <c r="CJ102" s="22">
        <f t="shared" si="34"/>
        <v>24069.272921239834</v>
      </c>
      <c r="CK102" s="22">
        <f t="shared" si="34"/>
        <v>23691.289574016442</v>
      </c>
      <c r="CL102" s="22">
        <f t="shared" si="34"/>
        <v>23311.258816995589</v>
      </c>
      <c r="CM102" s="22">
        <f t="shared" si="34"/>
        <v>22929.169560040875</v>
      </c>
      <c r="CN102" s="22">
        <f t="shared" si="34"/>
        <v>22545.010652944322</v>
      </c>
      <c r="CO102" s="22">
        <f t="shared" si="34"/>
        <v>22158.770885100996</v>
      </c>
      <c r="CP102" s="22">
        <f t="shared" si="34"/>
        <v>21770.438985181852</v>
      </c>
      <c r="CQ102" s="22">
        <f t="shared" si="34"/>
        <v>21380.003620804811</v>
      </c>
      <c r="CR102" s="22">
        <f t="shared" si="34"/>
        <v>20987.453398204063</v>
      </c>
      <c r="CS102" s="22">
        <f t="shared" si="34"/>
        <v>20592.776861897561</v>
      </c>
      <c r="CT102" s="22">
        <f t="shared" si="34"/>
        <v>20195.962494352731</v>
      </c>
      <c r="CU102" s="22">
        <f t="shared" ref="CU102:DQ102" si="35">CT105</f>
        <v>19796.998715650367</v>
      </c>
      <c r="CV102" s="22">
        <f t="shared" si="35"/>
        <v>19395.873883146698</v>
      </c>
      <c r="CW102" s="22">
        <f t="shared" si="35"/>
        <v>18992.576291133635</v>
      </c>
      <c r="CX102" s="22">
        <f t="shared" si="35"/>
        <v>18587.094170497166</v>
      </c>
      <c r="CY102" s="22">
        <f t="shared" si="35"/>
        <v>18179.41568837392</v>
      </c>
      <c r="CZ102" s="22">
        <f t="shared" si="35"/>
        <v>17769.528947805837</v>
      </c>
      <c r="DA102" s="22">
        <f t="shared" si="35"/>
        <v>17357.421987393012</v>
      </c>
      <c r="DB102" s="22">
        <f t="shared" si="35"/>
        <v>16943.082780944616</v>
      </c>
      <c r="DC102" s="22">
        <f t="shared" si="35"/>
        <v>16526.499237127959</v>
      </c>
      <c r="DD102" s="22">
        <f t="shared" si="35"/>
        <v>16107.659199115627</v>
      </c>
      <c r="DE102" s="22">
        <f t="shared" si="35"/>
        <v>15686.55044423073</v>
      </c>
      <c r="DF102" s="22">
        <f t="shared" si="35"/>
        <v>15263.160683590206</v>
      </c>
      <c r="DG102" s="22">
        <f t="shared" si="35"/>
        <v>14837.477561746211</v>
      </c>
      <c r="DH102" s="22">
        <f t="shared" si="35"/>
        <v>14409.488656325562</v>
      </c>
      <c r="DI102" s="22">
        <f t="shared" si="35"/>
        <v>13979.181477667218</v>
      </c>
      <c r="DJ102" s="22">
        <f t="shared" si="35"/>
        <v>13546.543468457809</v>
      </c>
      <c r="DK102" s="22">
        <f t="shared" si="35"/>
        <v>13111.562003365181</v>
      </c>
      <c r="DL102" s="22">
        <f t="shared" si="35"/>
        <v>12674.224388669969</v>
      </c>
      <c r="DM102" s="22">
        <f t="shared" si="35"/>
        <v>12234.517861895158</v>
      </c>
      <c r="DN102" s="22">
        <f t="shared" si="35"/>
        <v>11792.429591433649</v>
      </c>
      <c r="DO102" s="22">
        <f t="shared" si="35"/>
        <v>11347.946676173808</v>
      </c>
      <c r="DP102" s="22">
        <f t="shared" si="35"/>
        <v>10901.056145122975</v>
      </c>
      <c r="DQ102" s="22">
        <f t="shared" si="35"/>
        <v>10451.74495702895</v>
      </c>
    </row>
    <row r="103" spans="1:121" x14ac:dyDescent="0.3">
      <c r="A103" t="s">
        <v>46</v>
      </c>
      <c r="B103" s="26">
        <f>-$B$98*B102</f>
        <v>-270.83333333333331</v>
      </c>
      <c r="C103" s="26">
        <f t="shared" ref="B103:AG103" si="36">-$B$98*C102</f>
        <v>-269.54673827134388</v>
      </c>
      <c r="D103" s="26">
        <f t="shared" si="36"/>
        <v>-268.25317415276862</v>
      </c>
      <c r="E103" s="26">
        <f t="shared" si="36"/>
        <v>-266.95260322855103</v>
      </c>
      <c r="F103" s="26">
        <f t="shared" si="36"/>
        <v>-265.64498754516069</v>
      </c>
      <c r="G103" s="26">
        <f t="shared" si="36"/>
        <v>-264.3302889434853</v>
      </c>
      <c r="H103" s="26">
        <f t="shared" si="36"/>
        <v>-263.00846905771749</v>
      </c>
      <c r="I103" s="26">
        <f t="shared" si="36"/>
        <v>-261.67948931423507</v>
      </c>
      <c r="J103" s="26">
        <f t="shared" si="36"/>
        <v>-260.34331093047552</v>
      </c>
      <c r="K103" s="26">
        <f t="shared" si="36"/>
        <v>-258.99989491380387</v>
      </c>
      <c r="L103" s="26">
        <f t="shared" si="36"/>
        <v>-257.64920206037533</v>
      </c>
      <c r="M103" s="26">
        <f t="shared" si="36"/>
        <v>-256.29119295399067</v>
      </c>
      <c r="N103" s="26">
        <f t="shared" si="36"/>
        <v>-254.92582796494642</v>
      </c>
      <c r="O103" s="26">
        <f t="shared" si="36"/>
        <v>-253.55306724887819</v>
      </c>
      <c r="P103" s="26">
        <f t="shared" si="36"/>
        <v>-252.17287074559792</v>
      </c>
      <c r="Q103" s="26">
        <f t="shared" si="36"/>
        <v>-250.78519817792491</v>
      </c>
      <c r="R103" s="26">
        <f t="shared" si="36"/>
        <v>-249.39000905051032</v>
      </c>
      <c r="S103" s="26">
        <f t="shared" si="36"/>
        <v>-247.98726264865553</v>
      </c>
      <c r="T103" s="26">
        <f t="shared" si="36"/>
        <v>-246.57691803712405</v>
      </c>
      <c r="U103" s="26">
        <f t="shared" si="36"/>
        <v>-245.15893405894678</v>
      </c>
      <c r="V103" s="26">
        <f t="shared" si="36"/>
        <v>-243.73326933422103</v>
      </c>
      <c r="W103" s="26">
        <f t="shared" si="36"/>
        <v>-242.29988225890301</v>
      </c>
      <c r="X103" s="26">
        <f t="shared" si="36"/>
        <v>-240.8587310035937</v>
      </c>
      <c r="Y103" s="26">
        <f t="shared" si="36"/>
        <v>-239.40977351231817</v>
      </c>
      <c r="Z103" s="26">
        <f t="shared" si="36"/>
        <v>-237.95296750129819</v>
      </c>
      <c r="AA103" s="26">
        <f t="shared" si="36"/>
        <v>-236.48827045771853</v>
      </c>
      <c r="AB103" s="26">
        <f t="shared" si="36"/>
        <v>-235.01563963848616</v>
      </c>
      <c r="AC103" s="26">
        <f t="shared" si="36"/>
        <v>-233.53503206898293</v>
      </c>
      <c r="AD103" s="26">
        <f t="shared" si="36"/>
        <v>-232.04640454181157</v>
      </c>
      <c r="AE103" s="26">
        <f t="shared" si="36"/>
        <v>-230.5497136155347</v>
      </c>
      <c r="AF103" s="26">
        <f t="shared" si="36"/>
        <v>-229.04491561340714</v>
      </c>
      <c r="AG103" s="26">
        <f t="shared" si="36"/>
        <v>-227.53196662210141</v>
      </c>
      <c r="AH103" s="26">
        <f t="shared" ref="AH103:BM103" si="37">-$B$98*AH102</f>
        <v>-226.01082249042611</v>
      </c>
      <c r="AI103" s="26">
        <f t="shared" si="37"/>
        <v>-224.48143882803754</v>
      </c>
      <c r="AJ103" s="26">
        <f t="shared" si="37"/>
        <v>-222.94377100414439</v>
      </c>
      <c r="AK103" s="26">
        <f t="shared" si="37"/>
        <v>-221.39777414620517</v>
      </c>
      <c r="AL103" s="26">
        <f t="shared" si="37"/>
        <v>-219.84340313861873</v>
      </c>
      <c r="AM103" s="26">
        <f t="shared" si="37"/>
        <v>-218.28061262140787</v>
      </c>
      <c r="AN103" s="26">
        <f t="shared" si="37"/>
        <v>-216.70935698889548</v>
      </c>
      <c r="AO103" s="26">
        <f t="shared" si="37"/>
        <v>-215.12959038837366</v>
      </c>
      <c r="AP103" s="26">
        <f t="shared" si="37"/>
        <v>-213.54126671876566</v>
      </c>
      <c r="AQ103" s="26">
        <f t="shared" si="37"/>
        <v>-211.94433962928059</v>
      </c>
      <c r="AR103" s="26">
        <f t="shared" si="37"/>
        <v>-210.33876251806083</v>
      </c>
      <c r="AS103" s="26">
        <f t="shared" si="37"/>
        <v>-208.72448853082199</v>
      </c>
      <c r="AT103" s="26">
        <f t="shared" si="37"/>
        <v>-207.10147055948556</v>
      </c>
      <c r="AU103" s="26">
        <f t="shared" si="37"/>
        <v>-205.46966124080444</v>
      </c>
      <c r="AV103" s="26">
        <f t="shared" si="37"/>
        <v>-203.82901295498044</v>
      </c>
      <c r="AW103" s="26">
        <f t="shared" si="37"/>
        <v>-202.17947782427487</v>
      </c>
      <c r="AX103" s="26">
        <f t="shared" si="37"/>
        <v>-200.52100771161133</v>
      </c>
      <c r="AY103" s="26">
        <f t="shared" si="37"/>
        <v>-198.85355421917083</v>
      </c>
      <c r="AZ103" s="26">
        <f t="shared" si="37"/>
        <v>-197.17706868697965</v>
      </c>
      <c r="BA103" s="26">
        <f t="shared" si="37"/>
        <v>-195.4915021914891</v>
      </c>
      <c r="BB103" s="26">
        <f t="shared" si="37"/>
        <v>-193.79680554414796</v>
      </c>
      <c r="BC103" s="26">
        <f t="shared" si="37"/>
        <v>-192.09292928996709</v>
      </c>
      <c r="BD103" s="26">
        <f t="shared" si="37"/>
        <v>-190.37982370607605</v>
      </c>
      <c r="BE103" s="26">
        <f t="shared" si="37"/>
        <v>-188.65743880027227</v>
      </c>
      <c r="BF103" s="26">
        <f t="shared" si="37"/>
        <v>-186.92572430956207</v>
      </c>
      <c r="BG103" s="26">
        <f t="shared" si="37"/>
        <v>-185.18462969869384</v>
      </c>
      <c r="BH103" s="26">
        <f t="shared" si="37"/>
        <v>-183.43410415868343</v>
      </c>
      <c r="BI103" s="26">
        <f t="shared" si="37"/>
        <v>-181.67409660533124</v>
      </c>
      <c r="BJ103" s="26">
        <f t="shared" si="37"/>
        <v>-179.90455567773176</v>
      </c>
      <c r="BK103" s="26">
        <f t="shared" si="37"/>
        <v>-178.12542973677444</v>
      </c>
      <c r="BL103" s="26">
        <f t="shared" si="37"/>
        <v>-176.33666686363691</v>
      </c>
      <c r="BM103" s="26">
        <f t="shared" si="37"/>
        <v>-174.53821485826992</v>
      </c>
      <c r="BN103" s="26">
        <f t="shared" ref="BN103:CS103" si="38">-$B$98*BN102</f>
        <v>-172.73002123787387</v>
      </c>
      <c r="BO103" s="26">
        <f t="shared" si="38"/>
        <v>-170.91203323536732</v>
      </c>
      <c r="BP103" s="26">
        <f t="shared" si="38"/>
        <v>-169.0841977978472</v>
      </c>
      <c r="BQ103" s="26">
        <f t="shared" si="38"/>
        <v>-167.24646158504052</v>
      </c>
      <c r="BR103" s="26">
        <f t="shared" si="38"/>
        <v>-165.39877096774779</v>
      </c>
      <c r="BS103" s="26">
        <f t="shared" si="38"/>
        <v>-163.54107202627807</v>
      </c>
      <c r="BT103" s="26">
        <f t="shared" si="38"/>
        <v>-161.67331054887538</v>
      </c>
      <c r="BU103" s="26">
        <f t="shared" si="38"/>
        <v>-159.79543203013677</v>
      </c>
      <c r="BV103" s="26">
        <f t="shared" si="38"/>
        <v>-157.90738166942165</v>
      </c>
      <c r="BW103" s="26">
        <f t="shared" si="38"/>
        <v>-156.00910436925267</v>
      </c>
      <c r="BX103" s="26">
        <f t="shared" si="38"/>
        <v>-154.10054473370775</v>
      </c>
      <c r="BY103" s="26">
        <f t="shared" si="38"/>
        <v>-152.18164706680363</v>
      </c>
      <c r="BZ103" s="26">
        <f t="shared" si="38"/>
        <v>-150.25235537087048</v>
      </c>
      <c r="CA103" s="26">
        <f t="shared" si="38"/>
        <v>-148.31261334491765</v>
      </c>
      <c r="CB103" s="26">
        <f t="shared" si="38"/>
        <v>-146.36236438299093</v>
      </c>
      <c r="CC103" s="26">
        <f t="shared" si="38"/>
        <v>-144.40155157252042</v>
      </c>
      <c r="CD103" s="26">
        <f t="shared" si="38"/>
        <v>-142.43011769265991</v>
      </c>
      <c r="CE103" s="26">
        <f t="shared" si="38"/>
        <v>-140.44800521261678</v>
      </c>
      <c r="CF103" s="26">
        <f t="shared" si="38"/>
        <v>-138.45515628997342</v>
      </c>
      <c r="CG103" s="26">
        <f t="shared" si="38"/>
        <v>-136.45151276899907</v>
      </c>
      <c r="CH103" s="26">
        <f t="shared" si="38"/>
        <v>-134.43701617895277</v>
      </c>
      <c r="CI103" s="26">
        <f t="shared" si="38"/>
        <v>-132.41160773237709</v>
      </c>
      <c r="CJ103" s="26">
        <f t="shared" si="38"/>
        <v>-130.37522832338243</v>
      </c>
      <c r="CK103" s="26">
        <f t="shared" si="38"/>
        <v>-128.3278185259224</v>
      </c>
      <c r="CL103" s="26">
        <f t="shared" si="38"/>
        <v>-126.26931859205945</v>
      </c>
      <c r="CM103" s="26">
        <f t="shared" si="38"/>
        <v>-124.19966845022141</v>
      </c>
      <c r="CN103" s="26">
        <f t="shared" si="38"/>
        <v>-122.11880770344841</v>
      </c>
      <c r="CO103" s="26">
        <f t="shared" si="38"/>
        <v>-120.0266756276304</v>
      </c>
      <c r="CP103" s="26">
        <f t="shared" si="38"/>
        <v>-117.92321116973504</v>
      </c>
      <c r="CQ103" s="26">
        <f t="shared" si="38"/>
        <v>-115.80835294602606</v>
      </c>
      <c r="CR103" s="26">
        <f t="shared" si="38"/>
        <v>-113.68203924027202</v>
      </c>
      <c r="CS103" s="26">
        <f t="shared" si="38"/>
        <v>-111.54420800194512</v>
      </c>
      <c r="CT103" s="26">
        <f t="shared" ref="CT103:DQ103" si="39">-$B$98*CT102</f>
        <v>-109.39479684441062</v>
      </c>
      <c r="CU103" s="26">
        <f t="shared" si="39"/>
        <v>-107.23374304310616</v>
      </c>
      <c r="CV103" s="26">
        <f t="shared" si="39"/>
        <v>-105.06098353371128</v>
      </c>
      <c r="CW103" s="26">
        <f t="shared" si="39"/>
        <v>-102.87645491030719</v>
      </c>
      <c r="CX103" s="26">
        <f t="shared" si="39"/>
        <v>-100.68009342352632</v>
      </c>
      <c r="CY103" s="26">
        <f t="shared" si="39"/>
        <v>-98.471834978692073</v>
      </c>
      <c r="CZ103" s="26">
        <f t="shared" si="39"/>
        <v>-96.251615133948292</v>
      </c>
      <c r="DA103" s="26">
        <f t="shared" si="39"/>
        <v>-94.019369098378817</v>
      </c>
      <c r="DB103" s="26">
        <f t="shared" si="39"/>
        <v>-91.77503173011668</v>
      </c>
      <c r="DC103" s="26">
        <f t="shared" si="39"/>
        <v>-89.518537534443112</v>
      </c>
      <c r="DD103" s="26">
        <f t="shared" si="39"/>
        <v>-87.249820661876313</v>
      </c>
      <c r="DE103" s="26">
        <f t="shared" si="39"/>
        <v>-84.96881490624979</v>
      </c>
      <c r="DF103" s="26">
        <f t="shared" si="39"/>
        <v>-82.675453702780288</v>
      </c>
      <c r="DG103" s="26">
        <f t="shared" si="39"/>
        <v>-80.369670126125314</v>
      </c>
      <c r="DH103" s="26">
        <f t="shared" si="39"/>
        <v>-78.051396888430133</v>
      </c>
      <c r="DI103" s="26">
        <f t="shared" si="39"/>
        <v>-75.720566337364104</v>
      </c>
      <c r="DJ103" s="26">
        <f t="shared" si="39"/>
        <v>-73.377110454146461</v>
      </c>
      <c r="DK103" s="26">
        <f t="shared" si="39"/>
        <v>-71.020960851561398</v>
      </c>
      <c r="DL103" s="26">
        <f t="shared" si="39"/>
        <v>-68.652048771962328</v>
      </c>
      <c r="DM103" s="26">
        <f t="shared" si="39"/>
        <v>-66.270305085265434</v>
      </c>
      <c r="DN103" s="26">
        <f t="shared" si="39"/>
        <v>-63.875660286932266</v>
      </c>
      <c r="DO103" s="26">
        <f t="shared" si="39"/>
        <v>-61.468044495941463</v>
      </c>
      <c r="DP103" s="26">
        <f t="shared" si="39"/>
        <v>-59.047387452749447</v>
      </c>
      <c r="DQ103" s="26">
        <f t="shared" si="39"/>
        <v>-56.613618517240148</v>
      </c>
    </row>
    <row r="104" spans="1:121" x14ac:dyDescent="0.3">
      <c r="A104" t="s">
        <v>47</v>
      </c>
      <c r="B104" s="26">
        <f t="shared" ref="B104:AG104" si="40">$B$99-B103</f>
        <v>-237.52524221344095</v>
      </c>
      <c r="C104" s="26">
        <f t="shared" si="40"/>
        <v>-238.81183727543038</v>
      </c>
      <c r="D104" s="26">
        <f t="shared" si="40"/>
        <v>-240.10540139400564</v>
      </c>
      <c r="E104" s="26">
        <f t="shared" si="40"/>
        <v>-241.40597231822323</v>
      </c>
      <c r="F104" s="26">
        <f t="shared" si="40"/>
        <v>-242.71358800161357</v>
      </c>
      <c r="G104" s="26">
        <f t="shared" si="40"/>
        <v>-244.02828660328896</v>
      </c>
      <c r="H104" s="26">
        <f t="shared" si="40"/>
        <v>-245.35010648905677</v>
      </c>
      <c r="I104" s="26">
        <f t="shared" si="40"/>
        <v>-246.67908623253919</v>
      </c>
      <c r="J104" s="26">
        <f t="shared" si="40"/>
        <v>-248.01526461629874</v>
      </c>
      <c r="K104" s="26">
        <f t="shared" si="40"/>
        <v>-249.35868063297039</v>
      </c>
      <c r="L104" s="26">
        <f t="shared" si="40"/>
        <v>-250.70937348639893</v>
      </c>
      <c r="M104" s="26">
        <f t="shared" si="40"/>
        <v>-252.06738259278359</v>
      </c>
      <c r="N104" s="26">
        <f t="shared" si="40"/>
        <v>-253.43274758182784</v>
      </c>
      <c r="O104" s="26">
        <f t="shared" si="40"/>
        <v>-254.80550829789607</v>
      </c>
      <c r="P104" s="26">
        <f t="shared" si="40"/>
        <v>-256.18570480117637</v>
      </c>
      <c r="Q104" s="26">
        <f t="shared" si="40"/>
        <v>-257.57337736884938</v>
      </c>
      <c r="R104" s="26">
        <f t="shared" si="40"/>
        <v>-258.96856649626397</v>
      </c>
      <c r="S104" s="26">
        <f t="shared" si="40"/>
        <v>-260.37131289811873</v>
      </c>
      <c r="T104" s="26">
        <f t="shared" si="40"/>
        <v>-261.78165750965024</v>
      </c>
      <c r="U104" s="26">
        <f t="shared" si="40"/>
        <v>-263.19964148782748</v>
      </c>
      <c r="V104" s="26">
        <f t="shared" si="40"/>
        <v>-264.62530621255326</v>
      </c>
      <c r="W104" s="26">
        <f t="shared" si="40"/>
        <v>-266.05869328787128</v>
      </c>
      <c r="X104" s="26">
        <f t="shared" si="40"/>
        <v>-267.49984454318053</v>
      </c>
      <c r="Y104" s="26">
        <f t="shared" si="40"/>
        <v>-268.94880203445609</v>
      </c>
      <c r="Z104" s="26">
        <f t="shared" si="40"/>
        <v>-270.40560804547607</v>
      </c>
      <c r="AA104" s="26">
        <f t="shared" si="40"/>
        <v>-271.87030508905571</v>
      </c>
      <c r="AB104" s="26">
        <f t="shared" si="40"/>
        <v>-273.3429359082881</v>
      </c>
      <c r="AC104" s="26">
        <f t="shared" si="40"/>
        <v>-274.8235434777913</v>
      </c>
      <c r="AD104" s="26">
        <f t="shared" si="40"/>
        <v>-276.31217100496269</v>
      </c>
      <c r="AE104" s="26">
        <f t="shared" si="40"/>
        <v>-277.80886193123956</v>
      </c>
      <c r="AF104" s="26">
        <f t="shared" si="40"/>
        <v>-279.31365993336715</v>
      </c>
      <c r="AG104" s="26">
        <f t="shared" si="40"/>
        <v>-280.82660892467288</v>
      </c>
      <c r="AH104" s="26">
        <f t="shared" ref="AH104:BM104" si="41">$B$99-AH103</f>
        <v>-282.34775305634815</v>
      </c>
      <c r="AI104" s="26">
        <f t="shared" si="41"/>
        <v>-283.87713671873672</v>
      </c>
      <c r="AJ104" s="26">
        <f t="shared" si="41"/>
        <v>-285.41480454262989</v>
      </c>
      <c r="AK104" s="26">
        <f t="shared" si="41"/>
        <v>-286.9608014005691</v>
      </c>
      <c r="AL104" s="26">
        <f t="shared" si="41"/>
        <v>-288.51517240815554</v>
      </c>
      <c r="AM104" s="26">
        <f t="shared" si="41"/>
        <v>-290.07796292536636</v>
      </c>
      <c r="AN104" s="26">
        <f t="shared" si="41"/>
        <v>-291.64921855787878</v>
      </c>
      <c r="AO104" s="26">
        <f t="shared" si="41"/>
        <v>-293.22898515840063</v>
      </c>
      <c r="AP104" s="26">
        <f t="shared" si="41"/>
        <v>-294.81730882800861</v>
      </c>
      <c r="AQ104" s="26">
        <f t="shared" si="41"/>
        <v>-296.41423591749367</v>
      </c>
      <c r="AR104" s="26">
        <f t="shared" si="41"/>
        <v>-298.01981302871343</v>
      </c>
      <c r="AS104" s="26">
        <f t="shared" si="41"/>
        <v>-299.63408701595228</v>
      </c>
      <c r="AT104" s="26">
        <f t="shared" si="41"/>
        <v>-301.2571049872887</v>
      </c>
      <c r="AU104" s="26">
        <f t="shared" si="41"/>
        <v>-302.88891430596982</v>
      </c>
      <c r="AV104" s="26">
        <f t="shared" si="41"/>
        <v>-304.52956259179382</v>
      </c>
      <c r="AW104" s="26">
        <f t="shared" si="41"/>
        <v>-306.17909772249936</v>
      </c>
      <c r="AX104" s="26">
        <f t="shared" si="41"/>
        <v>-307.83756783516293</v>
      </c>
      <c r="AY104" s="26">
        <f t="shared" si="41"/>
        <v>-309.50502132760346</v>
      </c>
      <c r="AZ104" s="26">
        <f t="shared" si="41"/>
        <v>-311.18150685979458</v>
      </c>
      <c r="BA104" s="26">
        <f t="shared" si="41"/>
        <v>-312.86707335528513</v>
      </c>
      <c r="BB104" s="26">
        <f t="shared" si="41"/>
        <v>-314.5617700026263</v>
      </c>
      <c r="BC104" s="26">
        <f t="shared" si="41"/>
        <v>-316.26564625680714</v>
      </c>
      <c r="BD104" s="26">
        <f t="shared" si="41"/>
        <v>-317.97875184069824</v>
      </c>
      <c r="BE104" s="26">
        <f t="shared" si="41"/>
        <v>-319.70113674650202</v>
      </c>
      <c r="BF104" s="26">
        <f t="shared" si="41"/>
        <v>-321.43285123721216</v>
      </c>
      <c r="BG104" s="26">
        <f t="shared" si="41"/>
        <v>-323.17394584808039</v>
      </c>
      <c r="BH104" s="26">
        <f t="shared" si="41"/>
        <v>-324.92447138809086</v>
      </c>
      <c r="BI104" s="26">
        <f t="shared" si="41"/>
        <v>-326.68447894144299</v>
      </c>
      <c r="BJ104" s="26">
        <f t="shared" si="41"/>
        <v>-328.4540198690425</v>
      </c>
      <c r="BK104" s="26">
        <f t="shared" si="41"/>
        <v>-330.23314580999983</v>
      </c>
      <c r="BL104" s="26">
        <f t="shared" si="41"/>
        <v>-332.02190868313733</v>
      </c>
      <c r="BM104" s="26">
        <f t="shared" si="41"/>
        <v>-333.82036068850437</v>
      </c>
      <c r="BN104" s="26">
        <f t="shared" ref="BN104:CS104" si="42">$B$99-BN103</f>
        <v>-335.62855430890039</v>
      </c>
      <c r="BO104" s="26">
        <f t="shared" si="42"/>
        <v>-337.44654231140692</v>
      </c>
      <c r="BP104" s="26">
        <f t="shared" si="42"/>
        <v>-339.27437774892707</v>
      </c>
      <c r="BQ104" s="26">
        <f t="shared" si="42"/>
        <v>-341.11211396173371</v>
      </c>
      <c r="BR104" s="26">
        <f t="shared" si="42"/>
        <v>-342.95980457902647</v>
      </c>
      <c r="BS104" s="26">
        <f t="shared" si="42"/>
        <v>-344.81750352049619</v>
      </c>
      <c r="BT104" s="26">
        <f t="shared" si="42"/>
        <v>-346.68526499789891</v>
      </c>
      <c r="BU104" s="26">
        <f t="shared" si="42"/>
        <v>-348.56314351663752</v>
      </c>
      <c r="BV104" s="26">
        <f t="shared" si="42"/>
        <v>-350.45119387735258</v>
      </c>
      <c r="BW104" s="26">
        <f t="shared" si="42"/>
        <v>-352.34947117752159</v>
      </c>
      <c r="BX104" s="26">
        <f t="shared" si="42"/>
        <v>-354.25803081306651</v>
      </c>
      <c r="BY104" s="26">
        <f t="shared" si="42"/>
        <v>-356.17692847997063</v>
      </c>
      <c r="BZ104" s="26">
        <f t="shared" si="42"/>
        <v>-358.10622017590379</v>
      </c>
      <c r="CA104" s="26">
        <f t="shared" si="42"/>
        <v>-360.04596220185658</v>
      </c>
      <c r="CB104" s="26">
        <f t="shared" si="42"/>
        <v>-361.9962111637833</v>
      </c>
      <c r="CC104" s="26">
        <f t="shared" si="42"/>
        <v>-363.95702397425384</v>
      </c>
      <c r="CD104" s="26">
        <f t="shared" si="42"/>
        <v>-365.92845785411436</v>
      </c>
      <c r="CE104" s="26">
        <f t="shared" si="42"/>
        <v>-367.91057033415746</v>
      </c>
      <c r="CF104" s="26">
        <f t="shared" si="42"/>
        <v>-369.90341925680082</v>
      </c>
      <c r="CG104" s="26">
        <f t="shared" si="42"/>
        <v>-371.9070627777752</v>
      </c>
      <c r="CH104" s="26">
        <f t="shared" si="42"/>
        <v>-373.92155936782149</v>
      </c>
      <c r="CI104" s="26">
        <f t="shared" si="42"/>
        <v>-375.94696781439717</v>
      </c>
      <c r="CJ104" s="26">
        <f t="shared" si="42"/>
        <v>-377.98334722339183</v>
      </c>
      <c r="CK104" s="26">
        <f t="shared" si="42"/>
        <v>-380.03075702085187</v>
      </c>
      <c r="CL104" s="26">
        <f t="shared" si="42"/>
        <v>-382.08925695471481</v>
      </c>
      <c r="CM104" s="26">
        <f t="shared" si="42"/>
        <v>-384.15890709655287</v>
      </c>
      <c r="CN104" s="26">
        <f t="shared" si="42"/>
        <v>-386.23976784332586</v>
      </c>
      <c r="CO104" s="26">
        <f t="shared" si="42"/>
        <v>-388.33189991914389</v>
      </c>
      <c r="CP104" s="26">
        <f t="shared" si="42"/>
        <v>-390.43536437703921</v>
      </c>
      <c r="CQ104" s="26">
        <f t="shared" si="42"/>
        <v>-392.55022260074821</v>
      </c>
      <c r="CR104" s="26">
        <f t="shared" si="42"/>
        <v>-394.67653630650227</v>
      </c>
      <c r="CS104" s="26">
        <f t="shared" si="42"/>
        <v>-396.81436754482911</v>
      </c>
      <c r="CT104" s="26">
        <f t="shared" ref="CT104:DQ104" si="43">$B$99-CT103</f>
        <v>-398.96377870236364</v>
      </c>
      <c r="CU104" s="26">
        <f t="shared" si="43"/>
        <v>-401.12483250366813</v>
      </c>
      <c r="CV104" s="26">
        <f t="shared" si="43"/>
        <v>-403.29759201306297</v>
      </c>
      <c r="CW104" s="26">
        <f t="shared" si="43"/>
        <v>-405.48212063646707</v>
      </c>
      <c r="CX104" s="26">
        <f t="shared" si="43"/>
        <v>-407.67848212324793</v>
      </c>
      <c r="CY104" s="26">
        <f t="shared" si="43"/>
        <v>-409.88674056808219</v>
      </c>
      <c r="CZ104" s="26">
        <f t="shared" si="43"/>
        <v>-412.10696041282597</v>
      </c>
      <c r="DA104" s="26">
        <f t="shared" si="43"/>
        <v>-414.33920644839543</v>
      </c>
      <c r="DB104" s="26">
        <f t="shared" si="43"/>
        <v>-416.5835438166576</v>
      </c>
      <c r="DC104" s="26">
        <f t="shared" si="43"/>
        <v>-418.84003801233115</v>
      </c>
      <c r="DD104" s="26">
        <f t="shared" si="43"/>
        <v>-421.10875488489796</v>
      </c>
      <c r="DE104" s="26">
        <f t="shared" si="43"/>
        <v>-423.38976064052446</v>
      </c>
      <c r="DF104" s="26">
        <f t="shared" si="43"/>
        <v>-425.68312184399394</v>
      </c>
      <c r="DG104" s="26">
        <f t="shared" si="43"/>
        <v>-427.98890542064896</v>
      </c>
      <c r="DH104" s="26">
        <f t="shared" si="43"/>
        <v>-430.30717865834413</v>
      </c>
      <c r="DI104" s="26">
        <f t="shared" si="43"/>
        <v>-432.63800920941014</v>
      </c>
      <c r="DJ104" s="26">
        <f t="shared" si="43"/>
        <v>-434.98146509262779</v>
      </c>
      <c r="DK104" s="26">
        <f t="shared" si="43"/>
        <v>-437.33761469521289</v>
      </c>
      <c r="DL104" s="26">
        <f t="shared" si="43"/>
        <v>-439.70652677481195</v>
      </c>
      <c r="DM104" s="26">
        <f t="shared" si="43"/>
        <v>-442.08827046150884</v>
      </c>
      <c r="DN104" s="26">
        <f t="shared" si="43"/>
        <v>-444.482915259842</v>
      </c>
      <c r="DO104" s="26">
        <f t="shared" si="43"/>
        <v>-446.89053105083281</v>
      </c>
      <c r="DP104" s="26">
        <f t="shared" si="43"/>
        <v>-449.31118809402483</v>
      </c>
      <c r="DQ104" s="26">
        <f t="shared" si="43"/>
        <v>-451.74495702953413</v>
      </c>
    </row>
    <row r="105" spans="1:121" x14ac:dyDescent="0.3">
      <c r="A105" t="s">
        <v>51</v>
      </c>
      <c r="B105" s="22">
        <f t="shared" ref="B105:AG105" si="44">B102+B104</f>
        <v>49762.474757786556</v>
      </c>
      <c r="C105" s="22">
        <f t="shared" si="44"/>
        <v>49523.662920511124</v>
      </c>
      <c r="D105" s="22">
        <f t="shared" si="44"/>
        <v>49283.557519117116</v>
      </c>
      <c r="E105" s="22">
        <f t="shared" si="44"/>
        <v>49042.151546798894</v>
      </c>
      <c r="F105" s="22">
        <f t="shared" si="44"/>
        <v>48799.43795879728</v>
      </c>
      <c r="G105" s="22">
        <f t="shared" si="44"/>
        <v>48555.409672193993</v>
      </c>
      <c r="H105" s="22">
        <f t="shared" si="44"/>
        <v>48310.059565704934</v>
      </c>
      <c r="I105" s="22">
        <f t="shared" si="44"/>
        <v>48063.380479472398</v>
      </c>
      <c r="J105" s="22">
        <f t="shared" si="44"/>
        <v>47815.365214856101</v>
      </c>
      <c r="K105" s="22">
        <f t="shared" si="44"/>
        <v>47566.006534223132</v>
      </c>
      <c r="L105" s="22">
        <f t="shared" si="44"/>
        <v>47315.297160736736</v>
      </c>
      <c r="M105" s="22">
        <f t="shared" si="44"/>
        <v>47063.229778143956</v>
      </c>
      <c r="N105" s="22">
        <f t="shared" si="44"/>
        <v>46809.797030562127</v>
      </c>
      <c r="O105" s="22">
        <f t="shared" si="44"/>
        <v>46554.99152226423</v>
      </c>
      <c r="P105" s="22">
        <f t="shared" si="44"/>
        <v>46298.805817463057</v>
      </c>
      <c r="Q105" s="22">
        <f t="shared" si="44"/>
        <v>46041.232440094209</v>
      </c>
      <c r="R105" s="22">
        <f t="shared" si="44"/>
        <v>45782.263873597942</v>
      </c>
      <c r="S105" s="22">
        <f t="shared" si="44"/>
        <v>45521.892560699824</v>
      </c>
      <c r="T105" s="22">
        <f t="shared" si="44"/>
        <v>45260.110903190172</v>
      </c>
      <c r="U105" s="22">
        <f t="shared" si="44"/>
        <v>44996.911261702342</v>
      </c>
      <c r="V105" s="22">
        <f t="shared" si="44"/>
        <v>44732.285955489788</v>
      </c>
      <c r="W105" s="22">
        <f t="shared" si="44"/>
        <v>44466.227262201915</v>
      </c>
      <c r="X105" s="22">
        <f t="shared" si="44"/>
        <v>44198.727417658738</v>
      </c>
      <c r="Y105" s="22">
        <f t="shared" si="44"/>
        <v>43929.77861562428</v>
      </c>
      <c r="Z105" s="22">
        <f t="shared" si="44"/>
        <v>43659.373007578804</v>
      </c>
      <c r="AA105" s="22">
        <f t="shared" si="44"/>
        <v>43387.50270248975</v>
      </c>
      <c r="AB105" s="22">
        <f t="shared" si="44"/>
        <v>43114.159766581462</v>
      </c>
      <c r="AC105" s="22">
        <f t="shared" si="44"/>
        <v>42839.336223103674</v>
      </c>
      <c r="AD105" s="22">
        <f t="shared" si="44"/>
        <v>42563.024052098714</v>
      </c>
      <c r="AE105" s="22">
        <f t="shared" si="44"/>
        <v>42285.215190167473</v>
      </c>
      <c r="AF105" s="22">
        <f t="shared" si="44"/>
        <v>42005.901530234107</v>
      </c>
      <c r="AG105" s="22">
        <f t="shared" si="44"/>
        <v>41725.074921309431</v>
      </c>
      <c r="AH105" s="22">
        <f t="shared" ref="AH105:BM105" si="45">AH102+AH104</f>
        <v>41442.727168253085</v>
      </c>
      <c r="AI105" s="22">
        <f t="shared" si="45"/>
        <v>41158.850031534348</v>
      </c>
      <c r="AJ105" s="22">
        <f t="shared" si="45"/>
        <v>40873.435226991722</v>
      </c>
      <c r="AK105" s="22">
        <f t="shared" si="45"/>
        <v>40586.47442559115</v>
      </c>
      <c r="AL105" s="22">
        <f t="shared" si="45"/>
        <v>40297.959253182991</v>
      </c>
      <c r="AM105" s="22">
        <f t="shared" si="45"/>
        <v>40007.881290257625</v>
      </c>
      <c r="AN105" s="22">
        <f t="shared" si="45"/>
        <v>39716.232071699749</v>
      </c>
      <c r="AO105" s="22">
        <f t="shared" si="45"/>
        <v>39423.00308654135</v>
      </c>
      <c r="AP105" s="22">
        <f t="shared" si="45"/>
        <v>39128.185777713341</v>
      </c>
      <c r="AQ105" s="22">
        <f t="shared" si="45"/>
        <v>38831.771541795846</v>
      </c>
      <c r="AR105" s="22">
        <f t="shared" si="45"/>
        <v>38533.751728767136</v>
      </c>
      <c r="AS105" s="22">
        <f t="shared" si="45"/>
        <v>38234.117641751182</v>
      </c>
      <c r="AT105" s="22">
        <f t="shared" si="45"/>
        <v>37932.860536763896</v>
      </c>
      <c r="AU105" s="22">
        <f t="shared" si="45"/>
        <v>37629.971622457924</v>
      </c>
      <c r="AV105" s="22">
        <f t="shared" si="45"/>
        <v>37325.442059866131</v>
      </c>
      <c r="AW105" s="22">
        <f t="shared" si="45"/>
        <v>37019.262962143628</v>
      </c>
      <c r="AX105" s="22">
        <f t="shared" si="45"/>
        <v>36711.425394308462</v>
      </c>
      <c r="AY105" s="22">
        <f t="shared" si="45"/>
        <v>36401.920372980858</v>
      </c>
      <c r="AZ105" s="22">
        <f t="shared" si="45"/>
        <v>36090.738866121064</v>
      </c>
      <c r="BA105" s="22">
        <f t="shared" si="45"/>
        <v>35777.871792765778</v>
      </c>
      <c r="BB105" s="22">
        <f t="shared" si="45"/>
        <v>35463.310022763151</v>
      </c>
      <c r="BC105" s="22">
        <f t="shared" si="45"/>
        <v>35147.044376506346</v>
      </c>
      <c r="BD105" s="22">
        <f t="shared" si="45"/>
        <v>34829.065624665651</v>
      </c>
      <c r="BE105" s="22">
        <f t="shared" si="45"/>
        <v>34509.364487919149</v>
      </c>
      <c r="BF105" s="22">
        <f t="shared" si="45"/>
        <v>34187.93163668194</v>
      </c>
      <c r="BG105" s="22">
        <f t="shared" si="45"/>
        <v>33864.75769083386</v>
      </c>
      <c r="BH105" s="22">
        <f t="shared" si="45"/>
        <v>33539.833219445769</v>
      </c>
      <c r="BI105" s="22">
        <f t="shared" si="45"/>
        <v>33213.148740504323</v>
      </c>
      <c r="BJ105" s="22">
        <f t="shared" si="45"/>
        <v>32884.694720635278</v>
      </c>
      <c r="BK105" s="22">
        <f t="shared" si="45"/>
        <v>32554.461574825276</v>
      </c>
      <c r="BL105" s="22">
        <f t="shared" si="45"/>
        <v>32222.439666142138</v>
      </c>
      <c r="BM105" s="22">
        <f t="shared" si="45"/>
        <v>31888.619305453634</v>
      </c>
      <c r="BN105" s="22">
        <f t="shared" ref="BN105:CS105" si="46">BN102+BN104</f>
        <v>31552.990751144735</v>
      </c>
      <c r="BO105" s="22">
        <f t="shared" si="46"/>
        <v>31215.544208833329</v>
      </c>
      <c r="BP105" s="22">
        <f t="shared" si="46"/>
        <v>30876.269831084403</v>
      </c>
      <c r="BQ105" s="22">
        <f t="shared" si="46"/>
        <v>30535.157717122667</v>
      </c>
      <c r="BR105" s="22">
        <f t="shared" si="46"/>
        <v>30192.197912543641</v>
      </c>
      <c r="BS105" s="22">
        <f t="shared" si="46"/>
        <v>29847.380409023146</v>
      </c>
      <c r="BT105" s="22">
        <f t="shared" si="46"/>
        <v>29500.695144025249</v>
      </c>
      <c r="BU105" s="22">
        <f t="shared" si="46"/>
        <v>29152.132000508613</v>
      </c>
      <c r="BV105" s="22">
        <f t="shared" si="46"/>
        <v>28801.680806631259</v>
      </c>
      <c r="BW105" s="22">
        <f t="shared" si="46"/>
        <v>28449.331335453739</v>
      </c>
      <c r="BX105" s="22">
        <f t="shared" si="46"/>
        <v>28095.073304640671</v>
      </c>
      <c r="BY105" s="22">
        <f t="shared" si="46"/>
        <v>27738.896376160701</v>
      </c>
      <c r="BZ105" s="22">
        <f t="shared" si="46"/>
        <v>27380.790155984796</v>
      </c>
      <c r="CA105" s="22">
        <f t="shared" si="46"/>
        <v>27020.744193782939</v>
      </c>
      <c r="CB105" s="22">
        <f t="shared" si="46"/>
        <v>26658.747982619156</v>
      </c>
      <c r="CC105" s="22">
        <f t="shared" si="46"/>
        <v>26294.790958644902</v>
      </c>
      <c r="CD105" s="22">
        <f t="shared" si="46"/>
        <v>25928.862500790787</v>
      </c>
      <c r="CE105" s="22">
        <f t="shared" si="46"/>
        <v>25560.951930456627</v>
      </c>
      <c r="CF105" s="22">
        <f t="shared" si="46"/>
        <v>25191.048511199828</v>
      </c>
      <c r="CG105" s="22">
        <f t="shared" si="46"/>
        <v>24819.141448422051</v>
      </c>
      <c r="CH105" s="22">
        <f t="shared" si="46"/>
        <v>24445.219889054231</v>
      </c>
      <c r="CI105" s="22">
        <f t="shared" si="46"/>
        <v>24069.272921239834</v>
      </c>
      <c r="CJ105" s="22">
        <f t="shared" si="46"/>
        <v>23691.289574016442</v>
      </c>
      <c r="CK105" s="22">
        <f t="shared" si="46"/>
        <v>23311.258816995589</v>
      </c>
      <c r="CL105" s="22">
        <f t="shared" si="46"/>
        <v>22929.169560040875</v>
      </c>
      <c r="CM105" s="22">
        <f t="shared" si="46"/>
        <v>22545.010652944322</v>
      </c>
      <c r="CN105" s="22">
        <f t="shared" si="46"/>
        <v>22158.770885100996</v>
      </c>
      <c r="CO105" s="22">
        <f t="shared" si="46"/>
        <v>21770.438985181852</v>
      </c>
      <c r="CP105" s="22">
        <f t="shared" si="46"/>
        <v>21380.003620804811</v>
      </c>
      <c r="CQ105" s="22">
        <f t="shared" si="46"/>
        <v>20987.453398204063</v>
      </c>
      <c r="CR105" s="22">
        <f t="shared" si="46"/>
        <v>20592.776861897561</v>
      </c>
      <c r="CS105" s="22">
        <f t="shared" si="46"/>
        <v>20195.962494352731</v>
      </c>
      <c r="CT105" s="22">
        <f t="shared" ref="CT105:DQ105" si="47">CT102+CT104</f>
        <v>19796.998715650367</v>
      </c>
      <c r="CU105" s="22">
        <f t="shared" si="47"/>
        <v>19395.873883146698</v>
      </c>
      <c r="CV105" s="22">
        <f t="shared" si="47"/>
        <v>18992.576291133635</v>
      </c>
      <c r="CW105" s="22">
        <f t="shared" si="47"/>
        <v>18587.094170497166</v>
      </c>
      <c r="CX105" s="22">
        <f t="shared" si="47"/>
        <v>18179.41568837392</v>
      </c>
      <c r="CY105" s="22">
        <f t="shared" si="47"/>
        <v>17769.528947805837</v>
      </c>
      <c r="CZ105" s="22">
        <f t="shared" si="47"/>
        <v>17357.421987393012</v>
      </c>
      <c r="DA105" s="22">
        <f t="shared" si="47"/>
        <v>16943.082780944616</v>
      </c>
      <c r="DB105" s="22">
        <f t="shared" si="47"/>
        <v>16526.499237127959</v>
      </c>
      <c r="DC105" s="22">
        <f t="shared" si="47"/>
        <v>16107.659199115627</v>
      </c>
      <c r="DD105" s="22">
        <f t="shared" si="47"/>
        <v>15686.55044423073</v>
      </c>
      <c r="DE105" s="22">
        <f t="shared" si="47"/>
        <v>15263.160683590206</v>
      </c>
      <c r="DF105" s="22">
        <f t="shared" si="47"/>
        <v>14837.477561746211</v>
      </c>
      <c r="DG105" s="22">
        <f t="shared" si="47"/>
        <v>14409.488656325562</v>
      </c>
      <c r="DH105" s="22">
        <f t="shared" si="47"/>
        <v>13979.181477667218</v>
      </c>
      <c r="DI105" s="22">
        <f t="shared" si="47"/>
        <v>13546.543468457809</v>
      </c>
      <c r="DJ105" s="22">
        <f t="shared" si="47"/>
        <v>13111.562003365181</v>
      </c>
      <c r="DK105" s="22">
        <f t="shared" si="47"/>
        <v>12674.224388669969</v>
      </c>
      <c r="DL105" s="22">
        <f t="shared" si="47"/>
        <v>12234.517861895158</v>
      </c>
      <c r="DM105" s="22">
        <f t="shared" si="47"/>
        <v>11792.429591433649</v>
      </c>
      <c r="DN105" s="22">
        <f t="shared" si="47"/>
        <v>11347.946676173808</v>
      </c>
      <c r="DO105" s="22">
        <f t="shared" si="47"/>
        <v>10901.056145122975</v>
      </c>
      <c r="DP105" s="22">
        <f t="shared" si="47"/>
        <v>10451.74495702895</v>
      </c>
      <c r="DQ105" s="22">
        <f t="shared" si="47"/>
        <v>9999.9999999994161</v>
      </c>
    </row>
    <row r="106" spans="1:121" x14ac:dyDescent="0.3">
      <c r="A106" s="27" t="s">
        <v>74</v>
      </c>
    </row>
    <row r="107" spans="1:121" x14ac:dyDescent="0.3">
      <c r="A107" s="27" t="s">
        <v>75</v>
      </c>
    </row>
    <row r="110" spans="1:121" ht="15.65" customHeight="1" x14ac:dyDescent="0.35">
      <c r="A110" s="40" t="s">
        <v>96</v>
      </c>
      <c r="E110" t="s">
        <v>71</v>
      </c>
      <c r="F110" s="33" t="s">
        <v>128</v>
      </c>
    </row>
    <row r="111" spans="1:121" x14ac:dyDescent="0.3">
      <c r="A111" t="s">
        <v>48</v>
      </c>
      <c r="B111" s="22">
        <v>50000</v>
      </c>
      <c r="D111" t="s">
        <v>72</v>
      </c>
      <c r="E111">
        <v>6</v>
      </c>
      <c r="F111">
        <v>72</v>
      </c>
      <c r="G111" s="22">
        <f>LOOKUP(F111,B126:DQ126,B131:DQ131)</f>
        <v>32130.096462400863</v>
      </c>
    </row>
    <row r="112" spans="1:121" x14ac:dyDescent="0.3">
      <c r="A112" t="s">
        <v>49</v>
      </c>
      <c r="B112" s="19">
        <v>6.5000000000000002E-2</v>
      </c>
    </row>
    <row r="113" spans="1:121" x14ac:dyDescent="0.3">
      <c r="A113" t="s">
        <v>61</v>
      </c>
      <c r="B113">
        <v>10</v>
      </c>
    </row>
    <row r="114" spans="1:121" x14ac:dyDescent="0.3">
      <c r="A114" t="s">
        <v>55</v>
      </c>
      <c r="B114">
        <v>12</v>
      </c>
      <c r="D114" s="24" t="s">
        <v>83</v>
      </c>
      <c r="E114" s="28">
        <v>0</v>
      </c>
      <c r="I114" s="33" t="s">
        <v>98</v>
      </c>
      <c r="J114" s="33"/>
      <c r="K114" s="33"/>
      <c r="L114" s="33"/>
      <c r="M114" s="33"/>
      <c r="N114" s="33"/>
      <c r="O114" s="33"/>
      <c r="P114" s="33"/>
      <c r="Q114" s="33"/>
      <c r="R114" s="33"/>
    </row>
    <row r="115" spans="1:121" x14ac:dyDescent="0.3">
      <c r="A115" t="s">
        <v>7</v>
      </c>
      <c r="B115">
        <f>+B113*B114</f>
        <v>120</v>
      </c>
      <c r="D115" s="24" t="s">
        <v>84</v>
      </c>
      <c r="E115" s="29">
        <f>-E114*B111</f>
        <v>0</v>
      </c>
      <c r="I115" s="33" t="s">
        <v>99</v>
      </c>
      <c r="J115" s="33"/>
      <c r="K115" s="33"/>
      <c r="L115" s="33"/>
      <c r="M115" s="33"/>
      <c r="N115" s="33"/>
      <c r="O115" s="33"/>
      <c r="P115" s="33"/>
      <c r="Q115" s="33"/>
      <c r="R115" s="33"/>
    </row>
    <row r="116" spans="1:121" x14ac:dyDescent="0.3">
      <c r="A116" t="s">
        <v>56</v>
      </c>
      <c r="B116" s="19">
        <f>B112/B114</f>
        <v>5.4166666666666669E-3</v>
      </c>
      <c r="I116" s="33" t="s">
        <v>100</v>
      </c>
      <c r="J116" s="33"/>
      <c r="K116" s="33"/>
      <c r="L116" s="33"/>
      <c r="M116" s="33"/>
      <c r="N116" s="33"/>
      <c r="O116" s="33"/>
      <c r="P116" s="33"/>
      <c r="Q116" s="33"/>
      <c r="R116" s="33"/>
    </row>
    <row r="117" spans="1:121" x14ac:dyDescent="0.3">
      <c r="A117" t="s">
        <v>54</v>
      </c>
      <c r="B117" s="19">
        <f>(1+B116)^12-1</f>
        <v>6.6971852002543075E-2</v>
      </c>
      <c r="C117" s="9" t="s">
        <v>57</v>
      </c>
      <c r="D117" t="s">
        <v>59</v>
      </c>
      <c r="I117" s="33" t="s">
        <v>103</v>
      </c>
      <c r="J117" s="33"/>
      <c r="K117" s="33"/>
      <c r="L117" s="33"/>
      <c r="M117" s="33"/>
      <c r="N117" s="33"/>
      <c r="O117" s="33"/>
      <c r="P117" s="33"/>
      <c r="Q117" s="33"/>
      <c r="R117" s="33"/>
    </row>
    <row r="118" spans="1:121" x14ac:dyDescent="0.3">
      <c r="A118" s="4" t="s">
        <v>101</v>
      </c>
      <c r="B118" s="30">
        <f>-B116*B111/(1-1/(1+B116)^B115)-B116/((1+B116)^B115-1)*E115</f>
        <v>-567.73988610013453</v>
      </c>
      <c r="C118" t="s">
        <v>50</v>
      </c>
      <c r="D118" s="30">
        <f>PMT(B116,B115,B111,E115)</f>
        <v>-567.73988610013009</v>
      </c>
      <c r="I118" s="33" t="s">
        <v>109</v>
      </c>
      <c r="J118" s="33"/>
      <c r="K118" s="33"/>
      <c r="L118" s="33"/>
      <c r="M118" s="33"/>
      <c r="N118" s="33"/>
      <c r="O118" s="33"/>
      <c r="P118" s="33"/>
      <c r="Q118" s="33"/>
      <c r="R118" s="33"/>
    </row>
    <row r="119" spans="1:121" x14ac:dyDescent="0.3">
      <c r="I119" s="37" t="s">
        <v>110</v>
      </c>
      <c r="J119" s="33" t="s">
        <v>111</v>
      </c>
      <c r="K119" s="33">
        <f>B111*(1+B116)^B121</f>
        <v>56921.44664828683</v>
      </c>
      <c r="L119" s="33"/>
      <c r="M119" s="33"/>
      <c r="N119" s="33"/>
      <c r="O119" s="33"/>
      <c r="P119" s="33"/>
      <c r="Q119" s="33"/>
      <c r="R119" s="33"/>
    </row>
    <row r="120" spans="1:121" x14ac:dyDescent="0.3">
      <c r="I120" s="33" t="s">
        <v>112</v>
      </c>
      <c r="J120" s="33"/>
      <c r="K120" s="33"/>
      <c r="L120" s="33"/>
      <c r="M120" s="33"/>
      <c r="N120" s="33"/>
      <c r="O120" s="33"/>
      <c r="P120" s="33"/>
      <c r="Q120" s="33"/>
      <c r="R120" s="33"/>
    </row>
    <row r="121" spans="1:121" x14ac:dyDescent="0.3">
      <c r="A121" s="24" t="s">
        <v>80</v>
      </c>
      <c r="B121" s="24">
        <v>24</v>
      </c>
      <c r="D121" s="22"/>
      <c r="I121" s="33" t="s">
        <v>113</v>
      </c>
      <c r="J121" s="33"/>
      <c r="K121" s="33"/>
      <c r="L121" s="33"/>
      <c r="M121" s="33"/>
      <c r="N121" s="33"/>
      <c r="O121" s="33"/>
      <c r="P121" s="33"/>
      <c r="Q121" s="33"/>
      <c r="R121" s="33"/>
    </row>
    <row r="122" spans="1:121" x14ac:dyDescent="0.3">
      <c r="A122" s="24" t="s">
        <v>106</v>
      </c>
      <c r="B122" s="30">
        <f>SUM(B130:DQ130)</f>
        <v>6921.4466482869129</v>
      </c>
      <c r="C122" s="9" t="s">
        <v>57</v>
      </c>
      <c r="D122" s="32" t="s">
        <v>104</v>
      </c>
      <c r="I122" s="37" t="s">
        <v>114</v>
      </c>
      <c r="J122" s="33" t="s">
        <v>10</v>
      </c>
      <c r="K122" s="36">
        <f>-B116*K119/(1-1/(1+B116)^(B115-B121))-B116/((1+B116)^(B115-B121)-1)*E115</f>
        <v>-761.96372520678392</v>
      </c>
      <c r="L122" s="33"/>
      <c r="M122" s="33"/>
      <c r="N122" s="33"/>
      <c r="O122" s="33"/>
      <c r="P122" s="33"/>
      <c r="Q122" s="33"/>
      <c r="R122" s="33"/>
    </row>
    <row r="123" spans="1:121" x14ac:dyDescent="0.3">
      <c r="A123" s="24" t="s">
        <v>82</v>
      </c>
      <c r="B123" s="30">
        <f>B111+B122</f>
        <v>56921.44664828691</v>
      </c>
      <c r="C123" s="9" t="s">
        <v>107</v>
      </c>
      <c r="D123" s="30">
        <f>B111*(1+B116)^B121</f>
        <v>56921.44664828683</v>
      </c>
      <c r="E123" s="9" t="s">
        <v>108</v>
      </c>
      <c r="F123" s="30">
        <f>FV(B116,B121,0,-B111)</f>
        <v>56921.44664828683</v>
      </c>
      <c r="I123" s="33" t="s">
        <v>115</v>
      </c>
      <c r="J123" s="33"/>
      <c r="K123" s="33"/>
      <c r="L123" s="33" t="s">
        <v>116</v>
      </c>
      <c r="M123" s="33"/>
      <c r="N123" s="33">
        <f>B115-B121</f>
        <v>96</v>
      </c>
      <c r="O123" s="33"/>
      <c r="P123" s="33" t="s">
        <v>10</v>
      </c>
      <c r="Q123" s="36">
        <f>-B116*K119/(1-1/(1+B116)^N123)-B116/((1+B116)^N123-1)*E115</f>
        <v>-761.96372520678392</v>
      </c>
      <c r="R123" s="33"/>
    </row>
    <row r="124" spans="1:121" x14ac:dyDescent="0.3">
      <c r="A124" s="24" t="s">
        <v>102</v>
      </c>
      <c r="B124" s="30">
        <f>PMT(B116,B115-B121,B123,E115,0)</f>
        <v>-761.96372520677835</v>
      </c>
      <c r="C124" s="9" t="s">
        <v>57</v>
      </c>
      <c r="D124" s="32" t="s">
        <v>104</v>
      </c>
    </row>
    <row r="125" spans="1:121" x14ac:dyDescent="0.3">
      <c r="B125" s="22"/>
      <c r="C125" s="22"/>
      <c r="D125" s="22"/>
      <c r="E125" s="22"/>
      <c r="F125" s="22"/>
      <c r="G125" s="22"/>
      <c r="H125" s="22"/>
      <c r="I125" s="22"/>
      <c r="J125" s="22"/>
      <c r="K125" s="22"/>
      <c r="L125" s="22"/>
      <c r="M125" s="22"/>
    </row>
    <row r="126" spans="1:121" x14ac:dyDescent="0.3">
      <c r="B126" s="9">
        <v>1</v>
      </c>
      <c r="C126" s="9">
        <v>2</v>
      </c>
      <c r="D126" s="9">
        <v>3</v>
      </c>
      <c r="E126" s="9">
        <v>4</v>
      </c>
      <c r="F126" s="9">
        <v>5</v>
      </c>
      <c r="G126" s="9">
        <v>6</v>
      </c>
      <c r="H126" s="9">
        <v>7</v>
      </c>
      <c r="I126" s="9">
        <v>8</v>
      </c>
      <c r="J126" s="9">
        <v>9</v>
      </c>
      <c r="K126" s="9">
        <v>10</v>
      </c>
      <c r="L126" s="9">
        <v>11</v>
      </c>
      <c r="M126" s="9">
        <v>12</v>
      </c>
      <c r="N126" s="9">
        <v>13</v>
      </c>
      <c r="O126" s="9">
        <v>14</v>
      </c>
      <c r="P126" s="9">
        <v>15</v>
      </c>
      <c r="Q126" s="9">
        <v>16</v>
      </c>
      <c r="R126" s="9">
        <v>17</v>
      </c>
      <c r="S126" s="9">
        <v>18</v>
      </c>
      <c r="T126" s="9">
        <v>19</v>
      </c>
      <c r="U126" s="9">
        <v>20</v>
      </c>
      <c r="V126" s="9">
        <v>21</v>
      </c>
      <c r="W126" s="9">
        <v>22</v>
      </c>
      <c r="X126" s="9">
        <v>23</v>
      </c>
      <c r="Y126" s="9">
        <v>24</v>
      </c>
      <c r="Z126" s="9">
        <v>25</v>
      </c>
      <c r="AA126" s="9">
        <v>26</v>
      </c>
      <c r="AB126" s="9">
        <v>27</v>
      </c>
      <c r="AC126" s="9">
        <v>28</v>
      </c>
      <c r="AD126" s="9">
        <v>29</v>
      </c>
      <c r="AE126" s="9">
        <v>30</v>
      </c>
      <c r="AF126" s="9">
        <v>31</v>
      </c>
      <c r="AG126" s="9">
        <v>32</v>
      </c>
      <c r="AH126" s="9">
        <v>33</v>
      </c>
      <c r="AI126" s="9">
        <v>34</v>
      </c>
      <c r="AJ126" s="9">
        <v>35</v>
      </c>
      <c r="AK126" s="9">
        <v>36</v>
      </c>
      <c r="AL126" s="9">
        <v>37</v>
      </c>
      <c r="AM126" s="9">
        <v>38</v>
      </c>
      <c r="AN126" s="9">
        <v>39</v>
      </c>
      <c r="AO126" s="9">
        <v>40</v>
      </c>
      <c r="AP126" s="9">
        <v>41</v>
      </c>
      <c r="AQ126" s="9">
        <v>42</v>
      </c>
      <c r="AR126" s="9">
        <v>43</v>
      </c>
      <c r="AS126" s="9">
        <v>44</v>
      </c>
      <c r="AT126" s="9">
        <v>45</v>
      </c>
      <c r="AU126" s="9">
        <v>46</v>
      </c>
      <c r="AV126" s="9">
        <v>47</v>
      </c>
      <c r="AW126" s="9">
        <v>48</v>
      </c>
      <c r="AX126" s="9">
        <v>49</v>
      </c>
      <c r="AY126" s="9">
        <v>50</v>
      </c>
      <c r="AZ126" s="9">
        <v>51</v>
      </c>
      <c r="BA126" s="9">
        <v>52</v>
      </c>
      <c r="BB126" s="9">
        <v>53</v>
      </c>
      <c r="BC126" s="9">
        <v>54</v>
      </c>
      <c r="BD126" s="9">
        <v>55</v>
      </c>
      <c r="BE126" s="9">
        <v>56</v>
      </c>
      <c r="BF126" s="9">
        <v>57</v>
      </c>
      <c r="BG126" s="9">
        <v>58</v>
      </c>
      <c r="BH126" s="9">
        <v>59</v>
      </c>
      <c r="BI126" s="9">
        <v>60</v>
      </c>
      <c r="BJ126" s="9">
        <v>61</v>
      </c>
      <c r="BK126" s="9">
        <v>62</v>
      </c>
      <c r="BL126" s="9">
        <v>63</v>
      </c>
      <c r="BM126" s="9">
        <v>64</v>
      </c>
      <c r="BN126" s="9">
        <v>65</v>
      </c>
      <c r="BO126" s="9">
        <v>66</v>
      </c>
      <c r="BP126" s="9">
        <v>67</v>
      </c>
      <c r="BQ126" s="9">
        <v>68</v>
      </c>
      <c r="BR126" s="9">
        <v>69</v>
      </c>
      <c r="BS126" s="9">
        <v>70</v>
      </c>
      <c r="BT126" s="9">
        <v>71</v>
      </c>
      <c r="BU126" s="9">
        <v>72</v>
      </c>
      <c r="BV126" s="9">
        <v>73</v>
      </c>
      <c r="BW126" s="9">
        <v>74</v>
      </c>
      <c r="BX126" s="9">
        <v>75</v>
      </c>
      <c r="BY126" s="9">
        <v>76</v>
      </c>
      <c r="BZ126" s="9">
        <v>77</v>
      </c>
      <c r="CA126" s="9">
        <v>78</v>
      </c>
      <c r="CB126" s="9">
        <v>79</v>
      </c>
      <c r="CC126" s="9">
        <v>80</v>
      </c>
      <c r="CD126" s="9">
        <v>81</v>
      </c>
      <c r="CE126" s="9">
        <v>82</v>
      </c>
      <c r="CF126" s="9">
        <v>83</v>
      </c>
      <c r="CG126" s="9">
        <v>84</v>
      </c>
      <c r="CH126" s="9">
        <v>85</v>
      </c>
      <c r="CI126" s="9">
        <v>86</v>
      </c>
      <c r="CJ126" s="9">
        <v>87</v>
      </c>
      <c r="CK126" s="9">
        <v>88</v>
      </c>
      <c r="CL126" s="9">
        <v>89</v>
      </c>
      <c r="CM126" s="9">
        <v>90</v>
      </c>
      <c r="CN126" s="9">
        <v>91</v>
      </c>
      <c r="CO126" s="9">
        <v>92</v>
      </c>
      <c r="CP126" s="9">
        <v>93</v>
      </c>
      <c r="CQ126" s="9">
        <v>94</v>
      </c>
      <c r="CR126" s="9">
        <v>95</v>
      </c>
      <c r="CS126" s="9">
        <v>96</v>
      </c>
      <c r="CT126" s="9">
        <v>97</v>
      </c>
      <c r="CU126" s="9">
        <v>98</v>
      </c>
      <c r="CV126" s="9">
        <v>99</v>
      </c>
      <c r="CW126" s="9">
        <v>100</v>
      </c>
      <c r="CX126" s="9">
        <v>101</v>
      </c>
      <c r="CY126" s="9">
        <v>102</v>
      </c>
      <c r="CZ126" s="9">
        <v>103</v>
      </c>
      <c r="DA126" s="9">
        <v>104</v>
      </c>
      <c r="DB126" s="9">
        <v>105</v>
      </c>
      <c r="DC126" s="9">
        <v>106</v>
      </c>
      <c r="DD126" s="9">
        <v>107</v>
      </c>
      <c r="DE126" s="9">
        <v>108</v>
      </c>
      <c r="DF126" s="9">
        <v>109</v>
      </c>
      <c r="DG126" s="9">
        <v>110</v>
      </c>
      <c r="DH126" s="9">
        <v>111</v>
      </c>
      <c r="DI126" s="9">
        <v>112</v>
      </c>
      <c r="DJ126" s="9">
        <v>113</v>
      </c>
      <c r="DK126" s="9">
        <v>114</v>
      </c>
      <c r="DL126" s="9">
        <v>115</v>
      </c>
      <c r="DM126" s="9">
        <v>116</v>
      </c>
      <c r="DN126" s="9">
        <v>117</v>
      </c>
      <c r="DO126" s="9">
        <v>118</v>
      </c>
      <c r="DP126" s="9">
        <v>119</v>
      </c>
      <c r="DQ126" s="9">
        <v>120</v>
      </c>
    </row>
    <row r="127" spans="1:121" x14ac:dyDescent="0.3">
      <c r="A127" t="s">
        <v>45</v>
      </c>
      <c r="B127" s="22">
        <f>B111</f>
        <v>50000</v>
      </c>
      <c r="C127" s="22">
        <f t="shared" ref="C127:AH127" si="48">B131</f>
        <v>50270.833333333336</v>
      </c>
      <c r="D127" s="22">
        <f t="shared" si="48"/>
        <v>50543.133680555555</v>
      </c>
      <c r="E127" s="22">
        <f t="shared" si="48"/>
        <v>50816.908987991897</v>
      </c>
      <c r="F127" s="22">
        <f t="shared" si="48"/>
        <v>51092.167245010191</v>
      </c>
      <c r="G127" s="22">
        <f t="shared" si="48"/>
        <v>51368.916484253998</v>
      </c>
      <c r="H127" s="22">
        <f t="shared" si="48"/>
        <v>51647.164781877043</v>
      </c>
      <c r="I127" s="22">
        <f t="shared" si="48"/>
        <v>51926.920257778875</v>
      </c>
      <c r="J127" s="22">
        <f t="shared" si="48"/>
        <v>52208.191075841845</v>
      </c>
      <c r="K127" s="22">
        <f t="shared" si="48"/>
        <v>52490.985444169324</v>
      </c>
      <c r="L127" s="22">
        <f t="shared" si="48"/>
        <v>52775.311615325241</v>
      </c>
      <c r="M127" s="22">
        <f t="shared" si="48"/>
        <v>53061.177886574922</v>
      </c>
      <c r="N127" s="22">
        <f t="shared" si="48"/>
        <v>53348.592600127202</v>
      </c>
      <c r="O127" s="22">
        <f t="shared" si="48"/>
        <v>53637.564143377887</v>
      </c>
      <c r="P127" s="22">
        <f t="shared" si="48"/>
        <v>53928.100949154519</v>
      </c>
      <c r="Q127" s="22">
        <f t="shared" si="48"/>
        <v>54220.211495962438</v>
      </c>
      <c r="R127" s="22">
        <f t="shared" si="48"/>
        <v>54513.904308232231</v>
      </c>
      <c r="S127" s="22">
        <f t="shared" si="48"/>
        <v>54809.187956568487</v>
      </c>
      <c r="T127" s="22">
        <f t="shared" si="48"/>
        <v>55106.071057999899</v>
      </c>
      <c r="U127" s="22">
        <f t="shared" si="48"/>
        <v>55404.562276230732</v>
      </c>
      <c r="V127" s="22">
        <f t="shared" si="48"/>
        <v>55704.670321893645</v>
      </c>
      <c r="W127" s="22">
        <f t="shared" si="48"/>
        <v>56006.403952803899</v>
      </c>
      <c r="X127" s="22">
        <f t="shared" si="48"/>
        <v>56309.77197421492</v>
      </c>
      <c r="Y127" s="22">
        <f t="shared" si="48"/>
        <v>56614.783239075252</v>
      </c>
      <c r="Z127" s="22">
        <f t="shared" si="48"/>
        <v>56921.44664828691</v>
      </c>
      <c r="AA127" s="22">
        <f t="shared" si="48"/>
        <v>56467.80742575835</v>
      </c>
      <c r="AB127" s="22">
        <f t="shared" si="48"/>
        <v>56011.710990774431</v>
      </c>
      <c r="AC127" s="22">
        <f t="shared" si="48"/>
        <v>55553.14403343435</v>
      </c>
      <c r="AD127" s="22">
        <f t="shared" si="48"/>
        <v>55092.09317174201</v>
      </c>
      <c r="AE127" s="22">
        <f t="shared" si="48"/>
        <v>54628.544951215503</v>
      </c>
      <c r="AF127" s="22">
        <f t="shared" si="48"/>
        <v>54162.485844494477</v>
      </c>
      <c r="AG127" s="22">
        <f t="shared" si="48"/>
        <v>53693.902250945379</v>
      </c>
      <c r="AH127" s="22">
        <f t="shared" si="48"/>
        <v>53222.780496264553</v>
      </c>
      <c r="AI127" s="22">
        <f t="shared" ref="AI127:BN127" si="49">AH131</f>
        <v>52749.106832079211</v>
      </c>
      <c r="AJ127" s="22">
        <f t="shared" si="49"/>
        <v>52272.867435546192</v>
      </c>
      <c r="AK127" s="22">
        <f t="shared" si="49"/>
        <v>51794.04840894862</v>
      </c>
      <c r="AL127" s="22">
        <f t="shared" si="49"/>
        <v>51312.635779290315</v>
      </c>
      <c r="AM127" s="22">
        <f t="shared" si="49"/>
        <v>50828.615497888022</v>
      </c>
      <c r="AN127" s="22">
        <f t="shared" si="49"/>
        <v>50341.973439961468</v>
      </c>
      <c r="AO127" s="22">
        <f t="shared" si="49"/>
        <v>49852.695404221151</v>
      </c>
      <c r="AP127" s="22">
        <f t="shared" si="49"/>
        <v>49360.767112453905</v>
      </c>
      <c r="AQ127" s="22">
        <f t="shared" si="49"/>
        <v>48866.174209106255</v>
      </c>
      <c r="AR127" s="22">
        <f t="shared" si="49"/>
        <v>48368.90226086547</v>
      </c>
      <c r="AS127" s="22">
        <f t="shared" si="49"/>
        <v>47868.936756238378</v>
      </c>
      <c r="AT127" s="22">
        <f t="shared" si="49"/>
        <v>47366.263105127888</v>
      </c>
      <c r="AU127" s="22">
        <f t="shared" si="49"/>
        <v>46860.86663840722</v>
      </c>
      <c r="AV127" s="22">
        <f t="shared" si="49"/>
        <v>46352.732607491816</v>
      </c>
      <c r="AW127" s="22">
        <f t="shared" si="49"/>
        <v>45841.84618390895</v>
      </c>
      <c r="AX127" s="22">
        <f t="shared" si="49"/>
        <v>45328.192458865014</v>
      </c>
      <c r="AY127" s="22">
        <f t="shared" si="49"/>
        <v>44811.756442810423</v>
      </c>
      <c r="AZ127" s="22">
        <f t="shared" si="49"/>
        <v>44292.523065002199</v>
      </c>
      <c r="BA127" s="22">
        <f t="shared" si="49"/>
        <v>43770.477173064181</v>
      </c>
      <c r="BB127" s="22">
        <f t="shared" si="49"/>
        <v>43245.603532544832</v>
      </c>
      <c r="BC127" s="22">
        <f t="shared" si="49"/>
        <v>42717.88682647267</v>
      </c>
      <c r="BD127" s="22">
        <f t="shared" si="49"/>
        <v>42187.311654909288</v>
      </c>
      <c r="BE127" s="22">
        <f t="shared" si="49"/>
        <v>41653.862534499938</v>
      </c>
      <c r="BF127" s="22">
        <f t="shared" si="49"/>
        <v>41117.523898021704</v>
      </c>
      <c r="BG127" s="22">
        <f t="shared" si="49"/>
        <v>40578.280093929206</v>
      </c>
      <c r="BH127" s="22">
        <f t="shared" si="49"/>
        <v>40036.11538589788</v>
      </c>
      <c r="BI127" s="22">
        <f t="shared" si="49"/>
        <v>39491.013952364716</v>
      </c>
      <c r="BJ127" s="22">
        <f t="shared" si="49"/>
        <v>38942.959886066579</v>
      </c>
      <c r="BK127" s="22">
        <f t="shared" si="49"/>
        <v>38391.937193575992</v>
      </c>
      <c r="BL127" s="22">
        <f t="shared" si="49"/>
        <v>37837.929794834417</v>
      </c>
      <c r="BM127" s="22">
        <f t="shared" si="49"/>
        <v>37280.921522682991</v>
      </c>
      <c r="BN127" s="22">
        <f t="shared" si="49"/>
        <v>36720.896122390746</v>
      </c>
      <c r="BO127" s="22">
        <f t="shared" ref="BO127:CT127" si="50">BN131</f>
        <v>36157.837251180252</v>
      </c>
      <c r="BP127" s="22">
        <f t="shared" si="50"/>
        <v>35591.728477750701</v>
      </c>
      <c r="BQ127" s="22">
        <f t="shared" si="50"/>
        <v>35022.553281798406</v>
      </c>
      <c r="BR127" s="22">
        <f t="shared" si="50"/>
        <v>34450.295053534704</v>
      </c>
      <c r="BS127" s="22">
        <f t="shared" si="50"/>
        <v>33874.937093201239</v>
      </c>
      <c r="BT127" s="22">
        <f t="shared" si="50"/>
        <v>33296.462610582632</v>
      </c>
      <c r="BU127" s="22">
        <f t="shared" si="50"/>
        <v>32714.85472451651</v>
      </c>
      <c r="BV127" s="22">
        <f t="shared" si="50"/>
        <v>32130.096462400863</v>
      </c>
      <c r="BW127" s="22">
        <f t="shared" si="50"/>
        <v>31542.170759698754</v>
      </c>
      <c r="BX127" s="22">
        <f t="shared" si="50"/>
        <v>30951.060459440345</v>
      </c>
      <c r="BY127" s="22">
        <f t="shared" si="50"/>
        <v>30356.7483117222</v>
      </c>
      <c r="BZ127" s="22">
        <f t="shared" si="50"/>
        <v>29759.216973203918</v>
      </c>
      <c r="CA127" s="22">
        <f t="shared" si="50"/>
        <v>29158.449006601993</v>
      </c>
      <c r="CB127" s="22">
        <f t="shared" si="50"/>
        <v>28554.426880180978</v>
      </c>
      <c r="CC127" s="22">
        <f t="shared" si="50"/>
        <v>27947.132967241847</v>
      </c>
      <c r="CD127" s="22">
        <f t="shared" si="50"/>
        <v>27336.549545607628</v>
      </c>
      <c r="CE127" s="22">
        <f t="shared" si="50"/>
        <v>26722.658797106225</v>
      </c>
      <c r="CF127" s="22">
        <f t="shared" si="50"/>
        <v>26105.44280705044</v>
      </c>
      <c r="CG127" s="22">
        <f t="shared" si="50"/>
        <v>25484.883563715186</v>
      </c>
      <c r="CH127" s="22">
        <f t="shared" si="50"/>
        <v>24860.962957811866</v>
      </c>
      <c r="CI127" s="22">
        <f t="shared" si="50"/>
        <v>24233.662781959902</v>
      </c>
      <c r="CJ127" s="22">
        <f t="shared" si="50"/>
        <v>23602.964730155407</v>
      </c>
      <c r="CK127" s="22">
        <f t="shared" si="50"/>
        <v>22968.850397236969</v>
      </c>
      <c r="CL127" s="22">
        <f t="shared" si="50"/>
        <v>22331.301278348557</v>
      </c>
      <c r="CM127" s="22">
        <f t="shared" si="50"/>
        <v>21690.298768399502</v>
      </c>
      <c r="CN127" s="22">
        <f t="shared" si="50"/>
        <v>21045.824161521552</v>
      </c>
      <c r="CO127" s="22">
        <f t="shared" si="50"/>
        <v>20397.858650523016</v>
      </c>
      <c r="CP127" s="22">
        <f t="shared" si="50"/>
        <v>19746.383326339903</v>
      </c>
      <c r="CQ127" s="22">
        <f t="shared" si="50"/>
        <v>19091.379177484134</v>
      </c>
      <c r="CR127" s="22">
        <f t="shared" si="50"/>
        <v>18432.827089488728</v>
      </c>
      <c r="CS127" s="22">
        <f t="shared" si="50"/>
        <v>17770.707844350014</v>
      </c>
      <c r="CT127" s="22">
        <f t="shared" si="50"/>
        <v>17105.002119966797</v>
      </c>
      <c r="CU127" s="22">
        <f t="shared" ref="CU127:DQ127" si="51">CT131</f>
        <v>16435.690489576504</v>
      </c>
      <c r="CV127" s="22">
        <f t="shared" si="51"/>
        <v>15762.753421188265</v>
      </c>
      <c r="CW127" s="22">
        <f t="shared" si="51"/>
        <v>15086.171277012923</v>
      </c>
      <c r="CX127" s="22">
        <f t="shared" si="51"/>
        <v>14405.924312889965</v>
      </c>
      <c r="CY127" s="22">
        <f t="shared" si="51"/>
        <v>13721.992677711341</v>
      </c>
      <c r="CZ127" s="22">
        <f t="shared" si="51"/>
        <v>13034.356412842166</v>
      </c>
      <c r="DA127" s="22">
        <f t="shared" si="51"/>
        <v>12342.995451538281</v>
      </c>
      <c r="DB127" s="22">
        <f t="shared" si="51"/>
        <v>11647.889618360668</v>
      </c>
      <c r="DC127" s="22">
        <f t="shared" si="51"/>
        <v>10949.018628586677</v>
      </c>
      <c r="DD127" s="22">
        <f t="shared" si="51"/>
        <v>10246.362087618076</v>
      </c>
      <c r="DE127" s="22">
        <f t="shared" si="51"/>
        <v>9539.8994903858948</v>
      </c>
      <c r="DF127" s="22">
        <f t="shared" si="51"/>
        <v>8829.6102207520398</v>
      </c>
      <c r="DG127" s="22">
        <f t="shared" si="51"/>
        <v>8115.4735509076681</v>
      </c>
      <c r="DH127" s="22">
        <f t="shared" si="51"/>
        <v>7397.4686407683066</v>
      </c>
      <c r="DI127" s="22">
        <f t="shared" si="51"/>
        <v>6675.57453736569</v>
      </c>
      <c r="DJ127" s="22">
        <f t="shared" si="51"/>
        <v>5949.7701742363088</v>
      </c>
      <c r="DK127" s="22">
        <f t="shared" si="51"/>
        <v>5220.0343708066439</v>
      </c>
      <c r="DL127" s="22">
        <f t="shared" si="51"/>
        <v>4486.3458317750683</v>
      </c>
      <c r="DM127" s="22">
        <f t="shared" si="51"/>
        <v>3748.6831464904049</v>
      </c>
      <c r="DN127" s="22">
        <f t="shared" si="51"/>
        <v>3007.0247883271163</v>
      </c>
      <c r="DO127" s="22">
        <f t="shared" si="51"/>
        <v>2261.3491140571095</v>
      </c>
      <c r="DP127" s="22">
        <f t="shared" si="51"/>
        <v>1511.6343632181404</v>
      </c>
      <c r="DQ127" s="22">
        <f t="shared" si="51"/>
        <v>757.85865747879359</v>
      </c>
    </row>
    <row r="128" spans="1:121" x14ac:dyDescent="0.3">
      <c r="A128" s="33" t="s">
        <v>46</v>
      </c>
      <c r="B128" s="26">
        <f>IF(B126&gt;$B$121,IPMT($B$116,B126-$B$121,$B$115-$B$121,$B$123,$E$115,0),0)</f>
        <v>0</v>
      </c>
      <c r="C128" s="26">
        <f t="shared" ref="C128:AG128" si="52">IF(C126&gt;$B$121,IPMT($B$116,C126-$B$121,$B$115-$B$121,$B$123,$E$115,0),0)</f>
        <v>0</v>
      </c>
      <c r="D128" s="26">
        <f t="shared" si="52"/>
        <v>0</v>
      </c>
      <c r="E128" s="26">
        <f t="shared" si="52"/>
        <v>0</v>
      </c>
      <c r="F128" s="26">
        <f t="shared" si="52"/>
        <v>0</v>
      </c>
      <c r="G128" s="26">
        <f t="shared" si="52"/>
        <v>0</v>
      </c>
      <c r="H128" s="26">
        <f t="shared" si="52"/>
        <v>0</v>
      </c>
      <c r="I128" s="26">
        <f t="shared" si="52"/>
        <v>0</v>
      </c>
      <c r="J128" s="26">
        <f t="shared" si="52"/>
        <v>0</v>
      </c>
      <c r="K128" s="26">
        <f t="shared" si="52"/>
        <v>0</v>
      </c>
      <c r="L128" s="26">
        <f t="shared" si="52"/>
        <v>0</v>
      </c>
      <c r="M128" s="26">
        <f t="shared" si="52"/>
        <v>0</v>
      </c>
      <c r="N128" s="26">
        <f t="shared" si="52"/>
        <v>0</v>
      </c>
      <c r="O128" s="26">
        <f t="shared" si="52"/>
        <v>0</v>
      </c>
      <c r="P128" s="26">
        <f t="shared" si="52"/>
        <v>0</v>
      </c>
      <c r="Q128" s="26">
        <f t="shared" si="52"/>
        <v>0</v>
      </c>
      <c r="R128" s="26">
        <f t="shared" si="52"/>
        <v>0</v>
      </c>
      <c r="S128" s="26">
        <f t="shared" si="52"/>
        <v>0</v>
      </c>
      <c r="T128" s="26">
        <f t="shared" si="52"/>
        <v>0</v>
      </c>
      <c r="U128" s="26">
        <f t="shared" si="52"/>
        <v>0</v>
      </c>
      <c r="V128" s="26">
        <f t="shared" si="52"/>
        <v>0</v>
      </c>
      <c r="W128" s="26">
        <f t="shared" si="52"/>
        <v>0</v>
      </c>
      <c r="X128" s="26">
        <f t="shared" si="52"/>
        <v>0</v>
      </c>
      <c r="Y128" s="26">
        <f t="shared" si="52"/>
        <v>0</v>
      </c>
      <c r="Z128" s="26">
        <f>IF(Z126&gt;$B$121,IPMT($B$116,Z126-$B$121,$B$115-$B$121,$B$123,$E$115,0),0)</f>
        <v>-308.32450267822071</v>
      </c>
      <c r="AA128" s="26">
        <f t="shared" si="52"/>
        <v>-305.86729022285772</v>
      </c>
      <c r="AB128" s="26">
        <f t="shared" si="52"/>
        <v>-303.39676786669486</v>
      </c>
      <c r="AC128" s="26">
        <f t="shared" si="52"/>
        <v>-300.91286351443603</v>
      </c>
      <c r="AD128" s="26">
        <f t="shared" si="52"/>
        <v>-298.41550468026924</v>
      </c>
      <c r="AE128" s="26">
        <f t="shared" si="52"/>
        <v>-295.90461848575063</v>
      </c>
      <c r="AF128" s="26">
        <f t="shared" si="52"/>
        <v>-293.38013165767836</v>
      </c>
      <c r="AG128" s="26">
        <f t="shared" si="52"/>
        <v>-290.84197052595408</v>
      </c>
      <c r="AH128" s="26">
        <f t="shared" ref="AH128:BM128" si="53">IF(AH126&gt;$B$121,IPMT($B$116,AH126-$B$121,$B$115-$B$121,$B$123,$E$115,0),0)</f>
        <v>-288.29006102143296</v>
      </c>
      <c r="AI128" s="26">
        <f t="shared" si="53"/>
        <v>-285.72432867376227</v>
      </c>
      <c r="AJ128" s="26">
        <f t="shared" si="53"/>
        <v>-283.14469860920849</v>
      </c>
      <c r="AK128" s="26">
        <f t="shared" si="53"/>
        <v>-280.55109554847172</v>
      </c>
      <c r="AL128" s="26">
        <f t="shared" si="53"/>
        <v>-277.94344380448922</v>
      </c>
      <c r="AM128" s="26">
        <f t="shared" si="53"/>
        <v>-275.32166728022673</v>
      </c>
      <c r="AN128" s="26">
        <f t="shared" si="53"/>
        <v>-272.68568946645792</v>
      </c>
      <c r="AO128" s="26">
        <f t="shared" si="53"/>
        <v>-270.03543343953123</v>
      </c>
      <c r="AP128" s="26">
        <f t="shared" si="53"/>
        <v>-267.37082185912527</v>
      </c>
      <c r="AQ128" s="26">
        <f t="shared" si="53"/>
        <v>-264.69177696599212</v>
      </c>
      <c r="AR128" s="26">
        <f t="shared" si="53"/>
        <v>-261.99822057968788</v>
      </c>
      <c r="AS128" s="26">
        <f t="shared" si="53"/>
        <v>-259.29007409629116</v>
      </c>
      <c r="AT128" s="26">
        <f t="shared" si="53"/>
        <v>-256.56725848610938</v>
      </c>
      <c r="AU128" s="26">
        <f t="shared" si="53"/>
        <v>-253.82969429137236</v>
      </c>
      <c r="AV128" s="26">
        <f t="shared" si="53"/>
        <v>-251.07730162391394</v>
      </c>
      <c r="AW128" s="26">
        <f t="shared" si="53"/>
        <v>-248.31000016284008</v>
      </c>
      <c r="AX128" s="26">
        <f t="shared" si="53"/>
        <v>-245.52770915218542</v>
      </c>
      <c r="AY128" s="26">
        <f t="shared" si="53"/>
        <v>-242.73034739855635</v>
      </c>
      <c r="AZ128" s="26">
        <f t="shared" si="53"/>
        <v>-239.91783326876188</v>
      </c>
      <c r="BA128" s="26">
        <f t="shared" si="53"/>
        <v>-237.09008468743096</v>
      </c>
      <c r="BB128" s="26">
        <f t="shared" si="53"/>
        <v>-234.2470191346178</v>
      </c>
      <c r="BC128" s="26">
        <f t="shared" si="53"/>
        <v>-231.38855364339361</v>
      </c>
      <c r="BD128" s="26">
        <f t="shared" si="53"/>
        <v>-228.51460479742525</v>
      </c>
      <c r="BE128" s="26">
        <f t="shared" si="53"/>
        <v>-225.62508872854127</v>
      </c>
      <c r="BF128" s="26">
        <f t="shared" si="53"/>
        <v>-222.71992111428415</v>
      </c>
      <c r="BG128" s="26">
        <f t="shared" si="53"/>
        <v>-219.79901717544979</v>
      </c>
      <c r="BH128" s="26">
        <f t="shared" si="53"/>
        <v>-216.86229167361344</v>
      </c>
      <c r="BI128" s="26">
        <f t="shared" si="53"/>
        <v>-213.90965890864214</v>
      </c>
      <c r="BJ128" s="26">
        <f t="shared" si="53"/>
        <v>-210.94103271619389</v>
      </c>
      <c r="BK128" s="26">
        <f t="shared" si="53"/>
        <v>-207.95632646520326</v>
      </c>
      <c r="BL128" s="26">
        <f t="shared" si="53"/>
        <v>-204.95545305535302</v>
      </c>
      <c r="BM128" s="26">
        <f t="shared" si="53"/>
        <v>-201.93832491453284</v>
      </c>
      <c r="BN128" s="26">
        <f t="shared" ref="BN128:CS128" si="54">IF(BN126&gt;$B$121,IPMT($B$116,BN126-$B$121,$B$115-$B$121,$B$123,$E$115,0),0)</f>
        <v>-198.90485399628318</v>
      </c>
      <c r="BO128" s="26">
        <f t="shared" si="54"/>
        <v>-195.85495177722629</v>
      </c>
      <c r="BP128" s="26">
        <f t="shared" si="54"/>
        <v>-192.78852925448288</v>
      </c>
      <c r="BQ128" s="26">
        <f t="shared" si="54"/>
        <v>-189.70549694307459</v>
      </c>
      <c r="BR128" s="26">
        <f t="shared" si="54"/>
        <v>-186.60576487331286</v>
      </c>
      <c r="BS128" s="26">
        <f t="shared" si="54"/>
        <v>-183.48924258817331</v>
      </c>
      <c r="BT128" s="26">
        <f t="shared" si="54"/>
        <v>-180.35583914065586</v>
      </c>
      <c r="BU128" s="26">
        <f t="shared" si="54"/>
        <v>-177.20546309113101</v>
      </c>
      <c r="BV128" s="26">
        <f t="shared" si="54"/>
        <v>-174.03802250467123</v>
      </c>
      <c r="BW128" s="26">
        <f t="shared" si="54"/>
        <v>-170.85342494836817</v>
      </c>
      <c r="BX128" s="26">
        <f t="shared" si="54"/>
        <v>-167.6515774886351</v>
      </c>
      <c r="BY128" s="26">
        <f t="shared" si="54"/>
        <v>-164.43238668849517</v>
      </c>
      <c r="BZ128" s="26">
        <f t="shared" si="54"/>
        <v>-161.19575860485446</v>
      </c>
      <c r="CA128" s="26">
        <f t="shared" si="54"/>
        <v>-157.9415987857607</v>
      </c>
      <c r="CB128" s="26">
        <f t="shared" si="54"/>
        <v>-154.66981226764685</v>
      </c>
      <c r="CC128" s="26">
        <f t="shared" si="54"/>
        <v>-151.38030357255988</v>
      </c>
      <c r="CD128" s="26">
        <f t="shared" si="54"/>
        <v>-148.07297670537454</v>
      </c>
      <c r="CE128" s="26">
        <f t="shared" si="54"/>
        <v>-144.74773515099196</v>
      </c>
      <c r="CF128" s="26">
        <f t="shared" si="54"/>
        <v>-141.4044818715231</v>
      </c>
      <c r="CG128" s="26">
        <f t="shared" si="54"/>
        <v>-138.04311930345713</v>
      </c>
      <c r="CH128" s="26">
        <f t="shared" si="54"/>
        <v>-134.66354935481414</v>
      </c>
      <c r="CI128" s="26">
        <f t="shared" si="54"/>
        <v>-131.26567340228266</v>
      </c>
      <c r="CJ128" s="26">
        <f t="shared" si="54"/>
        <v>-127.84939228834165</v>
      </c>
      <c r="CK128" s="26">
        <f t="shared" si="54"/>
        <v>-124.41460631836681</v>
      </c>
      <c r="CL128" s="26">
        <f t="shared" si="54"/>
        <v>-120.96121525772124</v>
      </c>
      <c r="CM128" s="26">
        <f t="shared" si="54"/>
        <v>-117.48911832883051</v>
      </c>
      <c r="CN128" s="26">
        <f t="shared" si="54"/>
        <v>-113.99821420824162</v>
      </c>
      <c r="CO128" s="26">
        <f t="shared" si="54"/>
        <v>-110.4884010236662</v>
      </c>
      <c r="CP128" s="26">
        <f t="shared" si="54"/>
        <v>-106.9595763510077</v>
      </c>
      <c r="CQ128" s="26">
        <f t="shared" si="54"/>
        <v>-103.41163721137225</v>
      </c>
      <c r="CR128" s="26">
        <f t="shared" si="54"/>
        <v>-99.844480068063817</v>
      </c>
      <c r="CS128" s="26">
        <f t="shared" si="54"/>
        <v>-96.258000823562455</v>
      </c>
      <c r="CT128" s="26">
        <f t="shared" ref="CT128:DQ128" si="55">IF(CT126&gt;$B$121,IPMT($B$116,CT126-$B$121,$B$115-$B$121,$B$123,$E$115,0),0)</f>
        <v>-92.652094816486681</v>
      </c>
      <c r="CU128" s="26">
        <f t="shared" si="55"/>
        <v>-89.02665681853928</v>
      </c>
      <c r="CV128" s="26">
        <f t="shared" si="55"/>
        <v>-85.381581031436326</v>
      </c>
      <c r="CW128" s="26">
        <f t="shared" si="55"/>
        <v>-81.716761083819875</v>
      </c>
      <c r="CX128" s="26">
        <f t="shared" si="55"/>
        <v>-78.03209002815386</v>
      </c>
      <c r="CY128" s="26">
        <f t="shared" si="55"/>
        <v>-74.327460337602957</v>
      </c>
      <c r="CZ128" s="26">
        <f t="shared" si="55"/>
        <v>-70.602763902894935</v>
      </c>
      <c r="DA128" s="26">
        <f t="shared" si="55"/>
        <v>-66.857892029165569</v>
      </c>
      <c r="DB128" s="26">
        <f t="shared" si="55"/>
        <v>-63.092735432786817</v>
      </c>
      <c r="DC128" s="26">
        <f t="shared" si="55"/>
        <v>-59.307184238177705</v>
      </c>
      <c r="DD128" s="26">
        <f t="shared" si="55"/>
        <v>-55.501127974597786</v>
      </c>
      <c r="DE128" s="26">
        <f t="shared" si="55"/>
        <v>-51.67445557292347</v>
      </c>
      <c r="DF128" s="26">
        <f t="shared" si="55"/>
        <v>-47.827055362406753</v>
      </c>
      <c r="DG128" s="26">
        <f t="shared" si="55"/>
        <v>-43.958815067416417</v>
      </c>
      <c r="DH128" s="26">
        <f t="shared" si="55"/>
        <v>-40.069621804161535</v>
      </c>
      <c r="DI128" s="26">
        <f t="shared" si="55"/>
        <v>-36.159362077397354</v>
      </c>
      <c r="DJ128" s="26">
        <f t="shared" si="55"/>
        <v>-32.22792177711321</v>
      </c>
      <c r="DK128" s="26">
        <f t="shared" si="55"/>
        <v>-28.275186175202528</v>
      </c>
      <c r="DL128" s="26">
        <f t="shared" si="55"/>
        <v>-24.301039922114821</v>
      </c>
      <c r="DM128" s="26">
        <f t="shared" si="55"/>
        <v>-20.305367043489561</v>
      </c>
      <c r="DN128" s="26">
        <f t="shared" si="55"/>
        <v>-16.288050936771747</v>
      </c>
      <c r="DO128" s="26">
        <f t="shared" si="55"/>
        <v>-12.248974367809208</v>
      </c>
      <c r="DP128" s="26">
        <f t="shared" si="55"/>
        <v>-8.1880194674314577</v>
      </c>
      <c r="DQ128" s="26">
        <f t="shared" si="55"/>
        <v>-4.1050677280099963</v>
      </c>
    </row>
    <row r="129" spans="1:121" x14ac:dyDescent="0.3">
      <c r="A129" s="33" t="s">
        <v>47</v>
      </c>
      <c r="B129" s="26">
        <f>IF(B126&gt;$B$121,PPMT($B$116,B126-$B$121,$B$115-$B$121,$B$123,$E$115,0),0)</f>
        <v>0</v>
      </c>
      <c r="C129" s="26">
        <f t="shared" ref="C129:AG129" si="56">IF(C126&gt;$B$121,PPMT($B$116,C126-$B$121,$B$115-$B$121,$B$123,$E$115,0),0)</f>
        <v>0</v>
      </c>
      <c r="D129" s="26">
        <f t="shared" si="56"/>
        <v>0</v>
      </c>
      <c r="E129" s="26">
        <f t="shared" si="56"/>
        <v>0</v>
      </c>
      <c r="F129" s="26">
        <f t="shared" si="56"/>
        <v>0</v>
      </c>
      <c r="G129" s="26">
        <f t="shared" si="56"/>
        <v>0</v>
      </c>
      <c r="H129" s="26">
        <f t="shared" si="56"/>
        <v>0</v>
      </c>
      <c r="I129" s="26">
        <f t="shared" si="56"/>
        <v>0</v>
      </c>
      <c r="J129" s="26">
        <f t="shared" si="56"/>
        <v>0</v>
      </c>
      <c r="K129" s="26">
        <f t="shared" si="56"/>
        <v>0</v>
      </c>
      <c r="L129" s="26">
        <f t="shared" si="56"/>
        <v>0</v>
      </c>
      <c r="M129" s="26">
        <f t="shared" si="56"/>
        <v>0</v>
      </c>
      <c r="N129" s="26">
        <f t="shared" si="56"/>
        <v>0</v>
      </c>
      <c r="O129" s="26">
        <f t="shared" si="56"/>
        <v>0</v>
      </c>
      <c r="P129" s="26">
        <f t="shared" si="56"/>
        <v>0</v>
      </c>
      <c r="Q129" s="26">
        <f t="shared" si="56"/>
        <v>0</v>
      </c>
      <c r="R129" s="26">
        <f t="shared" si="56"/>
        <v>0</v>
      </c>
      <c r="S129" s="26">
        <f t="shared" si="56"/>
        <v>0</v>
      </c>
      <c r="T129" s="26">
        <f t="shared" si="56"/>
        <v>0</v>
      </c>
      <c r="U129" s="26">
        <f t="shared" si="56"/>
        <v>0</v>
      </c>
      <c r="V129" s="26">
        <f t="shared" si="56"/>
        <v>0</v>
      </c>
      <c r="W129" s="26">
        <f t="shared" si="56"/>
        <v>0</v>
      </c>
      <c r="X129" s="26">
        <f t="shared" si="56"/>
        <v>0</v>
      </c>
      <c r="Y129" s="26">
        <f t="shared" si="56"/>
        <v>0</v>
      </c>
      <c r="Z129" s="26">
        <f t="shared" si="56"/>
        <v>-453.63922252855758</v>
      </c>
      <c r="AA129" s="26">
        <f t="shared" si="56"/>
        <v>-456.09643498392057</v>
      </c>
      <c r="AB129" s="26">
        <f t="shared" si="56"/>
        <v>-458.56695734008349</v>
      </c>
      <c r="AC129" s="26">
        <f t="shared" si="56"/>
        <v>-461.05086169234227</v>
      </c>
      <c r="AD129" s="26">
        <f t="shared" si="56"/>
        <v>-463.54822052650911</v>
      </c>
      <c r="AE129" s="26">
        <f t="shared" si="56"/>
        <v>-466.05910672102772</v>
      </c>
      <c r="AF129" s="26">
        <f t="shared" si="56"/>
        <v>-468.58359354909999</v>
      </c>
      <c r="AG129" s="26">
        <f t="shared" si="56"/>
        <v>-471.12175468082427</v>
      </c>
      <c r="AH129" s="26">
        <f t="shared" ref="AH129:BM129" si="57">IF(AH126&gt;$B$121,PPMT($B$116,AH126-$B$121,$B$115-$B$121,$B$123,$E$115,0),0)</f>
        <v>-473.67366418534533</v>
      </c>
      <c r="AI129" s="26">
        <f t="shared" si="57"/>
        <v>-476.23939653301602</v>
      </c>
      <c r="AJ129" s="26">
        <f t="shared" si="57"/>
        <v>-478.8190265975698</v>
      </c>
      <c r="AK129" s="26">
        <f t="shared" si="57"/>
        <v>-481.41262965830663</v>
      </c>
      <c r="AL129" s="26">
        <f t="shared" si="57"/>
        <v>-484.02028140228919</v>
      </c>
      <c r="AM129" s="26">
        <f t="shared" si="57"/>
        <v>-486.64205792655162</v>
      </c>
      <c r="AN129" s="26">
        <f t="shared" si="57"/>
        <v>-489.27803574032038</v>
      </c>
      <c r="AO129" s="26">
        <f t="shared" si="57"/>
        <v>-491.92829176724712</v>
      </c>
      <c r="AP129" s="26">
        <f t="shared" si="57"/>
        <v>-494.59290334765308</v>
      </c>
      <c r="AQ129" s="26">
        <f t="shared" si="57"/>
        <v>-497.27194824078612</v>
      </c>
      <c r="AR129" s="26">
        <f t="shared" si="57"/>
        <v>-499.96550462709035</v>
      </c>
      <c r="AS129" s="26">
        <f t="shared" si="57"/>
        <v>-502.67365111048713</v>
      </c>
      <c r="AT129" s="26">
        <f t="shared" si="57"/>
        <v>-505.39646672066897</v>
      </c>
      <c r="AU129" s="26">
        <f t="shared" si="57"/>
        <v>-508.1340309154059</v>
      </c>
      <c r="AV129" s="26">
        <f t="shared" si="57"/>
        <v>-510.88642358286432</v>
      </c>
      <c r="AW129" s="26">
        <f t="shared" si="57"/>
        <v>-513.65372504393815</v>
      </c>
      <c r="AX129" s="26">
        <f t="shared" si="57"/>
        <v>-516.43601605459287</v>
      </c>
      <c r="AY129" s="26">
        <f t="shared" si="57"/>
        <v>-519.23337780822192</v>
      </c>
      <c r="AZ129" s="26">
        <f t="shared" si="57"/>
        <v>-522.04589193801644</v>
      </c>
      <c r="BA129" s="26">
        <f t="shared" si="57"/>
        <v>-524.8736405193473</v>
      </c>
      <c r="BB129" s="26">
        <f t="shared" si="57"/>
        <v>-527.71670607216049</v>
      </c>
      <c r="BC129" s="26">
        <f t="shared" si="57"/>
        <v>-530.57517156338474</v>
      </c>
      <c r="BD129" s="26">
        <f t="shared" si="57"/>
        <v>-533.44912040935299</v>
      </c>
      <c r="BE129" s="26">
        <f t="shared" si="57"/>
        <v>-536.33863647823705</v>
      </c>
      <c r="BF129" s="26">
        <f t="shared" si="57"/>
        <v>-539.24380409249409</v>
      </c>
      <c r="BG129" s="26">
        <f t="shared" si="57"/>
        <v>-542.16470803132847</v>
      </c>
      <c r="BH129" s="26">
        <f t="shared" si="57"/>
        <v>-545.10143353316482</v>
      </c>
      <c r="BI129" s="26">
        <f t="shared" si="57"/>
        <v>-548.05406629813626</v>
      </c>
      <c r="BJ129" s="26">
        <f t="shared" si="57"/>
        <v>-551.0226924905844</v>
      </c>
      <c r="BK129" s="26">
        <f t="shared" si="57"/>
        <v>-554.00739874157512</v>
      </c>
      <c r="BL129" s="26">
        <f t="shared" si="57"/>
        <v>-557.00827215142533</v>
      </c>
      <c r="BM129" s="26">
        <f t="shared" si="57"/>
        <v>-560.02540029224554</v>
      </c>
      <c r="BN129" s="26">
        <f t="shared" ref="BN129:CS129" si="58">IF(BN126&gt;$B$121,PPMT($B$116,BN126-$B$121,$B$115-$B$121,$B$123,$E$115,0),0)</f>
        <v>-563.05887121049511</v>
      </c>
      <c r="BO129" s="26">
        <f t="shared" si="58"/>
        <v>-566.108773429552</v>
      </c>
      <c r="BP129" s="26">
        <f t="shared" si="58"/>
        <v>-569.17519595229544</v>
      </c>
      <c r="BQ129" s="26">
        <f t="shared" si="58"/>
        <v>-572.2582282637037</v>
      </c>
      <c r="BR129" s="26">
        <f t="shared" si="58"/>
        <v>-575.35796033346537</v>
      </c>
      <c r="BS129" s="26">
        <f t="shared" si="58"/>
        <v>-578.47448261860507</v>
      </c>
      <c r="BT129" s="26">
        <f t="shared" si="58"/>
        <v>-581.60788606612243</v>
      </c>
      <c r="BU129" s="26">
        <f t="shared" si="58"/>
        <v>-584.75826211564731</v>
      </c>
      <c r="BV129" s="26">
        <f t="shared" si="58"/>
        <v>-587.92570270210706</v>
      </c>
      <c r="BW129" s="26">
        <f t="shared" si="58"/>
        <v>-591.11030025841023</v>
      </c>
      <c r="BX129" s="26">
        <f t="shared" si="58"/>
        <v>-594.31214771814314</v>
      </c>
      <c r="BY129" s="26">
        <f t="shared" si="58"/>
        <v>-597.53133851828318</v>
      </c>
      <c r="BZ129" s="26">
        <f t="shared" si="58"/>
        <v>-600.76796660192383</v>
      </c>
      <c r="CA129" s="26">
        <f t="shared" si="58"/>
        <v>-604.02212642101756</v>
      </c>
      <c r="CB129" s="26">
        <f t="shared" si="58"/>
        <v>-607.29391293913136</v>
      </c>
      <c r="CC129" s="26">
        <f t="shared" si="58"/>
        <v>-610.58342163421844</v>
      </c>
      <c r="CD129" s="26">
        <f t="shared" si="58"/>
        <v>-613.89074850140378</v>
      </c>
      <c r="CE129" s="26">
        <f t="shared" si="58"/>
        <v>-617.21599005578639</v>
      </c>
      <c r="CF129" s="26">
        <f t="shared" si="58"/>
        <v>-620.55924333525525</v>
      </c>
      <c r="CG129" s="26">
        <f t="shared" si="58"/>
        <v>-623.92060590332119</v>
      </c>
      <c r="CH129" s="26">
        <f t="shared" si="58"/>
        <v>-627.30017585196413</v>
      </c>
      <c r="CI129" s="26">
        <f t="shared" si="58"/>
        <v>-630.69805180449566</v>
      </c>
      <c r="CJ129" s="26">
        <f t="shared" si="58"/>
        <v>-634.11433291843662</v>
      </c>
      <c r="CK129" s="26">
        <f t="shared" si="58"/>
        <v>-637.54911888841161</v>
      </c>
      <c r="CL129" s="26">
        <f t="shared" si="58"/>
        <v>-641.00250994905707</v>
      </c>
      <c r="CM129" s="26">
        <f t="shared" si="58"/>
        <v>-644.47460687794785</v>
      </c>
      <c r="CN129" s="26">
        <f t="shared" si="58"/>
        <v>-647.96551099853662</v>
      </c>
      <c r="CO129" s="26">
        <f t="shared" si="58"/>
        <v>-651.47532418311209</v>
      </c>
      <c r="CP129" s="26">
        <f t="shared" si="58"/>
        <v>-655.00414885577072</v>
      </c>
      <c r="CQ129" s="26">
        <f t="shared" si="58"/>
        <v>-658.55208799540605</v>
      </c>
      <c r="CR129" s="26">
        <f t="shared" si="58"/>
        <v>-662.11924513871452</v>
      </c>
      <c r="CS129" s="26">
        <f t="shared" si="58"/>
        <v>-665.70572438321585</v>
      </c>
      <c r="CT129" s="26">
        <f t="shared" ref="CT129:DQ129" si="59">IF(CT126&gt;$B$121,PPMT($B$116,CT126-$B$121,$B$115-$B$121,$B$123,$E$115,0),0)</f>
        <v>-669.31163039029161</v>
      </c>
      <c r="CU129" s="26">
        <f t="shared" si="59"/>
        <v>-672.93706838823903</v>
      </c>
      <c r="CV129" s="26">
        <f t="shared" si="59"/>
        <v>-676.58214417534202</v>
      </c>
      <c r="CW129" s="26">
        <f t="shared" si="59"/>
        <v>-680.2469641229585</v>
      </c>
      <c r="CX129" s="26">
        <f t="shared" si="59"/>
        <v>-683.93163517862445</v>
      </c>
      <c r="CY129" s="26">
        <f t="shared" si="59"/>
        <v>-687.63626486917531</v>
      </c>
      <c r="CZ129" s="26">
        <f t="shared" si="59"/>
        <v>-691.36096130388341</v>
      </c>
      <c r="DA129" s="26">
        <f t="shared" si="59"/>
        <v>-695.10583317761279</v>
      </c>
      <c r="DB129" s="26">
        <f t="shared" si="59"/>
        <v>-698.87098977399148</v>
      </c>
      <c r="DC129" s="26">
        <f t="shared" si="59"/>
        <v>-702.65654096860067</v>
      </c>
      <c r="DD129" s="26">
        <f t="shared" si="59"/>
        <v>-706.46259723218054</v>
      </c>
      <c r="DE129" s="26">
        <f t="shared" si="59"/>
        <v>-710.28926963385481</v>
      </c>
      <c r="DF129" s="26">
        <f t="shared" si="59"/>
        <v>-714.13666984437157</v>
      </c>
      <c r="DG129" s="26">
        <f t="shared" si="59"/>
        <v>-718.00491013936187</v>
      </c>
      <c r="DH129" s="26">
        <f t="shared" si="59"/>
        <v>-721.89410340261679</v>
      </c>
      <c r="DI129" s="26">
        <f t="shared" si="59"/>
        <v>-725.80436312938093</v>
      </c>
      <c r="DJ129" s="26">
        <f t="shared" si="59"/>
        <v>-729.73580342966522</v>
      </c>
      <c r="DK129" s="26">
        <f t="shared" si="59"/>
        <v>-733.68853903157583</v>
      </c>
      <c r="DL129" s="26">
        <f t="shared" si="59"/>
        <v>-737.66268528466344</v>
      </c>
      <c r="DM129" s="26">
        <f t="shared" si="59"/>
        <v>-741.65835816328865</v>
      </c>
      <c r="DN129" s="26">
        <f t="shared" si="59"/>
        <v>-745.67567427000665</v>
      </c>
      <c r="DO129" s="26">
        <f t="shared" si="59"/>
        <v>-749.71475083896917</v>
      </c>
      <c r="DP129" s="26">
        <f t="shared" si="59"/>
        <v>-753.77570573934679</v>
      </c>
      <c r="DQ129" s="26">
        <f t="shared" si="59"/>
        <v>-757.85865747876835</v>
      </c>
    </row>
    <row r="130" spans="1:121" x14ac:dyDescent="0.3">
      <c r="A130" s="33" t="s">
        <v>105</v>
      </c>
      <c r="B130" s="26">
        <f>IF(B126&lt;=$B$121,B127*$B$116,0)</f>
        <v>270.83333333333331</v>
      </c>
      <c r="C130" s="26">
        <f>IF(C126&lt;=$B$121,C127*$B$116,0)</f>
        <v>272.30034722222223</v>
      </c>
      <c r="D130" s="26">
        <f t="shared" ref="D130:BN130" si="60">IF(D126&lt;=$B$121,D127*$B$116,0)</f>
        <v>273.77530743634259</v>
      </c>
      <c r="E130" s="26">
        <f t="shared" si="60"/>
        <v>275.25825701828944</v>
      </c>
      <c r="F130" s="26">
        <f t="shared" si="60"/>
        <v>276.74923924380522</v>
      </c>
      <c r="G130" s="26">
        <f t="shared" si="60"/>
        <v>278.2482976230425</v>
      </c>
      <c r="H130" s="26">
        <f t="shared" si="60"/>
        <v>279.75547590183402</v>
      </c>
      <c r="I130" s="26">
        <f t="shared" si="60"/>
        <v>281.27081806296894</v>
      </c>
      <c r="J130" s="26">
        <f t="shared" si="60"/>
        <v>282.79436832747666</v>
      </c>
      <c r="K130" s="26">
        <f t="shared" si="60"/>
        <v>284.32617115591717</v>
      </c>
      <c r="L130" s="26">
        <f t="shared" si="60"/>
        <v>285.86627124967839</v>
      </c>
      <c r="M130" s="26">
        <f t="shared" si="60"/>
        <v>287.41471355228083</v>
      </c>
      <c r="N130" s="26">
        <f t="shared" si="60"/>
        <v>288.97154325068902</v>
      </c>
      <c r="O130" s="26">
        <f t="shared" si="60"/>
        <v>290.53680577663022</v>
      </c>
      <c r="P130" s="26">
        <f t="shared" si="60"/>
        <v>292.11054680792034</v>
      </c>
      <c r="Q130" s="26">
        <f t="shared" si="60"/>
        <v>293.69281226979655</v>
      </c>
      <c r="R130" s="26">
        <f t="shared" si="60"/>
        <v>295.28364833625795</v>
      </c>
      <c r="S130" s="26">
        <f t="shared" si="60"/>
        <v>296.88310143141263</v>
      </c>
      <c r="T130" s="26">
        <f t="shared" si="60"/>
        <v>298.49121823083277</v>
      </c>
      <c r="U130" s="26">
        <f t="shared" si="60"/>
        <v>300.10804566291648</v>
      </c>
      <c r="V130" s="26">
        <f t="shared" si="60"/>
        <v>301.73363091025726</v>
      </c>
      <c r="W130" s="26">
        <f t="shared" si="60"/>
        <v>303.36802141102112</v>
      </c>
      <c r="X130" s="26">
        <f t="shared" si="60"/>
        <v>305.01126486033081</v>
      </c>
      <c r="Y130" s="26">
        <f t="shared" si="60"/>
        <v>306.66340921165761</v>
      </c>
      <c r="Z130" s="26">
        <f t="shared" si="60"/>
        <v>0</v>
      </c>
      <c r="AA130" s="26">
        <f t="shared" si="60"/>
        <v>0</v>
      </c>
      <c r="AB130" s="26">
        <f t="shared" si="60"/>
        <v>0</v>
      </c>
      <c r="AC130" s="26">
        <f t="shared" si="60"/>
        <v>0</v>
      </c>
      <c r="AD130" s="26">
        <f t="shared" si="60"/>
        <v>0</v>
      </c>
      <c r="AE130" s="26">
        <f t="shared" si="60"/>
        <v>0</v>
      </c>
      <c r="AF130" s="26">
        <f t="shared" si="60"/>
        <v>0</v>
      </c>
      <c r="AG130" s="26">
        <f t="shared" si="60"/>
        <v>0</v>
      </c>
      <c r="AH130" s="26">
        <f t="shared" si="60"/>
        <v>0</v>
      </c>
      <c r="AI130" s="26">
        <f t="shared" si="60"/>
        <v>0</v>
      </c>
      <c r="AJ130" s="26">
        <f t="shared" si="60"/>
        <v>0</v>
      </c>
      <c r="AK130" s="26">
        <f t="shared" si="60"/>
        <v>0</v>
      </c>
      <c r="AL130" s="26">
        <f t="shared" si="60"/>
        <v>0</v>
      </c>
      <c r="AM130" s="26">
        <f t="shared" si="60"/>
        <v>0</v>
      </c>
      <c r="AN130" s="26">
        <f t="shared" si="60"/>
        <v>0</v>
      </c>
      <c r="AO130" s="26">
        <f t="shared" si="60"/>
        <v>0</v>
      </c>
      <c r="AP130" s="26">
        <f t="shared" si="60"/>
        <v>0</v>
      </c>
      <c r="AQ130" s="26">
        <f t="shared" si="60"/>
        <v>0</v>
      </c>
      <c r="AR130" s="26">
        <f t="shared" si="60"/>
        <v>0</v>
      </c>
      <c r="AS130" s="26">
        <f t="shared" si="60"/>
        <v>0</v>
      </c>
      <c r="AT130" s="26">
        <f t="shared" si="60"/>
        <v>0</v>
      </c>
      <c r="AU130" s="26">
        <f t="shared" si="60"/>
        <v>0</v>
      </c>
      <c r="AV130" s="26">
        <f t="shared" si="60"/>
        <v>0</v>
      </c>
      <c r="AW130" s="26">
        <f t="shared" si="60"/>
        <v>0</v>
      </c>
      <c r="AX130" s="26">
        <f t="shared" si="60"/>
        <v>0</v>
      </c>
      <c r="AY130" s="26">
        <f t="shared" si="60"/>
        <v>0</v>
      </c>
      <c r="AZ130" s="26">
        <f t="shared" si="60"/>
        <v>0</v>
      </c>
      <c r="BA130" s="26">
        <f t="shared" si="60"/>
        <v>0</v>
      </c>
      <c r="BB130" s="26">
        <f t="shared" si="60"/>
        <v>0</v>
      </c>
      <c r="BC130" s="26">
        <f t="shared" si="60"/>
        <v>0</v>
      </c>
      <c r="BD130" s="26">
        <f t="shared" si="60"/>
        <v>0</v>
      </c>
      <c r="BE130" s="26">
        <f t="shared" si="60"/>
        <v>0</v>
      </c>
      <c r="BF130" s="26">
        <f t="shared" si="60"/>
        <v>0</v>
      </c>
      <c r="BG130" s="26">
        <f t="shared" si="60"/>
        <v>0</v>
      </c>
      <c r="BH130" s="26">
        <f t="shared" si="60"/>
        <v>0</v>
      </c>
      <c r="BI130" s="26">
        <f t="shared" si="60"/>
        <v>0</v>
      </c>
      <c r="BJ130" s="26">
        <f t="shared" si="60"/>
        <v>0</v>
      </c>
      <c r="BK130" s="26">
        <f t="shared" si="60"/>
        <v>0</v>
      </c>
      <c r="BL130" s="26">
        <f t="shared" si="60"/>
        <v>0</v>
      </c>
      <c r="BM130" s="26">
        <f t="shared" si="60"/>
        <v>0</v>
      </c>
      <c r="BN130" s="26">
        <f t="shared" si="60"/>
        <v>0</v>
      </c>
      <c r="BO130" s="26">
        <f t="shared" ref="BO130:DQ130" si="61">IF(BO126&lt;=$B$121,BO127*$B$116,0)</f>
        <v>0</v>
      </c>
      <c r="BP130" s="26">
        <f t="shared" si="61"/>
        <v>0</v>
      </c>
      <c r="BQ130" s="26">
        <f t="shared" si="61"/>
        <v>0</v>
      </c>
      <c r="BR130" s="26">
        <f t="shared" si="61"/>
        <v>0</v>
      </c>
      <c r="BS130" s="26">
        <f t="shared" si="61"/>
        <v>0</v>
      </c>
      <c r="BT130" s="26">
        <f t="shared" si="61"/>
        <v>0</v>
      </c>
      <c r="BU130" s="26">
        <f t="shared" si="61"/>
        <v>0</v>
      </c>
      <c r="BV130" s="26">
        <f t="shared" si="61"/>
        <v>0</v>
      </c>
      <c r="BW130" s="26">
        <f t="shared" si="61"/>
        <v>0</v>
      </c>
      <c r="BX130" s="26">
        <f t="shared" si="61"/>
        <v>0</v>
      </c>
      <c r="BY130" s="26">
        <f t="shared" si="61"/>
        <v>0</v>
      </c>
      <c r="BZ130" s="26">
        <f t="shared" si="61"/>
        <v>0</v>
      </c>
      <c r="CA130" s="26">
        <f t="shared" si="61"/>
        <v>0</v>
      </c>
      <c r="CB130" s="26">
        <f t="shared" si="61"/>
        <v>0</v>
      </c>
      <c r="CC130" s="26">
        <f t="shared" si="61"/>
        <v>0</v>
      </c>
      <c r="CD130" s="26">
        <f t="shared" si="61"/>
        <v>0</v>
      </c>
      <c r="CE130" s="26">
        <f t="shared" si="61"/>
        <v>0</v>
      </c>
      <c r="CF130" s="26">
        <f t="shared" si="61"/>
        <v>0</v>
      </c>
      <c r="CG130" s="26">
        <f t="shared" si="61"/>
        <v>0</v>
      </c>
      <c r="CH130" s="26">
        <f t="shared" si="61"/>
        <v>0</v>
      </c>
      <c r="CI130" s="26">
        <f t="shared" si="61"/>
        <v>0</v>
      </c>
      <c r="CJ130" s="26">
        <f t="shared" si="61"/>
        <v>0</v>
      </c>
      <c r="CK130" s="26">
        <f t="shared" si="61"/>
        <v>0</v>
      </c>
      <c r="CL130" s="26">
        <f t="shared" si="61"/>
        <v>0</v>
      </c>
      <c r="CM130" s="26">
        <f t="shared" si="61"/>
        <v>0</v>
      </c>
      <c r="CN130" s="26">
        <f t="shared" si="61"/>
        <v>0</v>
      </c>
      <c r="CO130" s="26">
        <f t="shared" si="61"/>
        <v>0</v>
      </c>
      <c r="CP130" s="26">
        <f t="shared" si="61"/>
        <v>0</v>
      </c>
      <c r="CQ130" s="26">
        <f t="shared" si="61"/>
        <v>0</v>
      </c>
      <c r="CR130" s="26">
        <f t="shared" si="61"/>
        <v>0</v>
      </c>
      <c r="CS130" s="26">
        <f t="shared" si="61"/>
        <v>0</v>
      </c>
      <c r="CT130" s="26">
        <f t="shared" si="61"/>
        <v>0</v>
      </c>
      <c r="CU130" s="26">
        <f t="shared" si="61"/>
        <v>0</v>
      </c>
      <c r="CV130" s="26">
        <f t="shared" si="61"/>
        <v>0</v>
      </c>
      <c r="CW130" s="26">
        <f t="shared" si="61"/>
        <v>0</v>
      </c>
      <c r="CX130" s="26">
        <f t="shared" si="61"/>
        <v>0</v>
      </c>
      <c r="CY130" s="26">
        <f t="shared" si="61"/>
        <v>0</v>
      </c>
      <c r="CZ130" s="26">
        <f t="shared" si="61"/>
        <v>0</v>
      </c>
      <c r="DA130" s="26">
        <f t="shared" si="61"/>
        <v>0</v>
      </c>
      <c r="DB130" s="26">
        <f t="shared" si="61"/>
        <v>0</v>
      </c>
      <c r="DC130" s="26">
        <f t="shared" si="61"/>
        <v>0</v>
      </c>
      <c r="DD130" s="26">
        <f t="shared" si="61"/>
        <v>0</v>
      </c>
      <c r="DE130" s="26">
        <f t="shared" si="61"/>
        <v>0</v>
      </c>
      <c r="DF130" s="26">
        <f t="shared" si="61"/>
        <v>0</v>
      </c>
      <c r="DG130" s="26">
        <f t="shared" si="61"/>
        <v>0</v>
      </c>
      <c r="DH130" s="26">
        <f t="shared" si="61"/>
        <v>0</v>
      </c>
      <c r="DI130" s="26">
        <f t="shared" si="61"/>
        <v>0</v>
      </c>
      <c r="DJ130" s="26">
        <f t="shared" si="61"/>
        <v>0</v>
      </c>
      <c r="DK130" s="26">
        <f t="shared" si="61"/>
        <v>0</v>
      </c>
      <c r="DL130" s="26">
        <f t="shared" si="61"/>
        <v>0</v>
      </c>
      <c r="DM130" s="26">
        <f t="shared" si="61"/>
        <v>0</v>
      </c>
      <c r="DN130" s="26">
        <f t="shared" si="61"/>
        <v>0</v>
      </c>
      <c r="DO130" s="26">
        <f t="shared" si="61"/>
        <v>0</v>
      </c>
      <c r="DP130" s="26">
        <f t="shared" si="61"/>
        <v>0</v>
      </c>
      <c r="DQ130" s="26">
        <f t="shared" si="61"/>
        <v>0</v>
      </c>
    </row>
    <row r="131" spans="1:121" x14ac:dyDescent="0.3">
      <c r="A131" t="s">
        <v>51</v>
      </c>
      <c r="B131" s="22">
        <f t="shared" ref="B131:AG131" si="62">B127+B129+B130</f>
        <v>50270.833333333336</v>
      </c>
      <c r="C131" s="22">
        <f t="shared" si="62"/>
        <v>50543.133680555555</v>
      </c>
      <c r="D131" s="22">
        <f t="shared" si="62"/>
        <v>50816.908987991897</v>
      </c>
      <c r="E131" s="22">
        <f t="shared" si="62"/>
        <v>51092.167245010191</v>
      </c>
      <c r="F131" s="22">
        <f t="shared" si="62"/>
        <v>51368.916484253998</v>
      </c>
      <c r="G131" s="22">
        <f t="shared" si="62"/>
        <v>51647.164781877043</v>
      </c>
      <c r="H131" s="22">
        <f t="shared" si="62"/>
        <v>51926.920257778875</v>
      </c>
      <c r="I131" s="22">
        <f t="shared" si="62"/>
        <v>52208.191075841845</v>
      </c>
      <c r="J131" s="22">
        <f t="shared" si="62"/>
        <v>52490.985444169324</v>
      </c>
      <c r="K131" s="22">
        <f t="shared" si="62"/>
        <v>52775.311615325241</v>
      </c>
      <c r="L131" s="22">
        <f t="shared" si="62"/>
        <v>53061.177886574922</v>
      </c>
      <c r="M131" s="22">
        <f t="shared" si="62"/>
        <v>53348.592600127202</v>
      </c>
      <c r="N131" s="22">
        <f t="shared" si="62"/>
        <v>53637.564143377887</v>
      </c>
      <c r="O131" s="22">
        <f t="shared" si="62"/>
        <v>53928.100949154519</v>
      </c>
      <c r="P131" s="22">
        <f t="shared" si="62"/>
        <v>54220.211495962438</v>
      </c>
      <c r="Q131" s="22">
        <f t="shared" si="62"/>
        <v>54513.904308232231</v>
      </c>
      <c r="R131" s="22">
        <f t="shared" si="62"/>
        <v>54809.187956568487</v>
      </c>
      <c r="S131" s="22">
        <f t="shared" si="62"/>
        <v>55106.071057999899</v>
      </c>
      <c r="T131" s="22">
        <f t="shared" si="62"/>
        <v>55404.562276230732</v>
      </c>
      <c r="U131" s="22">
        <f t="shared" si="62"/>
        <v>55704.670321893645</v>
      </c>
      <c r="V131" s="22">
        <f t="shared" si="62"/>
        <v>56006.403952803899</v>
      </c>
      <c r="W131" s="22">
        <f t="shared" si="62"/>
        <v>56309.77197421492</v>
      </c>
      <c r="X131" s="22">
        <f t="shared" si="62"/>
        <v>56614.783239075252</v>
      </c>
      <c r="Y131" s="22">
        <f t="shared" si="62"/>
        <v>56921.44664828691</v>
      </c>
      <c r="Z131" s="22">
        <f t="shared" si="62"/>
        <v>56467.80742575835</v>
      </c>
      <c r="AA131" s="22">
        <f t="shared" si="62"/>
        <v>56011.710990774431</v>
      </c>
      <c r="AB131" s="22">
        <f t="shared" si="62"/>
        <v>55553.14403343435</v>
      </c>
      <c r="AC131" s="22">
        <f t="shared" si="62"/>
        <v>55092.09317174201</v>
      </c>
      <c r="AD131" s="22">
        <f t="shared" si="62"/>
        <v>54628.544951215503</v>
      </c>
      <c r="AE131" s="22">
        <f t="shared" si="62"/>
        <v>54162.485844494477</v>
      </c>
      <c r="AF131" s="22">
        <f t="shared" si="62"/>
        <v>53693.902250945379</v>
      </c>
      <c r="AG131" s="22">
        <f t="shared" si="62"/>
        <v>53222.780496264553</v>
      </c>
      <c r="AH131" s="22">
        <f t="shared" ref="AH131:BM131" si="63">AH127+AH129+AH130</f>
        <v>52749.106832079211</v>
      </c>
      <c r="AI131" s="22">
        <f t="shared" si="63"/>
        <v>52272.867435546192</v>
      </c>
      <c r="AJ131" s="22">
        <f t="shared" si="63"/>
        <v>51794.04840894862</v>
      </c>
      <c r="AK131" s="22">
        <f t="shared" si="63"/>
        <v>51312.635779290315</v>
      </c>
      <c r="AL131" s="22">
        <f t="shared" si="63"/>
        <v>50828.615497888022</v>
      </c>
      <c r="AM131" s="22">
        <f t="shared" si="63"/>
        <v>50341.973439961468</v>
      </c>
      <c r="AN131" s="22">
        <f t="shared" si="63"/>
        <v>49852.695404221151</v>
      </c>
      <c r="AO131" s="22">
        <f t="shared" si="63"/>
        <v>49360.767112453905</v>
      </c>
      <c r="AP131" s="22">
        <f t="shared" si="63"/>
        <v>48866.174209106255</v>
      </c>
      <c r="AQ131" s="22">
        <f t="shared" si="63"/>
        <v>48368.90226086547</v>
      </c>
      <c r="AR131" s="22">
        <f t="shared" si="63"/>
        <v>47868.936756238378</v>
      </c>
      <c r="AS131" s="22">
        <f t="shared" si="63"/>
        <v>47366.263105127888</v>
      </c>
      <c r="AT131" s="22">
        <f t="shared" si="63"/>
        <v>46860.86663840722</v>
      </c>
      <c r="AU131" s="22">
        <f t="shared" si="63"/>
        <v>46352.732607491816</v>
      </c>
      <c r="AV131" s="22">
        <f t="shared" si="63"/>
        <v>45841.84618390895</v>
      </c>
      <c r="AW131" s="22">
        <f t="shared" si="63"/>
        <v>45328.192458865014</v>
      </c>
      <c r="AX131" s="22">
        <f t="shared" si="63"/>
        <v>44811.756442810423</v>
      </c>
      <c r="AY131" s="22">
        <f t="shared" si="63"/>
        <v>44292.523065002199</v>
      </c>
      <c r="AZ131" s="22">
        <f t="shared" si="63"/>
        <v>43770.477173064181</v>
      </c>
      <c r="BA131" s="22">
        <f t="shared" si="63"/>
        <v>43245.603532544832</v>
      </c>
      <c r="BB131" s="22">
        <f t="shared" si="63"/>
        <v>42717.88682647267</v>
      </c>
      <c r="BC131" s="22">
        <f t="shared" si="63"/>
        <v>42187.311654909288</v>
      </c>
      <c r="BD131" s="22">
        <f t="shared" si="63"/>
        <v>41653.862534499938</v>
      </c>
      <c r="BE131" s="22">
        <f t="shared" si="63"/>
        <v>41117.523898021704</v>
      </c>
      <c r="BF131" s="22">
        <f t="shared" si="63"/>
        <v>40578.280093929206</v>
      </c>
      <c r="BG131" s="22">
        <f t="shared" si="63"/>
        <v>40036.11538589788</v>
      </c>
      <c r="BH131" s="22">
        <f t="shared" si="63"/>
        <v>39491.013952364716</v>
      </c>
      <c r="BI131" s="22">
        <f t="shared" si="63"/>
        <v>38942.959886066579</v>
      </c>
      <c r="BJ131" s="22">
        <f t="shared" si="63"/>
        <v>38391.937193575992</v>
      </c>
      <c r="BK131" s="22">
        <f t="shared" si="63"/>
        <v>37837.929794834417</v>
      </c>
      <c r="BL131" s="22">
        <f t="shared" si="63"/>
        <v>37280.921522682991</v>
      </c>
      <c r="BM131" s="22">
        <f t="shared" si="63"/>
        <v>36720.896122390746</v>
      </c>
      <c r="BN131" s="22">
        <f t="shared" ref="BN131:CS131" si="64">BN127+BN129+BN130</f>
        <v>36157.837251180252</v>
      </c>
      <c r="BO131" s="22">
        <f t="shared" si="64"/>
        <v>35591.728477750701</v>
      </c>
      <c r="BP131" s="22">
        <f t="shared" si="64"/>
        <v>35022.553281798406</v>
      </c>
      <c r="BQ131" s="22">
        <f t="shared" si="64"/>
        <v>34450.295053534704</v>
      </c>
      <c r="BR131" s="22">
        <f t="shared" si="64"/>
        <v>33874.937093201239</v>
      </c>
      <c r="BS131" s="22">
        <f t="shared" si="64"/>
        <v>33296.462610582632</v>
      </c>
      <c r="BT131" s="22">
        <f t="shared" si="64"/>
        <v>32714.85472451651</v>
      </c>
      <c r="BU131" s="22">
        <f t="shared" si="64"/>
        <v>32130.096462400863</v>
      </c>
      <c r="BV131" s="22">
        <f t="shared" si="64"/>
        <v>31542.170759698754</v>
      </c>
      <c r="BW131" s="22">
        <f t="shared" si="64"/>
        <v>30951.060459440345</v>
      </c>
      <c r="BX131" s="22">
        <f t="shared" si="64"/>
        <v>30356.7483117222</v>
      </c>
      <c r="BY131" s="22">
        <f t="shared" si="64"/>
        <v>29759.216973203918</v>
      </c>
      <c r="BZ131" s="22">
        <f t="shared" si="64"/>
        <v>29158.449006601993</v>
      </c>
      <c r="CA131" s="22">
        <f t="shared" si="64"/>
        <v>28554.426880180978</v>
      </c>
      <c r="CB131" s="22">
        <f t="shared" si="64"/>
        <v>27947.132967241847</v>
      </c>
      <c r="CC131" s="22">
        <f t="shared" si="64"/>
        <v>27336.549545607628</v>
      </c>
      <c r="CD131" s="22">
        <f t="shared" si="64"/>
        <v>26722.658797106225</v>
      </c>
      <c r="CE131" s="22">
        <f t="shared" si="64"/>
        <v>26105.44280705044</v>
      </c>
      <c r="CF131" s="22">
        <f t="shared" si="64"/>
        <v>25484.883563715186</v>
      </c>
      <c r="CG131" s="22">
        <f t="shared" si="64"/>
        <v>24860.962957811866</v>
      </c>
      <c r="CH131" s="22">
        <f t="shared" si="64"/>
        <v>24233.662781959902</v>
      </c>
      <c r="CI131" s="22">
        <f t="shared" si="64"/>
        <v>23602.964730155407</v>
      </c>
      <c r="CJ131" s="22">
        <f t="shared" si="64"/>
        <v>22968.850397236969</v>
      </c>
      <c r="CK131" s="22">
        <f t="shared" si="64"/>
        <v>22331.301278348557</v>
      </c>
      <c r="CL131" s="22">
        <f t="shared" si="64"/>
        <v>21690.298768399502</v>
      </c>
      <c r="CM131" s="22">
        <f t="shared" si="64"/>
        <v>21045.824161521552</v>
      </c>
      <c r="CN131" s="22">
        <f t="shared" si="64"/>
        <v>20397.858650523016</v>
      </c>
      <c r="CO131" s="22">
        <f t="shared" si="64"/>
        <v>19746.383326339903</v>
      </c>
      <c r="CP131" s="22">
        <f t="shared" si="64"/>
        <v>19091.379177484134</v>
      </c>
      <c r="CQ131" s="22">
        <f t="shared" si="64"/>
        <v>18432.827089488728</v>
      </c>
      <c r="CR131" s="22">
        <f t="shared" si="64"/>
        <v>17770.707844350014</v>
      </c>
      <c r="CS131" s="22">
        <f t="shared" si="64"/>
        <v>17105.002119966797</v>
      </c>
      <c r="CT131" s="22">
        <f t="shared" ref="CT131:DQ131" si="65">CT127+CT129+CT130</f>
        <v>16435.690489576504</v>
      </c>
      <c r="CU131" s="22">
        <f t="shared" si="65"/>
        <v>15762.753421188265</v>
      </c>
      <c r="CV131" s="22">
        <f t="shared" si="65"/>
        <v>15086.171277012923</v>
      </c>
      <c r="CW131" s="22">
        <f t="shared" si="65"/>
        <v>14405.924312889965</v>
      </c>
      <c r="CX131" s="22">
        <f t="shared" si="65"/>
        <v>13721.992677711341</v>
      </c>
      <c r="CY131" s="22">
        <f t="shared" si="65"/>
        <v>13034.356412842166</v>
      </c>
      <c r="CZ131" s="22">
        <f t="shared" si="65"/>
        <v>12342.995451538281</v>
      </c>
      <c r="DA131" s="22">
        <f t="shared" si="65"/>
        <v>11647.889618360668</v>
      </c>
      <c r="DB131" s="22">
        <f t="shared" si="65"/>
        <v>10949.018628586677</v>
      </c>
      <c r="DC131" s="22">
        <f t="shared" si="65"/>
        <v>10246.362087618076</v>
      </c>
      <c r="DD131" s="22">
        <f t="shared" si="65"/>
        <v>9539.8994903858948</v>
      </c>
      <c r="DE131" s="22">
        <f t="shared" si="65"/>
        <v>8829.6102207520398</v>
      </c>
      <c r="DF131" s="22">
        <f t="shared" si="65"/>
        <v>8115.4735509076681</v>
      </c>
      <c r="DG131" s="22">
        <f t="shared" si="65"/>
        <v>7397.4686407683066</v>
      </c>
      <c r="DH131" s="22">
        <f t="shared" si="65"/>
        <v>6675.57453736569</v>
      </c>
      <c r="DI131" s="22">
        <f t="shared" si="65"/>
        <v>5949.7701742363088</v>
      </c>
      <c r="DJ131" s="22">
        <f t="shared" si="65"/>
        <v>5220.0343708066439</v>
      </c>
      <c r="DK131" s="22">
        <f t="shared" si="65"/>
        <v>4486.3458317750683</v>
      </c>
      <c r="DL131" s="22">
        <f t="shared" si="65"/>
        <v>3748.6831464904049</v>
      </c>
      <c r="DM131" s="22">
        <f t="shared" si="65"/>
        <v>3007.0247883271163</v>
      </c>
      <c r="DN131" s="22">
        <f t="shared" si="65"/>
        <v>2261.3491140571095</v>
      </c>
      <c r="DO131" s="22">
        <f t="shared" si="65"/>
        <v>1511.6343632181404</v>
      </c>
      <c r="DP131" s="22">
        <f t="shared" si="65"/>
        <v>757.85865747879359</v>
      </c>
      <c r="DQ131" s="22">
        <f t="shared" si="65"/>
        <v>2.5238477974198759E-11</v>
      </c>
    </row>
    <row r="132" spans="1:121" x14ac:dyDescent="0.3">
      <c r="A132" s="27" t="s">
        <v>74</v>
      </c>
    </row>
    <row r="133" spans="1:121" x14ac:dyDescent="0.3">
      <c r="A133" s="27" t="s">
        <v>75</v>
      </c>
    </row>
    <row r="134" spans="1:121" x14ac:dyDescent="0.3">
      <c r="A134" s="4" t="s">
        <v>65</v>
      </c>
      <c r="B134" s="9">
        <v>1</v>
      </c>
      <c r="C134" s="9">
        <v>2</v>
      </c>
      <c r="D134" s="9">
        <v>3</v>
      </c>
      <c r="E134" s="9">
        <v>4</v>
      </c>
      <c r="F134" s="9">
        <v>5</v>
      </c>
      <c r="G134" s="9">
        <v>6</v>
      </c>
      <c r="H134" s="9">
        <v>7</v>
      </c>
      <c r="I134" s="9">
        <v>8</v>
      </c>
      <c r="J134" s="9">
        <v>9</v>
      </c>
      <c r="K134" s="9">
        <v>10</v>
      </c>
      <c r="L134" s="9">
        <v>11</v>
      </c>
      <c r="M134" s="9">
        <v>12</v>
      </c>
      <c r="N134" s="9">
        <v>13</v>
      </c>
      <c r="O134" s="9">
        <v>14</v>
      </c>
      <c r="P134" s="9">
        <v>15</v>
      </c>
      <c r="Q134" s="9">
        <v>16</v>
      </c>
      <c r="R134" s="9">
        <v>17</v>
      </c>
      <c r="S134" s="9">
        <v>18</v>
      </c>
      <c r="T134" s="9">
        <v>19</v>
      </c>
      <c r="U134" s="9">
        <v>20</v>
      </c>
      <c r="V134" s="9">
        <v>21</v>
      </c>
      <c r="W134" s="9">
        <v>22</v>
      </c>
      <c r="X134" s="9">
        <v>23</v>
      </c>
      <c r="Y134" s="9">
        <v>24</v>
      </c>
      <c r="Z134" s="9">
        <v>25</v>
      </c>
      <c r="AA134" s="9">
        <v>26</v>
      </c>
      <c r="AB134" s="9">
        <v>27</v>
      </c>
      <c r="AC134" s="9">
        <v>28</v>
      </c>
      <c r="AD134" s="9">
        <v>29</v>
      </c>
      <c r="AE134" s="9">
        <v>30</v>
      </c>
      <c r="AF134" s="9">
        <v>31</v>
      </c>
      <c r="AG134" s="9">
        <v>32</v>
      </c>
      <c r="AH134" s="9">
        <v>33</v>
      </c>
      <c r="AI134" s="9">
        <v>34</v>
      </c>
      <c r="AJ134" s="9">
        <v>35</v>
      </c>
      <c r="AK134" s="9">
        <v>36</v>
      </c>
      <c r="AL134" s="9">
        <v>37</v>
      </c>
      <c r="AM134" s="9">
        <v>38</v>
      </c>
      <c r="AN134" s="9">
        <v>39</v>
      </c>
      <c r="AO134" s="9">
        <v>40</v>
      </c>
      <c r="AP134" s="9">
        <v>41</v>
      </c>
      <c r="AQ134" s="9">
        <v>42</v>
      </c>
      <c r="AR134" s="9">
        <v>43</v>
      </c>
      <c r="AS134" s="9">
        <v>44</v>
      </c>
      <c r="AT134" s="9">
        <v>45</v>
      </c>
      <c r="AU134" s="9">
        <v>46</v>
      </c>
      <c r="AV134" s="9">
        <v>47</v>
      </c>
      <c r="AW134" s="9">
        <v>48</v>
      </c>
      <c r="AX134" s="9">
        <v>49</v>
      </c>
      <c r="AY134" s="9">
        <v>50</v>
      </c>
      <c r="AZ134" s="9">
        <v>51</v>
      </c>
      <c r="BA134" s="9">
        <v>52</v>
      </c>
      <c r="BB134" s="9">
        <v>53</v>
      </c>
      <c r="BC134" s="9">
        <v>54</v>
      </c>
      <c r="BD134" s="9">
        <v>55</v>
      </c>
      <c r="BE134" s="9">
        <v>56</v>
      </c>
      <c r="BF134" s="9">
        <v>57</v>
      </c>
      <c r="BG134" s="9">
        <v>58</v>
      </c>
      <c r="BH134" s="9">
        <v>59</v>
      </c>
      <c r="BI134" s="9">
        <v>60</v>
      </c>
      <c r="BJ134" s="9">
        <v>61</v>
      </c>
      <c r="BK134" s="9">
        <v>62</v>
      </c>
      <c r="BL134" s="9">
        <v>63</v>
      </c>
      <c r="BM134" s="9">
        <v>64</v>
      </c>
      <c r="BN134" s="9">
        <v>65</v>
      </c>
      <c r="BO134" s="9">
        <v>66</v>
      </c>
      <c r="BP134" s="9">
        <v>67</v>
      </c>
      <c r="BQ134" s="9">
        <v>68</v>
      </c>
      <c r="BR134" s="9">
        <v>69</v>
      </c>
      <c r="BS134" s="9">
        <v>70</v>
      </c>
      <c r="BT134" s="9">
        <v>71</v>
      </c>
      <c r="BU134" s="9">
        <v>72</v>
      </c>
      <c r="BV134" s="9">
        <v>73</v>
      </c>
      <c r="BW134" s="9">
        <v>74</v>
      </c>
      <c r="BX134" s="9">
        <v>75</v>
      </c>
      <c r="BY134" s="9">
        <v>76</v>
      </c>
      <c r="BZ134" s="9">
        <v>77</v>
      </c>
      <c r="CA134" s="9">
        <v>78</v>
      </c>
      <c r="CB134" s="9">
        <v>79</v>
      </c>
      <c r="CC134" s="9">
        <v>80</v>
      </c>
      <c r="CD134" s="9">
        <v>81</v>
      </c>
      <c r="CE134" s="9">
        <v>82</v>
      </c>
      <c r="CF134" s="9">
        <v>83</v>
      </c>
      <c r="CG134" s="9">
        <v>84</v>
      </c>
      <c r="CH134" s="9">
        <v>85</v>
      </c>
      <c r="CI134" s="9">
        <v>86</v>
      </c>
      <c r="CJ134" s="9">
        <v>87</v>
      </c>
      <c r="CK134" s="9">
        <v>88</v>
      </c>
      <c r="CL134" s="9">
        <v>89</v>
      </c>
      <c r="CM134" s="9">
        <v>90</v>
      </c>
      <c r="CN134" s="9">
        <v>91</v>
      </c>
      <c r="CO134" s="9">
        <v>92</v>
      </c>
      <c r="CP134" s="9">
        <v>93</v>
      </c>
      <c r="CQ134" s="9">
        <v>94</v>
      </c>
      <c r="CR134" s="9">
        <v>95</v>
      </c>
      <c r="CS134" s="9">
        <v>96</v>
      </c>
      <c r="CT134" s="9">
        <v>97</v>
      </c>
      <c r="CU134" s="9">
        <v>98</v>
      </c>
      <c r="CV134" s="9">
        <v>99</v>
      </c>
      <c r="CW134" s="9">
        <v>100</v>
      </c>
      <c r="CX134" s="9">
        <v>101</v>
      </c>
      <c r="CY134" s="9">
        <v>102</v>
      </c>
      <c r="CZ134" s="9">
        <v>103</v>
      </c>
      <c r="DA134" s="9">
        <v>104</v>
      </c>
      <c r="DB134" s="9">
        <v>105</v>
      </c>
      <c r="DC134" s="9">
        <v>106</v>
      </c>
      <c r="DD134" s="9">
        <v>107</v>
      </c>
      <c r="DE134" s="9">
        <v>108</v>
      </c>
      <c r="DF134" s="9">
        <v>109</v>
      </c>
      <c r="DG134" s="9">
        <v>110</v>
      </c>
      <c r="DH134" s="9">
        <v>111</v>
      </c>
      <c r="DI134" s="9">
        <v>112</v>
      </c>
      <c r="DJ134" s="9">
        <v>113</v>
      </c>
      <c r="DK134" s="9">
        <v>114</v>
      </c>
      <c r="DL134" s="9">
        <v>115</v>
      </c>
      <c r="DM134" s="9">
        <v>116</v>
      </c>
      <c r="DN134" s="9">
        <v>117</v>
      </c>
      <c r="DO134" s="9">
        <v>118</v>
      </c>
      <c r="DP134" s="9">
        <v>119</v>
      </c>
      <c r="DQ134" s="9">
        <v>120</v>
      </c>
    </row>
    <row r="135" spans="1:121" x14ac:dyDescent="0.3">
      <c r="A135" t="s">
        <v>66</v>
      </c>
      <c r="B135" s="22">
        <f>-$D$118</f>
        <v>567.73988610013009</v>
      </c>
      <c r="C135" s="22">
        <f t="shared" ref="C135:AG135" si="66">-$D$118</f>
        <v>567.73988610013009</v>
      </c>
      <c r="D135" s="22">
        <f t="shared" si="66"/>
        <v>567.73988610013009</v>
      </c>
      <c r="E135" s="22">
        <f t="shared" si="66"/>
        <v>567.73988610013009</v>
      </c>
      <c r="F135" s="22">
        <f t="shared" si="66"/>
        <v>567.73988610013009</v>
      </c>
      <c r="G135" s="22">
        <f t="shared" si="66"/>
        <v>567.73988610013009</v>
      </c>
      <c r="H135" s="22">
        <f t="shared" si="66"/>
        <v>567.73988610013009</v>
      </c>
      <c r="I135" s="22">
        <f t="shared" si="66"/>
        <v>567.73988610013009</v>
      </c>
      <c r="J135" s="22">
        <f t="shared" si="66"/>
        <v>567.73988610013009</v>
      </c>
      <c r="K135" s="22">
        <f t="shared" si="66"/>
        <v>567.73988610013009</v>
      </c>
      <c r="L135" s="22">
        <f t="shared" si="66"/>
        <v>567.73988610013009</v>
      </c>
      <c r="M135" s="22">
        <f t="shared" si="66"/>
        <v>567.73988610013009</v>
      </c>
      <c r="N135" s="22">
        <f t="shared" si="66"/>
        <v>567.73988610013009</v>
      </c>
      <c r="O135" s="22">
        <f t="shared" si="66"/>
        <v>567.73988610013009</v>
      </c>
      <c r="P135" s="22">
        <f t="shared" si="66"/>
        <v>567.73988610013009</v>
      </c>
      <c r="Q135" s="22">
        <f t="shared" si="66"/>
        <v>567.73988610013009</v>
      </c>
      <c r="R135" s="22">
        <f t="shared" si="66"/>
        <v>567.73988610013009</v>
      </c>
      <c r="S135" s="22">
        <f t="shared" si="66"/>
        <v>567.73988610013009</v>
      </c>
      <c r="T135" s="22">
        <f t="shared" si="66"/>
        <v>567.73988610013009</v>
      </c>
      <c r="U135" s="22">
        <f t="shared" si="66"/>
        <v>567.73988610013009</v>
      </c>
      <c r="V135" s="22">
        <f t="shared" si="66"/>
        <v>567.73988610013009</v>
      </c>
      <c r="W135" s="22">
        <f t="shared" si="66"/>
        <v>567.73988610013009</v>
      </c>
      <c r="X135" s="22">
        <f t="shared" si="66"/>
        <v>567.73988610013009</v>
      </c>
      <c r="Y135" s="22">
        <f t="shared" si="66"/>
        <v>567.73988610013009</v>
      </c>
      <c r="Z135" s="22">
        <f t="shared" si="66"/>
        <v>567.73988610013009</v>
      </c>
      <c r="AA135" s="22">
        <f t="shared" si="66"/>
        <v>567.73988610013009</v>
      </c>
      <c r="AB135" s="22">
        <f t="shared" si="66"/>
        <v>567.73988610013009</v>
      </c>
      <c r="AC135" s="22">
        <f t="shared" si="66"/>
        <v>567.73988610013009</v>
      </c>
      <c r="AD135" s="22">
        <f t="shared" si="66"/>
        <v>567.73988610013009</v>
      </c>
      <c r="AE135" s="22">
        <f t="shared" si="66"/>
        <v>567.73988610013009</v>
      </c>
      <c r="AF135" s="22">
        <f t="shared" si="66"/>
        <v>567.73988610013009</v>
      </c>
      <c r="AG135" s="22">
        <f t="shared" si="66"/>
        <v>567.73988610013009</v>
      </c>
      <c r="AH135" s="22">
        <f t="shared" ref="AH135:BM135" si="67">-$D$118</f>
        <v>567.73988610013009</v>
      </c>
      <c r="AI135" s="22">
        <f t="shared" si="67"/>
        <v>567.73988610013009</v>
      </c>
      <c r="AJ135" s="22">
        <f t="shared" si="67"/>
        <v>567.73988610013009</v>
      </c>
      <c r="AK135" s="22">
        <f t="shared" si="67"/>
        <v>567.73988610013009</v>
      </c>
      <c r="AL135" s="22">
        <f t="shared" si="67"/>
        <v>567.73988610013009</v>
      </c>
      <c r="AM135" s="22">
        <f t="shared" si="67"/>
        <v>567.73988610013009</v>
      </c>
      <c r="AN135" s="22">
        <f t="shared" si="67"/>
        <v>567.73988610013009</v>
      </c>
      <c r="AO135" s="22">
        <f t="shared" si="67"/>
        <v>567.73988610013009</v>
      </c>
      <c r="AP135" s="22">
        <f t="shared" si="67"/>
        <v>567.73988610013009</v>
      </c>
      <c r="AQ135" s="22">
        <f t="shared" si="67"/>
        <v>567.73988610013009</v>
      </c>
      <c r="AR135" s="22">
        <f t="shared" si="67"/>
        <v>567.73988610013009</v>
      </c>
      <c r="AS135" s="22">
        <f t="shared" si="67"/>
        <v>567.73988610013009</v>
      </c>
      <c r="AT135" s="22">
        <f t="shared" si="67"/>
        <v>567.73988610013009</v>
      </c>
      <c r="AU135" s="22">
        <f t="shared" si="67"/>
        <v>567.73988610013009</v>
      </c>
      <c r="AV135" s="22">
        <f t="shared" si="67"/>
        <v>567.73988610013009</v>
      </c>
      <c r="AW135" s="22">
        <f t="shared" si="67"/>
        <v>567.73988610013009</v>
      </c>
      <c r="AX135" s="22">
        <f t="shared" si="67"/>
        <v>567.73988610013009</v>
      </c>
      <c r="AY135" s="22">
        <f t="shared" si="67"/>
        <v>567.73988610013009</v>
      </c>
      <c r="AZ135" s="22">
        <f t="shared" si="67"/>
        <v>567.73988610013009</v>
      </c>
      <c r="BA135" s="22">
        <f t="shared" si="67"/>
        <v>567.73988610013009</v>
      </c>
      <c r="BB135" s="22">
        <f t="shared" si="67"/>
        <v>567.73988610013009</v>
      </c>
      <c r="BC135" s="22">
        <f t="shared" si="67"/>
        <v>567.73988610013009</v>
      </c>
      <c r="BD135" s="22">
        <f t="shared" si="67"/>
        <v>567.73988610013009</v>
      </c>
      <c r="BE135" s="22">
        <f t="shared" si="67"/>
        <v>567.73988610013009</v>
      </c>
      <c r="BF135" s="22">
        <f t="shared" si="67"/>
        <v>567.73988610013009</v>
      </c>
      <c r="BG135" s="22">
        <f t="shared" si="67"/>
        <v>567.73988610013009</v>
      </c>
      <c r="BH135" s="22">
        <f t="shared" si="67"/>
        <v>567.73988610013009</v>
      </c>
      <c r="BI135" s="22">
        <f t="shared" si="67"/>
        <v>567.73988610013009</v>
      </c>
      <c r="BJ135" s="22">
        <f t="shared" si="67"/>
        <v>567.73988610013009</v>
      </c>
      <c r="BK135" s="22">
        <f t="shared" si="67"/>
        <v>567.73988610013009</v>
      </c>
      <c r="BL135" s="22">
        <f t="shared" si="67"/>
        <v>567.73988610013009</v>
      </c>
      <c r="BM135" s="22">
        <f t="shared" si="67"/>
        <v>567.73988610013009</v>
      </c>
      <c r="BN135" s="22">
        <f t="shared" ref="BN135:CS135" si="68">-$D$118</f>
        <v>567.73988610013009</v>
      </c>
      <c r="BO135" s="22">
        <f t="shared" si="68"/>
        <v>567.73988610013009</v>
      </c>
      <c r="BP135" s="22">
        <f t="shared" si="68"/>
        <v>567.73988610013009</v>
      </c>
      <c r="BQ135" s="22">
        <f t="shared" si="68"/>
        <v>567.73988610013009</v>
      </c>
      <c r="BR135" s="22">
        <f t="shared" si="68"/>
        <v>567.73988610013009</v>
      </c>
      <c r="BS135" s="22">
        <f t="shared" si="68"/>
        <v>567.73988610013009</v>
      </c>
      <c r="BT135" s="22">
        <f t="shared" si="68"/>
        <v>567.73988610013009</v>
      </c>
      <c r="BU135" s="22">
        <f t="shared" si="68"/>
        <v>567.73988610013009</v>
      </c>
      <c r="BV135" s="22">
        <f t="shared" si="68"/>
        <v>567.73988610013009</v>
      </c>
      <c r="BW135" s="22">
        <f t="shared" si="68"/>
        <v>567.73988610013009</v>
      </c>
      <c r="BX135" s="22">
        <f t="shared" si="68"/>
        <v>567.73988610013009</v>
      </c>
      <c r="BY135" s="22">
        <f t="shared" si="68"/>
        <v>567.73988610013009</v>
      </c>
      <c r="BZ135" s="22">
        <f t="shared" si="68"/>
        <v>567.73988610013009</v>
      </c>
      <c r="CA135" s="22">
        <f t="shared" si="68"/>
        <v>567.73988610013009</v>
      </c>
      <c r="CB135" s="22">
        <f t="shared" si="68"/>
        <v>567.73988610013009</v>
      </c>
      <c r="CC135" s="22">
        <f t="shared" si="68"/>
        <v>567.73988610013009</v>
      </c>
      <c r="CD135" s="22">
        <f t="shared" si="68"/>
        <v>567.73988610013009</v>
      </c>
      <c r="CE135" s="22">
        <f t="shared" si="68"/>
        <v>567.73988610013009</v>
      </c>
      <c r="CF135" s="22">
        <f t="shared" si="68"/>
        <v>567.73988610013009</v>
      </c>
      <c r="CG135" s="22">
        <f t="shared" si="68"/>
        <v>567.73988610013009</v>
      </c>
      <c r="CH135" s="22">
        <f t="shared" si="68"/>
        <v>567.73988610013009</v>
      </c>
      <c r="CI135" s="22">
        <f t="shared" si="68"/>
        <v>567.73988610013009</v>
      </c>
      <c r="CJ135" s="22">
        <f t="shared" si="68"/>
        <v>567.73988610013009</v>
      </c>
      <c r="CK135" s="22">
        <f t="shared" si="68"/>
        <v>567.73988610013009</v>
      </c>
      <c r="CL135" s="22">
        <f t="shared" si="68"/>
        <v>567.73988610013009</v>
      </c>
      <c r="CM135" s="22">
        <f t="shared" si="68"/>
        <v>567.73988610013009</v>
      </c>
      <c r="CN135" s="22">
        <f t="shared" si="68"/>
        <v>567.73988610013009</v>
      </c>
      <c r="CO135" s="22">
        <f t="shared" si="68"/>
        <v>567.73988610013009</v>
      </c>
      <c r="CP135" s="22">
        <f t="shared" si="68"/>
        <v>567.73988610013009</v>
      </c>
      <c r="CQ135" s="22">
        <f t="shared" si="68"/>
        <v>567.73988610013009</v>
      </c>
      <c r="CR135" s="22">
        <f t="shared" si="68"/>
        <v>567.73988610013009</v>
      </c>
      <c r="CS135" s="22">
        <f t="shared" si="68"/>
        <v>567.73988610013009</v>
      </c>
      <c r="CT135" s="22">
        <f t="shared" ref="CT135:DQ135" si="69">-$D$118</f>
        <v>567.73988610013009</v>
      </c>
      <c r="CU135" s="22">
        <f t="shared" si="69"/>
        <v>567.73988610013009</v>
      </c>
      <c r="CV135" s="22">
        <f t="shared" si="69"/>
        <v>567.73988610013009</v>
      </c>
      <c r="CW135" s="22">
        <f t="shared" si="69"/>
        <v>567.73988610013009</v>
      </c>
      <c r="CX135" s="22">
        <f t="shared" si="69"/>
        <v>567.73988610013009</v>
      </c>
      <c r="CY135" s="22">
        <f t="shared" si="69"/>
        <v>567.73988610013009</v>
      </c>
      <c r="CZ135" s="22">
        <f t="shared" si="69"/>
        <v>567.73988610013009</v>
      </c>
      <c r="DA135" s="22">
        <f t="shared" si="69"/>
        <v>567.73988610013009</v>
      </c>
      <c r="DB135" s="22">
        <f t="shared" si="69"/>
        <v>567.73988610013009</v>
      </c>
      <c r="DC135" s="22">
        <f t="shared" si="69"/>
        <v>567.73988610013009</v>
      </c>
      <c r="DD135" s="22">
        <f t="shared" si="69"/>
        <v>567.73988610013009</v>
      </c>
      <c r="DE135" s="22">
        <f t="shared" si="69"/>
        <v>567.73988610013009</v>
      </c>
      <c r="DF135" s="22">
        <f t="shared" si="69"/>
        <v>567.73988610013009</v>
      </c>
      <c r="DG135" s="22">
        <f t="shared" si="69"/>
        <v>567.73988610013009</v>
      </c>
      <c r="DH135" s="22">
        <f t="shared" si="69"/>
        <v>567.73988610013009</v>
      </c>
      <c r="DI135" s="22">
        <f t="shared" si="69"/>
        <v>567.73988610013009</v>
      </c>
      <c r="DJ135" s="22">
        <f t="shared" si="69"/>
        <v>567.73988610013009</v>
      </c>
      <c r="DK135" s="22">
        <f t="shared" si="69"/>
        <v>567.73988610013009</v>
      </c>
      <c r="DL135" s="22">
        <f t="shared" si="69"/>
        <v>567.73988610013009</v>
      </c>
      <c r="DM135" s="22">
        <f t="shared" si="69"/>
        <v>567.73988610013009</v>
      </c>
      <c r="DN135" s="22">
        <f t="shared" si="69"/>
        <v>567.73988610013009</v>
      </c>
      <c r="DO135" s="22">
        <f t="shared" si="69"/>
        <v>567.73988610013009</v>
      </c>
      <c r="DP135" s="22">
        <f t="shared" si="69"/>
        <v>567.73988610013009</v>
      </c>
      <c r="DQ135" s="22">
        <f t="shared" si="69"/>
        <v>567.73988610013009</v>
      </c>
    </row>
    <row r="136" spans="1:121" x14ac:dyDescent="0.3">
      <c r="A136" t="s">
        <v>46</v>
      </c>
      <c r="B136" s="26">
        <f t="shared" ref="B136:AG136" si="70">-B128</f>
        <v>0</v>
      </c>
      <c r="C136" s="26">
        <f t="shared" si="70"/>
        <v>0</v>
      </c>
      <c r="D136" s="26">
        <f t="shared" si="70"/>
        <v>0</v>
      </c>
      <c r="E136" s="26">
        <f t="shared" si="70"/>
        <v>0</v>
      </c>
      <c r="F136" s="26">
        <f t="shared" si="70"/>
        <v>0</v>
      </c>
      <c r="G136" s="26">
        <f t="shared" si="70"/>
        <v>0</v>
      </c>
      <c r="H136" s="26">
        <f t="shared" si="70"/>
        <v>0</v>
      </c>
      <c r="I136" s="26">
        <f t="shared" si="70"/>
        <v>0</v>
      </c>
      <c r="J136" s="26">
        <f t="shared" si="70"/>
        <v>0</v>
      </c>
      <c r="K136" s="26">
        <f t="shared" si="70"/>
        <v>0</v>
      </c>
      <c r="L136" s="26">
        <f t="shared" si="70"/>
        <v>0</v>
      </c>
      <c r="M136" s="26">
        <f t="shared" si="70"/>
        <v>0</v>
      </c>
      <c r="N136" s="26">
        <f t="shared" si="70"/>
        <v>0</v>
      </c>
      <c r="O136" s="26">
        <f t="shared" si="70"/>
        <v>0</v>
      </c>
      <c r="P136" s="26">
        <f t="shared" si="70"/>
        <v>0</v>
      </c>
      <c r="Q136" s="26">
        <f t="shared" si="70"/>
        <v>0</v>
      </c>
      <c r="R136" s="26">
        <f t="shared" si="70"/>
        <v>0</v>
      </c>
      <c r="S136" s="26">
        <f t="shared" si="70"/>
        <v>0</v>
      </c>
      <c r="T136" s="26">
        <f t="shared" si="70"/>
        <v>0</v>
      </c>
      <c r="U136" s="26">
        <f t="shared" si="70"/>
        <v>0</v>
      </c>
      <c r="V136" s="26">
        <f t="shared" si="70"/>
        <v>0</v>
      </c>
      <c r="W136" s="26">
        <f t="shared" si="70"/>
        <v>0</v>
      </c>
      <c r="X136" s="26">
        <f t="shared" si="70"/>
        <v>0</v>
      </c>
      <c r="Y136" s="26">
        <f t="shared" si="70"/>
        <v>0</v>
      </c>
      <c r="Z136" s="26">
        <f t="shared" si="70"/>
        <v>308.32450267822071</v>
      </c>
      <c r="AA136" s="26">
        <f t="shared" si="70"/>
        <v>305.86729022285772</v>
      </c>
      <c r="AB136" s="26">
        <f t="shared" si="70"/>
        <v>303.39676786669486</v>
      </c>
      <c r="AC136" s="26">
        <f t="shared" si="70"/>
        <v>300.91286351443603</v>
      </c>
      <c r="AD136" s="26">
        <f t="shared" si="70"/>
        <v>298.41550468026924</v>
      </c>
      <c r="AE136" s="26">
        <f t="shared" si="70"/>
        <v>295.90461848575063</v>
      </c>
      <c r="AF136" s="26">
        <f t="shared" si="70"/>
        <v>293.38013165767836</v>
      </c>
      <c r="AG136" s="26">
        <f t="shared" si="70"/>
        <v>290.84197052595408</v>
      </c>
      <c r="AH136" s="26">
        <f t="shared" ref="AH136:BM136" si="71">-AH128</f>
        <v>288.29006102143296</v>
      </c>
      <c r="AI136" s="26">
        <f t="shared" si="71"/>
        <v>285.72432867376227</v>
      </c>
      <c r="AJ136" s="26">
        <f t="shared" si="71"/>
        <v>283.14469860920849</v>
      </c>
      <c r="AK136" s="26">
        <f t="shared" si="71"/>
        <v>280.55109554847172</v>
      </c>
      <c r="AL136" s="26">
        <f t="shared" si="71"/>
        <v>277.94344380448922</v>
      </c>
      <c r="AM136" s="26">
        <f t="shared" si="71"/>
        <v>275.32166728022673</v>
      </c>
      <c r="AN136" s="26">
        <f t="shared" si="71"/>
        <v>272.68568946645792</v>
      </c>
      <c r="AO136" s="26">
        <f t="shared" si="71"/>
        <v>270.03543343953123</v>
      </c>
      <c r="AP136" s="26">
        <f t="shared" si="71"/>
        <v>267.37082185912527</v>
      </c>
      <c r="AQ136" s="26">
        <f t="shared" si="71"/>
        <v>264.69177696599212</v>
      </c>
      <c r="AR136" s="26">
        <f t="shared" si="71"/>
        <v>261.99822057968788</v>
      </c>
      <c r="AS136" s="26">
        <f t="shared" si="71"/>
        <v>259.29007409629116</v>
      </c>
      <c r="AT136" s="26">
        <f t="shared" si="71"/>
        <v>256.56725848610938</v>
      </c>
      <c r="AU136" s="26">
        <f t="shared" si="71"/>
        <v>253.82969429137236</v>
      </c>
      <c r="AV136" s="26">
        <f t="shared" si="71"/>
        <v>251.07730162391394</v>
      </c>
      <c r="AW136" s="26">
        <f t="shared" si="71"/>
        <v>248.31000016284008</v>
      </c>
      <c r="AX136" s="26">
        <f t="shared" si="71"/>
        <v>245.52770915218542</v>
      </c>
      <c r="AY136" s="26">
        <f t="shared" si="71"/>
        <v>242.73034739855635</v>
      </c>
      <c r="AZ136" s="26">
        <f t="shared" si="71"/>
        <v>239.91783326876188</v>
      </c>
      <c r="BA136" s="26">
        <f t="shared" si="71"/>
        <v>237.09008468743096</v>
      </c>
      <c r="BB136" s="26">
        <f t="shared" si="71"/>
        <v>234.2470191346178</v>
      </c>
      <c r="BC136" s="26">
        <f t="shared" si="71"/>
        <v>231.38855364339361</v>
      </c>
      <c r="BD136" s="26">
        <f t="shared" si="71"/>
        <v>228.51460479742525</v>
      </c>
      <c r="BE136" s="26">
        <f t="shared" si="71"/>
        <v>225.62508872854127</v>
      </c>
      <c r="BF136" s="26">
        <f t="shared" si="71"/>
        <v>222.71992111428415</v>
      </c>
      <c r="BG136" s="26">
        <f t="shared" si="71"/>
        <v>219.79901717544979</v>
      </c>
      <c r="BH136" s="26">
        <f t="shared" si="71"/>
        <v>216.86229167361344</v>
      </c>
      <c r="BI136" s="26">
        <f t="shared" si="71"/>
        <v>213.90965890864214</v>
      </c>
      <c r="BJ136" s="26">
        <f t="shared" si="71"/>
        <v>210.94103271619389</v>
      </c>
      <c r="BK136" s="26">
        <f t="shared" si="71"/>
        <v>207.95632646520326</v>
      </c>
      <c r="BL136" s="26">
        <f t="shared" si="71"/>
        <v>204.95545305535302</v>
      </c>
      <c r="BM136" s="26">
        <f t="shared" si="71"/>
        <v>201.93832491453284</v>
      </c>
      <c r="BN136" s="26">
        <f t="shared" ref="BN136:CS136" si="72">-BN128</f>
        <v>198.90485399628318</v>
      </c>
      <c r="BO136" s="26">
        <f t="shared" si="72"/>
        <v>195.85495177722629</v>
      </c>
      <c r="BP136" s="26">
        <f t="shared" si="72"/>
        <v>192.78852925448288</v>
      </c>
      <c r="BQ136" s="26">
        <f t="shared" si="72"/>
        <v>189.70549694307459</v>
      </c>
      <c r="BR136" s="26">
        <f t="shared" si="72"/>
        <v>186.60576487331286</v>
      </c>
      <c r="BS136" s="26">
        <f t="shared" si="72"/>
        <v>183.48924258817331</v>
      </c>
      <c r="BT136" s="26">
        <f t="shared" si="72"/>
        <v>180.35583914065586</v>
      </c>
      <c r="BU136" s="26">
        <f t="shared" si="72"/>
        <v>177.20546309113101</v>
      </c>
      <c r="BV136" s="26">
        <f t="shared" si="72"/>
        <v>174.03802250467123</v>
      </c>
      <c r="BW136" s="26">
        <f t="shared" si="72"/>
        <v>170.85342494836817</v>
      </c>
      <c r="BX136" s="26">
        <f t="shared" si="72"/>
        <v>167.6515774886351</v>
      </c>
      <c r="BY136" s="26">
        <f t="shared" si="72"/>
        <v>164.43238668849517</v>
      </c>
      <c r="BZ136" s="26">
        <f t="shared" si="72"/>
        <v>161.19575860485446</v>
      </c>
      <c r="CA136" s="26">
        <f t="shared" si="72"/>
        <v>157.9415987857607</v>
      </c>
      <c r="CB136" s="26">
        <f t="shared" si="72"/>
        <v>154.66981226764685</v>
      </c>
      <c r="CC136" s="26">
        <f t="shared" si="72"/>
        <v>151.38030357255988</v>
      </c>
      <c r="CD136" s="26">
        <f t="shared" si="72"/>
        <v>148.07297670537454</v>
      </c>
      <c r="CE136" s="26">
        <f t="shared" si="72"/>
        <v>144.74773515099196</v>
      </c>
      <c r="CF136" s="26">
        <f t="shared" si="72"/>
        <v>141.4044818715231</v>
      </c>
      <c r="CG136" s="26">
        <f t="shared" si="72"/>
        <v>138.04311930345713</v>
      </c>
      <c r="CH136" s="26">
        <f t="shared" si="72"/>
        <v>134.66354935481414</v>
      </c>
      <c r="CI136" s="26">
        <f t="shared" si="72"/>
        <v>131.26567340228266</v>
      </c>
      <c r="CJ136" s="26">
        <f t="shared" si="72"/>
        <v>127.84939228834165</v>
      </c>
      <c r="CK136" s="26">
        <f t="shared" si="72"/>
        <v>124.41460631836681</v>
      </c>
      <c r="CL136" s="26">
        <f t="shared" si="72"/>
        <v>120.96121525772124</v>
      </c>
      <c r="CM136" s="26">
        <f t="shared" si="72"/>
        <v>117.48911832883051</v>
      </c>
      <c r="CN136" s="26">
        <f t="shared" si="72"/>
        <v>113.99821420824162</v>
      </c>
      <c r="CO136" s="26">
        <f t="shared" si="72"/>
        <v>110.4884010236662</v>
      </c>
      <c r="CP136" s="26">
        <f t="shared" si="72"/>
        <v>106.9595763510077</v>
      </c>
      <c r="CQ136" s="26">
        <f t="shared" si="72"/>
        <v>103.41163721137225</v>
      </c>
      <c r="CR136" s="26">
        <f t="shared" si="72"/>
        <v>99.844480068063817</v>
      </c>
      <c r="CS136" s="26">
        <f t="shared" si="72"/>
        <v>96.258000823562455</v>
      </c>
      <c r="CT136" s="26">
        <f t="shared" ref="CT136:DQ136" si="73">-CT128</f>
        <v>92.652094816486681</v>
      </c>
      <c r="CU136" s="26">
        <f t="shared" si="73"/>
        <v>89.02665681853928</v>
      </c>
      <c r="CV136" s="26">
        <f t="shared" si="73"/>
        <v>85.381581031436326</v>
      </c>
      <c r="CW136" s="26">
        <f t="shared" si="73"/>
        <v>81.716761083819875</v>
      </c>
      <c r="CX136" s="26">
        <f t="shared" si="73"/>
        <v>78.03209002815386</v>
      </c>
      <c r="CY136" s="26">
        <f t="shared" si="73"/>
        <v>74.327460337602957</v>
      </c>
      <c r="CZ136" s="26">
        <f t="shared" si="73"/>
        <v>70.602763902894935</v>
      </c>
      <c r="DA136" s="26">
        <f t="shared" si="73"/>
        <v>66.857892029165569</v>
      </c>
      <c r="DB136" s="26">
        <f t="shared" si="73"/>
        <v>63.092735432786817</v>
      </c>
      <c r="DC136" s="26">
        <f t="shared" si="73"/>
        <v>59.307184238177705</v>
      </c>
      <c r="DD136" s="26">
        <f t="shared" si="73"/>
        <v>55.501127974597786</v>
      </c>
      <c r="DE136" s="26">
        <f t="shared" si="73"/>
        <v>51.67445557292347</v>
      </c>
      <c r="DF136" s="26">
        <f t="shared" si="73"/>
        <v>47.827055362406753</v>
      </c>
      <c r="DG136" s="26">
        <f t="shared" si="73"/>
        <v>43.958815067416417</v>
      </c>
      <c r="DH136" s="26">
        <f t="shared" si="73"/>
        <v>40.069621804161535</v>
      </c>
      <c r="DI136" s="26">
        <f t="shared" si="73"/>
        <v>36.159362077397354</v>
      </c>
      <c r="DJ136" s="26">
        <f t="shared" si="73"/>
        <v>32.22792177711321</v>
      </c>
      <c r="DK136" s="26">
        <f t="shared" si="73"/>
        <v>28.275186175202528</v>
      </c>
      <c r="DL136" s="26">
        <f t="shared" si="73"/>
        <v>24.301039922114821</v>
      </c>
      <c r="DM136" s="26">
        <f t="shared" si="73"/>
        <v>20.305367043489561</v>
      </c>
      <c r="DN136" s="26">
        <f t="shared" si="73"/>
        <v>16.288050936771747</v>
      </c>
      <c r="DO136" s="26">
        <f t="shared" si="73"/>
        <v>12.248974367809208</v>
      </c>
      <c r="DP136" s="26">
        <f t="shared" si="73"/>
        <v>8.1880194674314577</v>
      </c>
      <c r="DQ136" s="26">
        <f t="shared" si="73"/>
        <v>4.1050677280099963</v>
      </c>
    </row>
    <row r="137" spans="1:121" x14ac:dyDescent="0.3">
      <c r="A137" t="s">
        <v>47</v>
      </c>
      <c r="B137" s="26">
        <f t="shared" ref="B137:AG137" si="74">-B129</f>
        <v>0</v>
      </c>
      <c r="C137" s="26">
        <f t="shared" si="74"/>
        <v>0</v>
      </c>
      <c r="D137" s="26">
        <f t="shared" si="74"/>
        <v>0</v>
      </c>
      <c r="E137" s="26">
        <f t="shared" si="74"/>
        <v>0</v>
      </c>
      <c r="F137" s="26">
        <f t="shared" si="74"/>
        <v>0</v>
      </c>
      <c r="G137" s="26">
        <f t="shared" si="74"/>
        <v>0</v>
      </c>
      <c r="H137" s="26">
        <f t="shared" si="74"/>
        <v>0</v>
      </c>
      <c r="I137" s="26">
        <f t="shared" si="74"/>
        <v>0</v>
      </c>
      <c r="J137" s="26">
        <f t="shared" si="74"/>
        <v>0</v>
      </c>
      <c r="K137" s="26">
        <f t="shared" si="74"/>
        <v>0</v>
      </c>
      <c r="L137" s="26">
        <f t="shared" si="74"/>
        <v>0</v>
      </c>
      <c r="M137" s="26">
        <f t="shared" si="74"/>
        <v>0</v>
      </c>
      <c r="N137" s="26">
        <f t="shared" si="74"/>
        <v>0</v>
      </c>
      <c r="O137" s="26">
        <f t="shared" si="74"/>
        <v>0</v>
      </c>
      <c r="P137" s="26">
        <f t="shared" si="74"/>
        <v>0</v>
      </c>
      <c r="Q137" s="26">
        <f t="shared" si="74"/>
        <v>0</v>
      </c>
      <c r="R137" s="26">
        <f t="shared" si="74"/>
        <v>0</v>
      </c>
      <c r="S137" s="26">
        <f t="shared" si="74"/>
        <v>0</v>
      </c>
      <c r="T137" s="26">
        <f t="shared" si="74"/>
        <v>0</v>
      </c>
      <c r="U137" s="26">
        <f t="shared" si="74"/>
        <v>0</v>
      </c>
      <c r="V137" s="26">
        <f t="shared" si="74"/>
        <v>0</v>
      </c>
      <c r="W137" s="26">
        <f t="shared" si="74"/>
        <v>0</v>
      </c>
      <c r="X137" s="26">
        <f t="shared" si="74"/>
        <v>0</v>
      </c>
      <c r="Y137" s="26">
        <f t="shared" si="74"/>
        <v>0</v>
      </c>
      <c r="Z137" s="26">
        <f t="shared" si="74"/>
        <v>453.63922252855758</v>
      </c>
      <c r="AA137" s="26">
        <f t="shared" si="74"/>
        <v>456.09643498392057</v>
      </c>
      <c r="AB137" s="26">
        <f t="shared" si="74"/>
        <v>458.56695734008349</v>
      </c>
      <c r="AC137" s="26">
        <f t="shared" si="74"/>
        <v>461.05086169234227</v>
      </c>
      <c r="AD137" s="26">
        <f t="shared" si="74"/>
        <v>463.54822052650911</v>
      </c>
      <c r="AE137" s="26">
        <f t="shared" si="74"/>
        <v>466.05910672102772</v>
      </c>
      <c r="AF137" s="26">
        <f t="shared" si="74"/>
        <v>468.58359354909999</v>
      </c>
      <c r="AG137" s="26">
        <f t="shared" si="74"/>
        <v>471.12175468082427</v>
      </c>
      <c r="AH137" s="26">
        <f t="shared" ref="AH137:BM137" si="75">-AH129</f>
        <v>473.67366418534533</v>
      </c>
      <c r="AI137" s="26">
        <f t="shared" si="75"/>
        <v>476.23939653301602</v>
      </c>
      <c r="AJ137" s="26">
        <f t="shared" si="75"/>
        <v>478.8190265975698</v>
      </c>
      <c r="AK137" s="26">
        <f t="shared" si="75"/>
        <v>481.41262965830663</v>
      </c>
      <c r="AL137" s="26">
        <f t="shared" si="75"/>
        <v>484.02028140228919</v>
      </c>
      <c r="AM137" s="26">
        <f t="shared" si="75"/>
        <v>486.64205792655162</v>
      </c>
      <c r="AN137" s="26">
        <f t="shared" si="75"/>
        <v>489.27803574032038</v>
      </c>
      <c r="AO137" s="26">
        <f t="shared" si="75"/>
        <v>491.92829176724712</v>
      </c>
      <c r="AP137" s="26">
        <f t="shared" si="75"/>
        <v>494.59290334765308</v>
      </c>
      <c r="AQ137" s="26">
        <f t="shared" si="75"/>
        <v>497.27194824078612</v>
      </c>
      <c r="AR137" s="26">
        <f t="shared" si="75"/>
        <v>499.96550462709035</v>
      </c>
      <c r="AS137" s="26">
        <f t="shared" si="75"/>
        <v>502.67365111048713</v>
      </c>
      <c r="AT137" s="26">
        <f t="shared" si="75"/>
        <v>505.39646672066897</v>
      </c>
      <c r="AU137" s="26">
        <f t="shared" si="75"/>
        <v>508.1340309154059</v>
      </c>
      <c r="AV137" s="26">
        <f t="shared" si="75"/>
        <v>510.88642358286432</v>
      </c>
      <c r="AW137" s="26">
        <f t="shared" si="75"/>
        <v>513.65372504393815</v>
      </c>
      <c r="AX137" s="26">
        <f t="shared" si="75"/>
        <v>516.43601605459287</v>
      </c>
      <c r="AY137" s="26">
        <f t="shared" si="75"/>
        <v>519.23337780822192</v>
      </c>
      <c r="AZ137" s="26">
        <f t="shared" si="75"/>
        <v>522.04589193801644</v>
      </c>
      <c r="BA137" s="26">
        <f t="shared" si="75"/>
        <v>524.8736405193473</v>
      </c>
      <c r="BB137" s="26">
        <f t="shared" si="75"/>
        <v>527.71670607216049</v>
      </c>
      <c r="BC137" s="26">
        <f t="shared" si="75"/>
        <v>530.57517156338474</v>
      </c>
      <c r="BD137" s="26">
        <f t="shared" si="75"/>
        <v>533.44912040935299</v>
      </c>
      <c r="BE137" s="26">
        <f t="shared" si="75"/>
        <v>536.33863647823705</v>
      </c>
      <c r="BF137" s="26">
        <f t="shared" si="75"/>
        <v>539.24380409249409</v>
      </c>
      <c r="BG137" s="26">
        <f t="shared" si="75"/>
        <v>542.16470803132847</v>
      </c>
      <c r="BH137" s="26">
        <f t="shared" si="75"/>
        <v>545.10143353316482</v>
      </c>
      <c r="BI137" s="26">
        <f t="shared" si="75"/>
        <v>548.05406629813626</v>
      </c>
      <c r="BJ137" s="26">
        <f t="shared" si="75"/>
        <v>551.0226924905844</v>
      </c>
      <c r="BK137" s="26">
        <f t="shared" si="75"/>
        <v>554.00739874157512</v>
      </c>
      <c r="BL137" s="26">
        <f t="shared" si="75"/>
        <v>557.00827215142533</v>
      </c>
      <c r="BM137" s="26">
        <f t="shared" si="75"/>
        <v>560.02540029224554</v>
      </c>
      <c r="BN137" s="26">
        <f t="shared" ref="BN137:CS137" si="76">-BN129</f>
        <v>563.05887121049511</v>
      </c>
      <c r="BO137" s="26">
        <f t="shared" si="76"/>
        <v>566.108773429552</v>
      </c>
      <c r="BP137" s="26">
        <f t="shared" si="76"/>
        <v>569.17519595229544</v>
      </c>
      <c r="BQ137" s="26">
        <f t="shared" si="76"/>
        <v>572.2582282637037</v>
      </c>
      <c r="BR137" s="26">
        <f t="shared" si="76"/>
        <v>575.35796033346537</v>
      </c>
      <c r="BS137" s="26">
        <f t="shared" si="76"/>
        <v>578.47448261860507</v>
      </c>
      <c r="BT137" s="26">
        <f t="shared" si="76"/>
        <v>581.60788606612243</v>
      </c>
      <c r="BU137" s="26">
        <f t="shared" si="76"/>
        <v>584.75826211564731</v>
      </c>
      <c r="BV137" s="26">
        <f t="shared" si="76"/>
        <v>587.92570270210706</v>
      </c>
      <c r="BW137" s="26">
        <f t="shared" si="76"/>
        <v>591.11030025841023</v>
      </c>
      <c r="BX137" s="26">
        <f t="shared" si="76"/>
        <v>594.31214771814314</v>
      </c>
      <c r="BY137" s="26">
        <f t="shared" si="76"/>
        <v>597.53133851828318</v>
      </c>
      <c r="BZ137" s="26">
        <f t="shared" si="76"/>
        <v>600.76796660192383</v>
      </c>
      <c r="CA137" s="26">
        <f t="shared" si="76"/>
        <v>604.02212642101756</v>
      </c>
      <c r="CB137" s="26">
        <f t="shared" si="76"/>
        <v>607.29391293913136</v>
      </c>
      <c r="CC137" s="26">
        <f t="shared" si="76"/>
        <v>610.58342163421844</v>
      </c>
      <c r="CD137" s="26">
        <f t="shared" si="76"/>
        <v>613.89074850140378</v>
      </c>
      <c r="CE137" s="26">
        <f t="shared" si="76"/>
        <v>617.21599005578639</v>
      </c>
      <c r="CF137" s="26">
        <f t="shared" si="76"/>
        <v>620.55924333525525</v>
      </c>
      <c r="CG137" s="26">
        <f t="shared" si="76"/>
        <v>623.92060590332119</v>
      </c>
      <c r="CH137" s="26">
        <f t="shared" si="76"/>
        <v>627.30017585196413</v>
      </c>
      <c r="CI137" s="26">
        <f t="shared" si="76"/>
        <v>630.69805180449566</v>
      </c>
      <c r="CJ137" s="26">
        <f t="shared" si="76"/>
        <v>634.11433291843662</v>
      </c>
      <c r="CK137" s="26">
        <f t="shared" si="76"/>
        <v>637.54911888841161</v>
      </c>
      <c r="CL137" s="26">
        <f t="shared" si="76"/>
        <v>641.00250994905707</v>
      </c>
      <c r="CM137" s="26">
        <f t="shared" si="76"/>
        <v>644.47460687794785</v>
      </c>
      <c r="CN137" s="26">
        <f t="shared" si="76"/>
        <v>647.96551099853662</v>
      </c>
      <c r="CO137" s="26">
        <f t="shared" si="76"/>
        <v>651.47532418311209</v>
      </c>
      <c r="CP137" s="26">
        <f t="shared" si="76"/>
        <v>655.00414885577072</v>
      </c>
      <c r="CQ137" s="26">
        <f t="shared" si="76"/>
        <v>658.55208799540605</v>
      </c>
      <c r="CR137" s="26">
        <f t="shared" si="76"/>
        <v>662.11924513871452</v>
      </c>
      <c r="CS137" s="26">
        <f t="shared" si="76"/>
        <v>665.70572438321585</v>
      </c>
      <c r="CT137" s="26">
        <f t="shared" ref="CT137:DQ137" si="77">-CT129</f>
        <v>669.31163039029161</v>
      </c>
      <c r="CU137" s="26">
        <f t="shared" si="77"/>
        <v>672.93706838823903</v>
      </c>
      <c r="CV137" s="26">
        <f t="shared" si="77"/>
        <v>676.58214417534202</v>
      </c>
      <c r="CW137" s="26">
        <f t="shared" si="77"/>
        <v>680.2469641229585</v>
      </c>
      <c r="CX137" s="26">
        <f t="shared" si="77"/>
        <v>683.93163517862445</v>
      </c>
      <c r="CY137" s="26">
        <f t="shared" si="77"/>
        <v>687.63626486917531</v>
      </c>
      <c r="CZ137" s="26">
        <f t="shared" si="77"/>
        <v>691.36096130388341</v>
      </c>
      <c r="DA137" s="26">
        <f t="shared" si="77"/>
        <v>695.10583317761279</v>
      </c>
      <c r="DB137" s="26">
        <f t="shared" si="77"/>
        <v>698.87098977399148</v>
      </c>
      <c r="DC137" s="26">
        <f t="shared" si="77"/>
        <v>702.65654096860067</v>
      </c>
      <c r="DD137" s="26">
        <f t="shared" si="77"/>
        <v>706.46259723218054</v>
      </c>
      <c r="DE137" s="26">
        <f t="shared" si="77"/>
        <v>710.28926963385481</v>
      </c>
      <c r="DF137" s="26">
        <f t="shared" si="77"/>
        <v>714.13666984437157</v>
      </c>
      <c r="DG137" s="26">
        <f t="shared" si="77"/>
        <v>718.00491013936187</v>
      </c>
      <c r="DH137" s="26">
        <f t="shared" si="77"/>
        <v>721.89410340261679</v>
      </c>
      <c r="DI137" s="26">
        <f t="shared" si="77"/>
        <v>725.80436312938093</v>
      </c>
      <c r="DJ137" s="26">
        <f t="shared" si="77"/>
        <v>729.73580342966522</v>
      </c>
      <c r="DK137" s="26">
        <f t="shared" si="77"/>
        <v>733.68853903157583</v>
      </c>
      <c r="DL137" s="26">
        <f t="shared" si="77"/>
        <v>737.66268528466344</v>
      </c>
      <c r="DM137" s="26">
        <f t="shared" si="77"/>
        <v>741.65835816328865</v>
      </c>
      <c r="DN137" s="26">
        <f t="shared" si="77"/>
        <v>745.67567427000665</v>
      </c>
      <c r="DO137" s="26">
        <f t="shared" si="77"/>
        <v>749.71475083896917</v>
      </c>
      <c r="DP137" s="26">
        <f t="shared" si="77"/>
        <v>753.77570573934679</v>
      </c>
      <c r="DQ137" s="26">
        <f t="shared" si="77"/>
        <v>757.85865747876835</v>
      </c>
    </row>
    <row r="157" spans="1:7" ht="15.65" customHeight="1" x14ac:dyDescent="0.35">
      <c r="A157" s="40" t="s">
        <v>97</v>
      </c>
      <c r="E157" t="s">
        <v>71</v>
      </c>
      <c r="F157" t="s">
        <v>73</v>
      </c>
    </row>
    <row r="158" spans="1:7" x14ac:dyDescent="0.3">
      <c r="A158" t="s">
        <v>48</v>
      </c>
      <c r="B158" s="22">
        <v>50000</v>
      </c>
      <c r="D158" t="s">
        <v>72</v>
      </c>
      <c r="E158">
        <v>6</v>
      </c>
      <c r="F158">
        <f>E158*B161+1</f>
        <v>73</v>
      </c>
      <c r="G158" s="22">
        <f>LOOKUP(F158,B168:DQ168,B169:DQ169)</f>
        <v>39459.909612867894</v>
      </c>
    </row>
    <row r="159" spans="1:7" x14ac:dyDescent="0.3">
      <c r="A159" t="s">
        <v>49</v>
      </c>
      <c r="B159" s="19">
        <v>6.5000000000000002E-2</v>
      </c>
    </row>
    <row r="160" spans="1:7" x14ac:dyDescent="0.3">
      <c r="A160" t="s">
        <v>61</v>
      </c>
      <c r="B160">
        <v>10</v>
      </c>
    </row>
    <row r="161" spans="1:121" x14ac:dyDescent="0.3">
      <c r="A161" t="s">
        <v>55</v>
      </c>
      <c r="B161">
        <v>12</v>
      </c>
      <c r="D161" s="24" t="s">
        <v>83</v>
      </c>
      <c r="E161" s="28">
        <v>0.3</v>
      </c>
    </row>
    <row r="162" spans="1:121" x14ac:dyDescent="0.3">
      <c r="A162" t="s">
        <v>7</v>
      </c>
      <c r="B162">
        <f>+B160*B161</f>
        <v>120</v>
      </c>
      <c r="D162" s="24" t="s">
        <v>84</v>
      </c>
      <c r="E162" s="29">
        <f>-E161*B158</f>
        <v>-15000</v>
      </c>
    </row>
    <row r="163" spans="1:121" x14ac:dyDescent="0.3">
      <c r="A163" s="15" t="s">
        <v>56</v>
      </c>
      <c r="B163" s="41">
        <f>B159/B161</f>
        <v>5.4166666666666669E-3</v>
      </c>
    </row>
    <row r="164" spans="1:121" x14ac:dyDescent="0.3">
      <c r="A164" s="15" t="s">
        <v>80</v>
      </c>
      <c r="B164" s="15">
        <v>12</v>
      </c>
      <c r="D164" s="22"/>
      <c r="F164" s="12"/>
    </row>
    <row r="165" spans="1:121" x14ac:dyDescent="0.3">
      <c r="A165" s="15" t="s">
        <v>82</v>
      </c>
      <c r="B165" s="31">
        <f>B158*(1+B163)^B164</f>
        <v>53348.592600127151</v>
      </c>
    </row>
    <row r="166" spans="1:121" x14ac:dyDescent="0.3">
      <c r="A166" s="42" t="s">
        <v>102</v>
      </c>
      <c r="B166" s="31">
        <f>-B163*B165/(1-1/(1+B163)^(B162-B164))-B163/((1+B163)^(B162-B164)-1)*E162</f>
        <v>-551.19340698792575</v>
      </c>
    </row>
    <row r="167" spans="1:121" x14ac:dyDescent="0.3">
      <c r="B167" s="22"/>
      <c r="C167" s="22"/>
      <c r="D167" s="22"/>
      <c r="E167" s="22"/>
      <c r="F167" s="22"/>
      <c r="G167" s="22"/>
      <c r="H167" s="22"/>
      <c r="I167" s="22"/>
      <c r="J167" s="22"/>
      <c r="K167" s="22"/>
      <c r="L167" s="22"/>
      <c r="M167" s="22"/>
    </row>
    <row r="168" spans="1:121" x14ac:dyDescent="0.3">
      <c r="B168" s="9">
        <v>1</v>
      </c>
      <c r="C168" s="9">
        <v>2</v>
      </c>
      <c r="D168" s="9">
        <v>3</v>
      </c>
      <c r="E168" s="9">
        <v>4</v>
      </c>
      <c r="F168" s="9">
        <v>5</v>
      </c>
      <c r="G168" s="9">
        <v>6</v>
      </c>
      <c r="H168" s="9">
        <v>7</v>
      </c>
      <c r="I168" s="9">
        <v>8</v>
      </c>
      <c r="J168" s="9">
        <v>9</v>
      </c>
      <c r="K168" s="9">
        <v>10</v>
      </c>
      <c r="L168" s="9">
        <v>11</v>
      </c>
      <c r="M168" s="9">
        <v>12</v>
      </c>
      <c r="N168" s="9">
        <v>13</v>
      </c>
      <c r="O168" s="9">
        <v>14</v>
      </c>
      <c r="P168" s="9">
        <v>15</v>
      </c>
      <c r="Q168" s="9">
        <v>16</v>
      </c>
      <c r="R168" s="9">
        <v>17</v>
      </c>
      <c r="S168" s="9">
        <v>18</v>
      </c>
      <c r="T168" s="9">
        <v>19</v>
      </c>
      <c r="U168" s="9">
        <v>20</v>
      </c>
      <c r="V168" s="9">
        <v>21</v>
      </c>
      <c r="W168" s="9">
        <v>22</v>
      </c>
      <c r="X168" s="9">
        <v>23</v>
      </c>
      <c r="Y168" s="9">
        <v>24</v>
      </c>
      <c r="Z168" s="9">
        <v>25</v>
      </c>
      <c r="AA168" s="9">
        <v>26</v>
      </c>
      <c r="AB168" s="9">
        <v>27</v>
      </c>
      <c r="AC168" s="9">
        <v>28</v>
      </c>
      <c r="AD168" s="9">
        <v>29</v>
      </c>
      <c r="AE168" s="9">
        <v>30</v>
      </c>
      <c r="AF168" s="9">
        <v>31</v>
      </c>
      <c r="AG168" s="9">
        <v>32</v>
      </c>
      <c r="AH168" s="9">
        <v>33</v>
      </c>
      <c r="AI168" s="9">
        <v>34</v>
      </c>
      <c r="AJ168" s="9">
        <v>35</v>
      </c>
      <c r="AK168" s="9">
        <v>36</v>
      </c>
      <c r="AL168" s="9">
        <v>37</v>
      </c>
      <c r="AM168" s="9">
        <v>38</v>
      </c>
      <c r="AN168" s="9">
        <v>39</v>
      </c>
      <c r="AO168" s="9">
        <v>40</v>
      </c>
      <c r="AP168" s="9">
        <v>41</v>
      </c>
      <c r="AQ168" s="9">
        <v>42</v>
      </c>
      <c r="AR168" s="9">
        <v>43</v>
      </c>
      <c r="AS168" s="9">
        <v>44</v>
      </c>
      <c r="AT168" s="9">
        <v>45</v>
      </c>
      <c r="AU168" s="9">
        <v>46</v>
      </c>
      <c r="AV168" s="9">
        <v>47</v>
      </c>
      <c r="AW168" s="9">
        <v>48</v>
      </c>
      <c r="AX168" s="9">
        <v>49</v>
      </c>
      <c r="AY168" s="9">
        <v>50</v>
      </c>
      <c r="AZ168" s="9">
        <v>51</v>
      </c>
      <c r="BA168" s="9">
        <v>52</v>
      </c>
      <c r="BB168" s="9">
        <v>53</v>
      </c>
      <c r="BC168" s="9">
        <v>54</v>
      </c>
      <c r="BD168" s="9">
        <v>55</v>
      </c>
      <c r="BE168" s="9">
        <v>56</v>
      </c>
      <c r="BF168" s="9">
        <v>57</v>
      </c>
      <c r="BG168" s="9">
        <v>58</v>
      </c>
      <c r="BH168" s="9">
        <v>59</v>
      </c>
      <c r="BI168" s="9">
        <v>60</v>
      </c>
      <c r="BJ168" s="9">
        <v>61</v>
      </c>
      <c r="BK168" s="9">
        <v>62</v>
      </c>
      <c r="BL168" s="9">
        <v>63</v>
      </c>
      <c r="BM168" s="9">
        <v>64</v>
      </c>
      <c r="BN168" s="9">
        <v>65</v>
      </c>
      <c r="BO168" s="9">
        <v>66</v>
      </c>
      <c r="BP168" s="9">
        <v>67</v>
      </c>
      <c r="BQ168" s="9">
        <v>68</v>
      </c>
      <c r="BR168" s="9">
        <v>69</v>
      </c>
      <c r="BS168" s="9">
        <v>70</v>
      </c>
      <c r="BT168" s="9">
        <v>71</v>
      </c>
      <c r="BU168" s="9">
        <v>72</v>
      </c>
      <c r="BV168" s="9">
        <v>73</v>
      </c>
      <c r="BW168" s="9">
        <v>74</v>
      </c>
      <c r="BX168" s="9">
        <v>75</v>
      </c>
      <c r="BY168" s="9">
        <v>76</v>
      </c>
      <c r="BZ168" s="9">
        <v>77</v>
      </c>
      <c r="CA168" s="9">
        <v>78</v>
      </c>
      <c r="CB168" s="9">
        <v>79</v>
      </c>
      <c r="CC168" s="9">
        <v>80</v>
      </c>
      <c r="CD168" s="9">
        <v>81</v>
      </c>
      <c r="CE168" s="9">
        <v>82</v>
      </c>
      <c r="CF168" s="9">
        <v>83</v>
      </c>
      <c r="CG168" s="9">
        <v>84</v>
      </c>
      <c r="CH168" s="9">
        <v>85</v>
      </c>
      <c r="CI168" s="9">
        <v>86</v>
      </c>
      <c r="CJ168" s="9">
        <v>87</v>
      </c>
      <c r="CK168" s="9">
        <v>88</v>
      </c>
      <c r="CL168" s="9">
        <v>89</v>
      </c>
      <c r="CM168" s="9">
        <v>90</v>
      </c>
      <c r="CN168" s="9">
        <v>91</v>
      </c>
      <c r="CO168" s="9">
        <v>92</v>
      </c>
      <c r="CP168" s="9">
        <v>93</v>
      </c>
      <c r="CQ168" s="9">
        <v>94</v>
      </c>
      <c r="CR168" s="9">
        <v>95</v>
      </c>
      <c r="CS168" s="9">
        <v>96</v>
      </c>
      <c r="CT168" s="9">
        <v>97</v>
      </c>
      <c r="CU168" s="9">
        <v>98</v>
      </c>
      <c r="CV168" s="9">
        <v>99</v>
      </c>
      <c r="CW168" s="9">
        <v>100</v>
      </c>
      <c r="CX168" s="9">
        <v>101</v>
      </c>
      <c r="CY168" s="9">
        <v>102</v>
      </c>
      <c r="CZ168" s="9">
        <v>103</v>
      </c>
      <c r="DA168" s="9">
        <v>104</v>
      </c>
      <c r="DB168" s="9">
        <v>105</v>
      </c>
      <c r="DC168" s="9">
        <v>106</v>
      </c>
      <c r="DD168" s="9">
        <v>107</v>
      </c>
      <c r="DE168" s="9">
        <v>108</v>
      </c>
      <c r="DF168" s="9">
        <v>109</v>
      </c>
      <c r="DG168" s="9">
        <v>110</v>
      </c>
      <c r="DH168" s="9">
        <v>111</v>
      </c>
      <c r="DI168" s="9">
        <v>112</v>
      </c>
      <c r="DJ168" s="9">
        <v>113</v>
      </c>
      <c r="DK168" s="9">
        <v>114</v>
      </c>
      <c r="DL168" s="9">
        <v>115</v>
      </c>
      <c r="DM168" s="9">
        <v>116</v>
      </c>
      <c r="DN168" s="9">
        <v>117</v>
      </c>
      <c r="DO168" s="9">
        <v>118</v>
      </c>
      <c r="DP168" s="9">
        <v>119</v>
      </c>
      <c r="DQ168" s="9">
        <v>120</v>
      </c>
    </row>
    <row r="169" spans="1:121" x14ac:dyDescent="0.3">
      <c r="A169" t="s">
        <v>45</v>
      </c>
      <c r="B169" s="22">
        <f>B158</f>
        <v>50000</v>
      </c>
      <c r="C169" s="22">
        <f t="shared" ref="C169:AH169" si="78">B173</f>
        <v>50270.833333333336</v>
      </c>
      <c r="D169" s="22">
        <f t="shared" si="78"/>
        <v>50543.133680555555</v>
      </c>
      <c r="E169" s="22">
        <f t="shared" si="78"/>
        <v>50816.908987991897</v>
      </c>
      <c r="F169" s="22">
        <f t="shared" si="78"/>
        <v>51092.167245010191</v>
      </c>
      <c r="G169" s="22">
        <f t="shared" si="78"/>
        <v>51368.916484253998</v>
      </c>
      <c r="H169" s="22">
        <f t="shared" si="78"/>
        <v>51647.164781877043</v>
      </c>
      <c r="I169" s="22">
        <f t="shared" si="78"/>
        <v>51926.920257778875</v>
      </c>
      <c r="J169" s="22">
        <f t="shared" si="78"/>
        <v>52208.191075841845</v>
      </c>
      <c r="K169" s="22">
        <f t="shared" si="78"/>
        <v>52490.985444169324</v>
      </c>
      <c r="L169" s="22">
        <f t="shared" si="78"/>
        <v>52775.311615325241</v>
      </c>
      <c r="M169" s="22">
        <f t="shared" si="78"/>
        <v>53061.177886574922</v>
      </c>
      <c r="N169" s="22">
        <f t="shared" si="78"/>
        <v>53348.592600127202</v>
      </c>
      <c r="O169" s="22">
        <f t="shared" si="78"/>
        <v>53375.342279640652</v>
      </c>
      <c r="P169" s="22">
        <f t="shared" si="78"/>
        <v>53402.381747348838</v>
      </c>
      <c r="Q169" s="22">
        <f t="shared" si="78"/>
        <v>53429.71414262386</v>
      </c>
      <c r="R169" s="22">
        <f t="shared" si="78"/>
        <v>53457.342638847695</v>
      </c>
      <c r="S169" s="22">
        <f t="shared" si="78"/>
        <v>53485.270443780617</v>
      </c>
      <c r="T169" s="22">
        <f t="shared" si="78"/>
        <v>53513.500799933652</v>
      </c>
      <c r="U169" s="22">
        <f t="shared" si="78"/>
        <v>53542.036984945007</v>
      </c>
      <c r="V169" s="22">
        <f t="shared" si="78"/>
        <v>53570.882311960653</v>
      </c>
      <c r="W169" s="22">
        <f t="shared" si="78"/>
        <v>53600.04013001897</v>
      </c>
      <c r="X169" s="22">
        <f t="shared" si="78"/>
        <v>53629.513824439586</v>
      </c>
      <c r="Y169" s="22">
        <f t="shared" si="78"/>
        <v>53659.30681721642</v>
      </c>
      <c r="Z169" s="22">
        <f t="shared" si="78"/>
        <v>53689.422567415008</v>
      </c>
      <c r="AA169" s="22">
        <f t="shared" si="78"/>
        <v>53429.046866000579</v>
      </c>
      <c r="AB169" s="22">
        <f t="shared" si="78"/>
        <v>53167.260796203489</v>
      </c>
      <c r="AC169" s="22">
        <f t="shared" si="78"/>
        <v>52904.056718528329</v>
      </c>
      <c r="AD169" s="22">
        <f t="shared" si="78"/>
        <v>52639.4269520991</v>
      </c>
      <c r="AE169" s="22">
        <f t="shared" si="78"/>
        <v>52373.363774435042</v>
      </c>
      <c r="AF169" s="22">
        <f t="shared" si="78"/>
        <v>52105.859421225308</v>
      </c>
      <c r="AG169" s="22">
        <f t="shared" si="78"/>
        <v>51836.906086102354</v>
      </c>
      <c r="AH169" s="22">
        <f t="shared" si="78"/>
        <v>51566.495920414149</v>
      </c>
      <c r="AI169" s="22">
        <f t="shared" ref="AI169:BN169" si="79">AH173</f>
        <v>51294.621032995135</v>
      </c>
      <c r="AJ169" s="22">
        <f t="shared" si="79"/>
        <v>51021.273489935935</v>
      </c>
      <c r="AK169" s="22">
        <f t="shared" si="79"/>
        <v>50746.445314351826</v>
      </c>
      <c r="AL169" s="22">
        <f t="shared" si="79"/>
        <v>50470.128486149973</v>
      </c>
      <c r="AM169" s="22">
        <f t="shared" si="79"/>
        <v>50192.314941795361</v>
      </c>
      <c r="AN169" s="22">
        <f t="shared" si="79"/>
        <v>49912.996574075492</v>
      </c>
      <c r="AO169" s="22">
        <f t="shared" si="79"/>
        <v>49632.165231863808</v>
      </c>
      <c r="AP169" s="22">
        <f t="shared" si="79"/>
        <v>49349.812719881811</v>
      </c>
      <c r="AQ169" s="22">
        <f t="shared" si="79"/>
        <v>49065.930798459915</v>
      </c>
      <c r="AR169" s="22">
        <f t="shared" si="79"/>
        <v>48780.511183296978</v>
      </c>
      <c r="AS169" s="22">
        <f t="shared" si="79"/>
        <v>48493.545545218578</v>
      </c>
      <c r="AT169" s="22">
        <f t="shared" si="79"/>
        <v>48205.025509933919</v>
      </c>
      <c r="AU169" s="22">
        <f t="shared" si="79"/>
        <v>47914.942657791471</v>
      </c>
      <c r="AV169" s="22">
        <f t="shared" si="79"/>
        <v>47623.288523533251</v>
      </c>
      <c r="AW169" s="22">
        <f t="shared" si="79"/>
        <v>47330.054596047798</v>
      </c>
      <c r="AX169" s="22">
        <f t="shared" si="79"/>
        <v>47035.232318121794</v>
      </c>
      <c r="AY169" s="22">
        <f t="shared" si="79"/>
        <v>46738.813086190363</v>
      </c>
      <c r="AZ169" s="22">
        <f t="shared" si="79"/>
        <v>46440.788250085971</v>
      </c>
      <c r="BA169" s="22">
        <f t="shared" si="79"/>
        <v>46141.149112786014</v>
      </c>
      <c r="BB169" s="22">
        <f t="shared" si="79"/>
        <v>45839.886930159009</v>
      </c>
      <c r="BC169" s="22">
        <f t="shared" si="79"/>
        <v>45536.992910709443</v>
      </c>
      <c r="BD169" s="22">
        <f t="shared" si="79"/>
        <v>45232.458215321196</v>
      </c>
      <c r="BE169" s="22">
        <f t="shared" si="79"/>
        <v>44926.27395699959</v>
      </c>
      <c r="BF169" s="22">
        <f t="shared" si="79"/>
        <v>44618.431200612082</v>
      </c>
      <c r="BG169" s="22">
        <f t="shared" si="79"/>
        <v>44308.920962627468</v>
      </c>
      <c r="BH169" s="22">
        <f t="shared" si="79"/>
        <v>43997.734210853778</v>
      </c>
      <c r="BI169" s="22">
        <f t="shared" si="79"/>
        <v>43684.861864174643</v>
      </c>
      <c r="BJ169" s="22">
        <f t="shared" si="79"/>
        <v>43370.29479228433</v>
      </c>
      <c r="BK169" s="22">
        <f t="shared" si="79"/>
        <v>43054.023815421278</v>
      </c>
      <c r="BL169" s="22">
        <f t="shared" si="79"/>
        <v>42736.039704100214</v>
      </c>
      <c r="BM169" s="22">
        <f t="shared" si="79"/>
        <v>42416.333178842833</v>
      </c>
      <c r="BN169" s="22">
        <f t="shared" si="79"/>
        <v>42094.894909906972</v>
      </c>
      <c r="BO169" s="22">
        <f t="shared" ref="BO169:CT169" si="80">BN173</f>
        <v>41771.715517014374</v>
      </c>
      <c r="BP169" s="22">
        <f t="shared" si="80"/>
        <v>41446.785569076943</v>
      </c>
      <c r="BQ169" s="22">
        <f t="shared" si="80"/>
        <v>41120.095583921517</v>
      </c>
      <c r="BR169" s="22">
        <f t="shared" si="80"/>
        <v>40791.636028013163</v>
      </c>
      <c r="BS169" s="22">
        <f t="shared" si="80"/>
        <v>40461.397316176975</v>
      </c>
      <c r="BT169" s="22">
        <f t="shared" si="80"/>
        <v>40129.369811318342</v>
      </c>
      <c r="BU169" s="22">
        <f t="shared" si="80"/>
        <v>39795.543824141721</v>
      </c>
      <c r="BV169" s="22">
        <f t="shared" si="80"/>
        <v>39459.909612867894</v>
      </c>
      <c r="BW169" s="22">
        <f t="shared" si="80"/>
        <v>39122.457382949666</v>
      </c>
      <c r="BX169" s="22">
        <f t="shared" si="80"/>
        <v>38783.177286786049</v>
      </c>
      <c r="BY169" s="22">
        <f t="shared" si="80"/>
        <v>38442.059423434883</v>
      </c>
      <c r="BZ169" s="22">
        <f t="shared" si="80"/>
        <v>38099.093838323897</v>
      </c>
      <c r="CA169" s="22">
        <f t="shared" si="80"/>
        <v>37754.270522960229</v>
      </c>
      <c r="CB169" s="22">
        <f t="shared" si="80"/>
        <v>37407.579414638334</v>
      </c>
      <c r="CC169" s="22">
        <f t="shared" si="80"/>
        <v>37059.010396146368</v>
      </c>
      <c r="CD169" s="22">
        <f t="shared" si="80"/>
        <v>36708.553295470905</v>
      </c>
      <c r="CE169" s="22">
        <f t="shared" si="80"/>
        <v>36356.197885500114</v>
      </c>
      <c r="CF169" s="22">
        <f t="shared" si="80"/>
        <v>36001.933883725316</v>
      </c>
      <c r="CG169" s="22">
        <f t="shared" si="80"/>
        <v>35645.7509519409</v>
      </c>
      <c r="CH169" s="22">
        <f t="shared" si="80"/>
        <v>35287.638695942653</v>
      </c>
      <c r="CI169" s="22">
        <f t="shared" si="80"/>
        <v>34927.586665224415</v>
      </c>
      <c r="CJ169" s="22">
        <f t="shared" si="80"/>
        <v>34565.584352673119</v>
      </c>
      <c r="CK169" s="22">
        <f t="shared" si="80"/>
        <v>34201.621194262174</v>
      </c>
      <c r="CL169" s="22">
        <f t="shared" si="80"/>
        <v>33835.686568743171</v>
      </c>
      <c r="CM169" s="22">
        <f t="shared" si="80"/>
        <v>33467.769797335939</v>
      </c>
      <c r="CN169" s="22">
        <f t="shared" si="80"/>
        <v>33097.860143416918</v>
      </c>
      <c r="CO169" s="22">
        <f t="shared" si="80"/>
        <v>32725.946812205835</v>
      </c>
      <c r="CP169" s="22">
        <f t="shared" si="80"/>
        <v>32352.018950450693</v>
      </c>
      <c r="CQ169" s="22">
        <f t="shared" si="80"/>
        <v>31976.065646111041</v>
      </c>
      <c r="CR169" s="22">
        <f t="shared" si="80"/>
        <v>31598.07592803955</v>
      </c>
      <c r="CS169" s="22">
        <f t="shared" si="80"/>
        <v>31218.03876566184</v>
      </c>
      <c r="CT169" s="22">
        <f t="shared" si="80"/>
        <v>30835.943068654582</v>
      </c>
      <c r="CU169" s="22">
        <f t="shared" ref="CU169:DQ169" si="81">CT173</f>
        <v>30451.77768662187</v>
      </c>
      <c r="CV169" s="22">
        <f t="shared" si="81"/>
        <v>30065.531408769813</v>
      </c>
      <c r="CW169" s="22">
        <f t="shared" si="81"/>
        <v>29677.192963579389</v>
      </c>
      <c r="CX169" s="22">
        <f t="shared" si="81"/>
        <v>29286.75101847752</v>
      </c>
      <c r="CY169" s="22">
        <f t="shared" si="81"/>
        <v>28894.194179506347</v>
      </c>
      <c r="CZ169" s="22">
        <f t="shared" si="81"/>
        <v>28499.510990990748</v>
      </c>
      <c r="DA169" s="22">
        <f t="shared" si="81"/>
        <v>28102.689935204024</v>
      </c>
      <c r="DB169" s="22">
        <f t="shared" si="81"/>
        <v>27703.719432031787</v>
      </c>
      <c r="DC169" s="22">
        <f t="shared" si="81"/>
        <v>27302.587838634034</v>
      </c>
      <c r="DD169" s="22">
        <f t="shared" si="81"/>
        <v>26899.283449105376</v>
      </c>
      <c r="DE169" s="22">
        <f t="shared" si="81"/>
        <v>26493.794494133439</v>
      </c>
      <c r="DF169" s="22">
        <f t="shared" si="81"/>
        <v>26086.109140655404</v>
      </c>
      <c r="DG169" s="22">
        <f t="shared" si="81"/>
        <v>25676.215491512696</v>
      </c>
      <c r="DH169" s="22">
        <f t="shared" si="81"/>
        <v>25264.101585103796</v>
      </c>
      <c r="DI169" s="22">
        <f t="shared" si="81"/>
        <v>24849.755395035183</v>
      </c>
      <c r="DJ169" s="22">
        <f t="shared" si="81"/>
        <v>24433.164829770365</v>
      </c>
      <c r="DK169" s="22">
        <f t="shared" si="81"/>
        <v>24014.317732277028</v>
      </c>
      <c r="DL169" s="22">
        <f t="shared" si="81"/>
        <v>23593.20187967227</v>
      </c>
      <c r="DM169" s="22">
        <f t="shared" si="81"/>
        <v>23169.804982865902</v>
      </c>
      <c r="DN169" s="22">
        <f t="shared" si="81"/>
        <v>22744.114686201832</v>
      </c>
      <c r="DO169" s="22">
        <f t="shared" si="81"/>
        <v>22316.118567097499</v>
      </c>
      <c r="DP169" s="22">
        <f t="shared" si="81"/>
        <v>21885.804135681352</v>
      </c>
      <c r="DQ169" s="22">
        <f t="shared" si="81"/>
        <v>21453.158834428366</v>
      </c>
    </row>
    <row r="170" spans="1:121" x14ac:dyDescent="0.3">
      <c r="A170" t="s">
        <v>46</v>
      </c>
      <c r="B170" s="26">
        <f>IF(B168&gt;$B$164,-$B$163*B169,0)</f>
        <v>0</v>
      </c>
      <c r="C170" s="26">
        <f t="shared" ref="C170:BN170" si="82">IF(C168&gt;$B$164,-$B$163*C169,0)</f>
        <v>0</v>
      </c>
      <c r="D170" s="26">
        <f t="shared" si="82"/>
        <v>0</v>
      </c>
      <c r="E170" s="26">
        <f t="shared" si="82"/>
        <v>0</v>
      </c>
      <c r="F170" s="26">
        <f t="shared" si="82"/>
        <v>0</v>
      </c>
      <c r="G170" s="26">
        <f t="shared" si="82"/>
        <v>0</v>
      </c>
      <c r="H170" s="26">
        <f t="shared" si="82"/>
        <v>0</v>
      </c>
      <c r="I170" s="26">
        <f t="shared" si="82"/>
        <v>0</v>
      </c>
      <c r="J170" s="26">
        <f t="shared" si="82"/>
        <v>0</v>
      </c>
      <c r="K170" s="26">
        <f t="shared" si="82"/>
        <v>0</v>
      </c>
      <c r="L170" s="26">
        <f t="shared" si="82"/>
        <v>0</v>
      </c>
      <c r="M170" s="26">
        <f t="shared" si="82"/>
        <v>0</v>
      </c>
      <c r="N170" s="26">
        <f t="shared" si="82"/>
        <v>-288.97154325068902</v>
      </c>
      <c r="O170" s="26">
        <f t="shared" si="82"/>
        <v>-289.11643734805352</v>
      </c>
      <c r="P170" s="26">
        <f t="shared" si="82"/>
        <v>-289.26290113147286</v>
      </c>
      <c r="Q170" s="26">
        <f t="shared" si="82"/>
        <v>-289.41095160587923</v>
      </c>
      <c r="R170" s="26">
        <f t="shared" si="82"/>
        <v>-289.56060596042505</v>
      </c>
      <c r="S170" s="26">
        <f t="shared" si="82"/>
        <v>-289.71188157047834</v>
      </c>
      <c r="T170" s="26">
        <f t="shared" si="82"/>
        <v>-289.86479599964065</v>
      </c>
      <c r="U170" s="26">
        <f t="shared" si="82"/>
        <v>-290.01936700178544</v>
      </c>
      <c r="V170" s="26">
        <f t="shared" si="82"/>
        <v>-290.17561252312021</v>
      </c>
      <c r="W170" s="26">
        <f t="shared" si="82"/>
        <v>-290.33355070426944</v>
      </c>
      <c r="X170" s="26">
        <f t="shared" si="82"/>
        <v>-290.49319988238108</v>
      </c>
      <c r="Y170" s="26">
        <f t="shared" si="82"/>
        <v>-290.65457859325562</v>
      </c>
      <c r="Z170" s="26">
        <f t="shared" si="82"/>
        <v>-290.81770557349796</v>
      </c>
      <c r="AA170" s="26">
        <f t="shared" si="82"/>
        <v>-289.40733719083647</v>
      </c>
      <c r="AB170" s="26">
        <f t="shared" si="82"/>
        <v>-287.98932931276892</v>
      </c>
      <c r="AC170" s="26">
        <f t="shared" si="82"/>
        <v>-286.56364055869511</v>
      </c>
      <c r="AD170" s="26">
        <f t="shared" si="82"/>
        <v>-285.13022932387014</v>
      </c>
      <c r="AE170" s="26">
        <f t="shared" si="82"/>
        <v>-283.68905377818982</v>
      </c>
      <c r="AF170" s="26">
        <f t="shared" si="82"/>
        <v>-282.24007186497045</v>
      </c>
      <c r="AG170" s="26">
        <f t="shared" si="82"/>
        <v>-280.78324129972111</v>
      </c>
      <c r="AH170" s="26">
        <f t="shared" si="82"/>
        <v>-279.31851956891001</v>
      </c>
      <c r="AI170" s="26">
        <f t="shared" si="82"/>
        <v>-277.84586392872365</v>
      </c>
      <c r="AJ170" s="26">
        <f t="shared" si="82"/>
        <v>-276.36523140381968</v>
      </c>
      <c r="AK170" s="26">
        <f t="shared" si="82"/>
        <v>-274.8765787860724</v>
      </c>
      <c r="AL170" s="26">
        <f t="shared" si="82"/>
        <v>-273.37986263331237</v>
      </c>
      <c r="AM170" s="26">
        <f t="shared" si="82"/>
        <v>-271.87503926805823</v>
      </c>
      <c r="AN170" s="26">
        <f t="shared" si="82"/>
        <v>-270.36206477624228</v>
      </c>
      <c r="AO170" s="26">
        <f t="shared" si="82"/>
        <v>-268.84089500592899</v>
      </c>
      <c r="AP170" s="26">
        <f t="shared" si="82"/>
        <v>-267.31148556602648</v>
      </c>
      <c r="AQ170" s="26">
        <f t="shared" si="82"/>
        <v>-265.77379182499124</v>
      </c>
      <c r="AR170" s="26">
        <f t="shared" si="82"/>
        <v>-264.22776890952531</v>
      </c>
      <c r="AS170" s="26">
        <f t="shared" si="82"/>
        <v>-262.67337170326732</v>
      </c>
      <c r="AT170" s="26">
        <f t="shared" si="82"/>
        <v>-261.11055484547541</v>
      </c>
      <c r="AU170" s="26">
        <f t="shared" si="82"/>
        <v>-259.53927272970378</v>
      </c>
      <c r="AV170" s="26">
        <f t="shared" si="82"/>
        <v>-257.95947950247177</v>
      </c>
      <c r="AW170" s="26">
        <f t="shared" si="82"/>
        <v>-256.37112906192556</v>
      </c>
      <c r="AX170" s="26">
        <f t="shared" si="82"/>
        <v>-254.77417505649305</v>
      </c>
      <c r="AY170" s="26">
        <f t="shared" si="82"/>
        <v>-253.16857088353115</v>
      </c>
      <c r="AZ170" s="26">
        <f t="shared" si="82"/>
        <v>-251.55426968796567</v>
      </c>
      <c r="BA170" s="26">
        <f t="shared" si="82"/>
        <v>-249.93122436092426</v>
      </c>
      <c r="BB170" s="26">
        <f t="shared" si="82"/>
        <v>-248.29938753836132</v>
      </c>
      <c r="BC170" s="26">
        <f t="shared" si="82"/>
        <v>-246.65871159967617</v>
      </c>
      <c r="BD170" s="26">
        <f t="shared" si="82"/>
        <v>-245.00914866632314</v>
      </c>
      <c r="BE170" s="26">
        <f t="shared" si="82"/>
        <v>-243.35065060041447</v>
      </c>
      <c r="BF170" s="26">
        <f t="shared" si="82"/>
        <v>-241.68316900331544</v>
      </c>
      <c r="BG170" s="26">
        <f t="shared" si="82"/>
        <v>-240.00665521423213</v>
      </c>
      <c r="BH170" s="26">
        <f t="shared" si="82"/>
        <v>-238.32106030879132</v>
      </c>
      <c r="BI170" s="26">
        <f t="shared" si="82"/>
        <v>-236.62633509761267</v>
      </c>
      <c r="BJ170" s="26">
        <f t="shared" si="82"/>
        <v>-234.92243012487347</v>
      </c>
      <c r="BK170" s="26">
        <f t="shared" si="82"/>
        <v>-233.20929566686527</v>
      </c>
      <c r="BL170" s="26">
        <f t="shared" si="82"/>
        <v>-231.48688173054285</v>
      </c>
      <c r="BM170" s="26">
        <f t="shared" si="82"/>
        <v>-229.75513805206535</v>
      </c>
      <c r="BN170" s="26">
        <f t="shared" si="82"/>
        <v>-228.01401409532943</v>
      </c>
      <c r="BO170" s="26">
        <f t="shared" ref="BO170:DQ170" si="83">IF(BO168&gt;$B$164,-$B$163*BO169,0)</f>
        <v>-226.26345905049453</v>
      </c>
      <c r="BP170" s="26">
        <f t="shared" si="83"/>
        <v>-224.50342183250012</v>
      </c>
      <c r="BQ170" s="26">
        <f t="shared" si="83"/>
        <v>-222.73385107957489</v>
      </c>
      <c r="BR170" s="26">
        <f t="shared" si="83"/>
        <v>-220.95469515173798</v>
      </c>
      <c r="BS170" s="26">
        <f t="shared" si="83"/>
        <v>-219.16590212929196</v>
      </c>
      <c r="BT170" s="26">
        <f t="shared" si="83"/>
        <v>-217.36741981130768</v>
      </c>
      <c r="BU170" s="26">
        <f t="shared" si="83"/>
        <v>-215.55919571410101</v>
      </c>
      <c r="BV170" s="26">
        <f t="shared" si="83"/>
        <v>-213.74117706970111</v>
      </c>
      <c r="BW170" s="26">
        <f t="shared" si="83"/>
        <v>-211.91331082431068</v>
      </c>
      <c r="BX170" s="26">
        <f t="shared" si="83"/>
        <v>-210.07554363675777</v>
      </c>
      <c r="BY170" s="26">
        <f t="shared" si="83"/>
        <v>-208.22782187693895</v>
      </c>
      <c r="BZ170" s="26">
        <f t="shared" si="83"/>
        <v>-206.37009162425446</v>
      </c>
      <c r="CA170" s="26">
        <f t="shared" si="83"/>
        <v>-204.50229866603459</v>
      </c>
      <c r="CB170" s="26">
        <f t="shared" si="83"/>
        <v>-202.62438849595765</v>
      </c>
      <c r="CC170" s="26">
        <f t="shared" si="83"/>
        <v>-200.7363063124595</v>
      </c>
      <c r="CD170" s="26">
        <f t="shared" si="83"/>
        <v>-198.83799701713409</v>
      </c>
      <c r="CE170" s="26">
        <f t="shared" si="83"/>
        <v>-196.92940521312562</v>
      </c>
      <c r="CF170" s="26">
        <f t="shared" si="83"/>
        <v>-195.01047520351213</v>
      </c>
      <c r="CG170" s="26">
        <f t="shared" si="83"/>
        <v>-193.08115098967988</v>
      </c>
      <c r="CH170" s="26">
        <f t="shared" si="83"/>
        <v>-191.14137626968937</v>
      </c>
      <c r="CI170" s="26">
        <f t="shared" si="83"/>
        <v>-189.19109443663226</v>
      </c>
      <c r="CJ170" s="26">
        <f t="shared" si="83"/>
        <v>-187.23024857697939</v>
      </c>
      <c r="CK170" s="26">
        <f t="shared" si="83"/>
        <v>-185.25878146892012</v>
      </c>
      <c r="CL170" s="26">
        <f t="shared" si="83"/>
        <v>-183.27663558069219</v>
      </c>
      <c r="CM170" s="26">
        <f t="shared" si="83"/>
        <v>-181.283753068903</v>
      </c>
      <c r="CN170" s="26">
        <f t="shared" si="83"/>
        <v>-179.28007577684164</v>
      </c>
      <c r="CO170" s="26">
        <f t="shared" si="83"/>
        <v>-177.26554523278162</v>
      </c>
      <c r="CP170" s="26">
        <f t="shared" si="83"/>
        <v>-175.24010264827459</v>
      </c>
      <c r="CQ170" s="26">
        <f t="shared" si="83"/>
        <v>-173.2036889164348</v>
      </c>
      <c r="CR170" s="26">
        <f t="shared" si="83"/>
        <v>-171.15624461021423</v>
      </c>
      <c r="CS170" s="26">
        <f t="shared" si="83"/>
        <v>-169.0977099806683</v>
      </c>
      <c r="CT170" s="26">
        <f t="shared" si="83"/>
        <v>-167.02802495521232</v>
      </c>
      <c r="CU170" s="26">
        <f t="shared" si="83"/>
        <v>-164.94712913586847</v>
      </c>
      <c r="CV170" s="26">
        <f t="shared" si="83"/>
        <v>-162.85496179750317</v>
      </c>
      <c r="CW170" s="26">
        <f t="shared" si="83"/>
        <v>-160.75146188605504</v>
      </c>
      <c r="CX170" s="26">
        <f t="shared" si="83"/>
        <v>-158.63656801675324</v>
      </c>
      <c r="CY170" s="26">
        <f t="shared" si="83"/>
        <v>-156.51021847232605</v>
      </c>
      <c r="CZ170" s="26">
        <f t="shared" si="83"/>
        <v>-154.37235120119988</v>
      </c>
      <c r="DA170" s="26">
        <f t="shared" si="83"/>
        <v>-152.22290381568845</v>
      </c>
      <c r="DB170" s="26">
        <f t="shared" si="83"/>
        <v>-150.06181359017219</v>
      </c>
      <c r="DC170" s="26">
        <f t="shared" si="83"/>
        <v>-147.88901745926768</v>
      </c>
      <c r="DD170" s="26">
        <f t="shared" si="83"/>
        <v>-145.70445201598747</v>
      </c>
      <c r="DE170" s="26">
        <f t="shared" si="83"/>
        <v>-143.50805350988946</v>
      </c>
      <c r="DF170" s="26">
        <f t="shared" si="83"/>
        <v>-141.29975784521679</v>
      </c>
      <c r="DG170" s="26">
        <f t="shared" si="83"/>
        <v>-139.0795005790271</v>
      </c>
      <c r="DH170" s="26">
        <f t="shared" si="83"/>
        <v>-136.84721691931222</v>
      </c>
      <c r="DI170" s="26">
        <f t="shared" si="83"/>
        <v>-134.60284172310725</v>
      </c>
      <c r="DJ170" s="26">
        <f t="shared" si="83"/>
        <v>-132.34630949458949</v>
      </c>
      <c r="DK170" s="26">
        <f t="shared" si="83"/>
        <v>-130.07755438316724</v>
      </c>
      <c r="DL170" s="26">
        <f t="shared" si="83"/>
        <v>-127.79651018155813</v>
      </c>
      <c r="DM170" s="26">
        <f t="shared" si="83"/>
        <v>-125.50311032385697</v>
      </c>
      <c r="DN170" s="26">
        <f t="shared" si="83"/>
        <v>-123.19728788359326</v>
      </c>
      <c r="DO170" s="26">
        <f t="shared" si="83"/>
        <v>-120.87897557177813</v>
      </c>
      <c r="DP170" s="26">
        <f t="shared" si="83"/>
        <v>-118.54810573494066</v>
      </c>
      <c r="DQ170" s="26">
        <f t="shared" si="83"/>
        <v>-116.20461035315365</v>
      </c>
    </row>
    <row r="171" spans="1:121" x14ac:dyDescent="0.3">
      <c r="A171" t="s">
        <v>47</v>
      </c>
      <c r="B171" s="26">
        <f>IF(B168&gt;$B$164,$B$166-B170,0)</f>
        <v>0</v>
      </c>
      <c r="C171" s="26">
        <f t="shared" ref="C171:BN171" si="84">IF(C168&gt;$B$164,$B$166-C170,0)</f>
        <v>0</v>
      </c>
      <c r="D171" s="26">
        <f t="shared" si="84"/>
        <v>0</v>
      </c>
      <c r="E171" s="26">
        <f t="shared" si="84"/>
        <v>0</v>
      </c>
      <c r="F171" s="26">
        <f t="shared" si="84"/>
        <v>0</v>
      </c>
      <c r="G171" s="26">
        <f t="shared" si="84"/>
        <v>0</v>
      </c>
      <c r="H171" s="26">
        <f t="shared" si="84"/>
        <v>0</v>
      </c>
      <c r="I171" s="26">
        <f t="shared" si="84"/>
        <v>0</v>
      </c>
      <c r="J171" s="26">
        <f t="shared" si="84"/>
        <v>0</v>
      </c>
      <c r="K171" s="26">
        <f t="shared" si="84"/>
        <v>0</v>
      </c>
      <c r="L171" s="26">
        <f t="shared" si="84"/>
        <v>0</v>
      </c>
      <c r="M171" s="26">
        <f t="shared" si="84"/>
        <v>0</v>
      </c>
      <c r="N171" s="26">
        <f t="shared" si="84"/>
        <v>-262.22186373723673</v>
      </c>
      <c r="O171" s="26">
        <f t="shared" si="84"/>
        <v>-262.07696963987223</v>
      </c>
      <c r="P171" s="26">
        <f t="shared" si="84"/>
        <v>-261.9305058564529</v>
      </c>
      <c r="Q171" s="26">
        <f t="shared" si="84"/>
        <v>-261.78245538204652</v>
      </c>
      <c r="R171" s="26">
        <f t="shared" si="84"/>
        <v>-261.6328010275007</v>
      </c>
      <c r="S171" s="26">
        <f t="shared" si="84"/>
        <v>-261.48152541744741</v>
      </c>
      <c r="T171" s="26">
        <f t="shared" si="84"/>
        <v>-261.32861098828511</v>
      </c>
      <c r="U171" s="26">
        <f t="shared" si="84"/>
        <v>-261.17403998614031</v>
      </c>
      <c r="V171" s="26">
        <f t="shared" si="84"/>
        <v>-261.01779446480555</v>
      </c>
      <c r="W171" s="26">
        <f t="shared" si="84"/>
        <v>-260.85985628365631</v>
      </c>
      <c r="X171" s="26">
        <f t="shared" si="84"/>
        <v>-260.70020710554468</v>
      </c>
      <c r="Y171" s="26">
        <f t="shared" si="84"/>
        <v>-260.53882839467013</v>
      </c>
      <c r="Z171" s="26">
        <f t="shared" si="84"/>
        <v>-260.37570141442779</v>
      </c>
      <c r="AA171" s="26">
        <f t="shared" si="84"/>
        <v>-261.78606979708928</v>
      </c>
      <c r="AB171" s="26">
        <f t="shared" si="84"/>
        <v>-263.20407767515684</v>
      </c>
      <c r="AC171" s="26">
        <f t="shared" si="84"/>
        <v>-264.62976642923064</v>
      </c>
      <c r="AD171" s="26">
        <f t="shared" si="84"/>
        <v>-266.06317766405562</v>
      </c>
      <c r="AE171" s="26">
        <f t="shared" si="84"/>
        <v>-267.50435320973594</v>
      </c>
      <c r="AF171" s="26">
        <f t="shared" si="84"/>
        <v>-268.95333512295531</v>
      </c>
      <c r="AG171" s="26">
        <f t="shared" si="84"/>
        <v>-270.41016568820464</v>
      </c>
      <c r="AH171" s="26">
        <f t="shared" si="84"/>
        <v>-271.87488741901575</v>
      </c>
      <c r="AI171" s="26">
        <f t="shared" si="84"/>
        <v>-273.34754305920211</v>
      </c>
      <c r="AJ171" s="26">
        <f t="shared" si="84"/>
        <v>-274.82817558410608</v>
      </c>
      <c r="AK171" s="26">
        <f t="shared" si="84"/>
        <v>-276.31682820185335</v>
      </c>
      <c r="AL171" s="26">
        <f t="shared" si="84"/>
        <v>-277.81354435461338</v>
      </c>
      <c r="AM171" s="26">
        <f t="shared" si="84"/>
        <v>-279.31836771986752</v>
      </c>
      <c r="AN171" s="26">
        <f t="shared" si="84"/>
        <v>-280.83134221168348</v>
      </c>
      <c r="AO171" s="26">
        <f t="shared" si="84"/>
        <v>-282.35251198199677</v>
      </c>
      <c r="AP171" s="26">
        <f t="shared" si="84"/>
        <v>-283.88192142189928</v>
      </c>
      <c r="AQ171" s="26">
        <f t="shared" si="84"/>
        <v>-285.41961516293452</v>
      </c>
      <c r="AR171" s="26">
        <f t="shared" si="84"/>
        <v>-286.96563807840045</v>
      </c>
      <c r="AS171" s="26">
        <f t="shared" si="84"/>
        <v>-288.52003528465843</v>
      </c>
      <c r="AT171" s="26">
        <f t="shared" si="84"/>
        <v>-290.08285214245035</v>
      </c>
      <c r="AU171" s="26">
        <f t="shared" si="84"/>
        <v>-291.65413425822197</v>
      </c>
      <c r="AV171" s="26">
        <f t="shared" si="84"/>
        <v>-293.23392748545399</v>
      </c>
      <c r="AW171" s="26">
        <f t="shared" si="84"/>
        <v>-294.8222779260002</v>
      </c>
      <c r="AX171" s="26">
        <f t="shared" si="84"/>
        <v>-296.41923193143271</v>
      </c>
      <c r="AY171" s="26">
        <f t="shared" si="84"/>
        <v>-298.02483610439458</v>
      </c>
      <c r="AZ171" s="26">
        <f t="shared" si="84"/>
        <v>-299.63913729996011</v>
      </c>
      <c r="BA171" s="26">
        <f t="shared" si="84"/>
        <v>-301.26218262700149</v>
      </c>
      <c r="BB171" s="26">
        <f t="shared" si="84"/>
        <v>-302.89401944956444</v>
      </c>
      <c r="BC171" s="26">
        <f t="shared" si="84"/>
        <v>-304.53469538824959</v>
      </c>
      <c r="BD171" s="26">
        <f t="shared" si="84"/>
        <v>-306.18425832160261</v>
      </c>
      <c r="BE171" s="26">
        <f t="shared" si="84"/>
        <v>-307.84275638751126</v>
      </c>
      <c r="BF171" s="26">
        <f t="shared" si="84"/>
        <v>-309.51023798461028</v>
      </c>
      <c r="BG171" s="26">
        <f t="shared" si="84"/>
        <v>-311.18675177369363</v>
      </c>
      <c r="BH171" s="26">
        <f t="shared" si="84"/>
        <v>-312.87234667913447</v>
      </c>
      <c r="BI171" s="26">
        <f t="shared" si="84"/>
        <v>-314.56707189031306</v>
      </c>
      <c r="BJ171" s="26">
        <f t="shared" si="84"/>
        <v>-316.27097686305228</v>
      </c>
      <c r="BK171" s="26">
        <f t="shared" si="84"/>
        <v>-317.98411132106048</v>
      </c>
      <c r="BL171" s="26">
        <f t="shared" si="84"/>
        <v>-319.70652525738291</v>
      </c>
      <c r="BM171" s="26">
        <f t="shared" si="84"/>
        <v>-321.43826893586038</v>
      </c>
      <c r="BN171" s="26">
        <f t="shared" si="84"/>
        <v>-323.1793928925963</v>
      </c>
      <c r="BO171" s="26">
        <f t="shared" ref="BO171:DQ171" si="85">IF(BO168&gt;$B$164,$B$166-BO170,0)</f>
        <v>-324.92994793743122</v>
      </c>
      <c r="BP171" s="26">
        <f t="shared" si="85"/>
        <v>-326.68998515542563</v>
      </c>
      <c r="BQ171" s="26">
        <f t="shared" si="85"/>
        <v>-328.45955590835086</v>
      </c>
      <c r="BR171" s="26">
        <f t="shared" si="85"/>
        <v>-330.2387118361878</v>
      </c>
      <c r="BS171" s="26">
        <f t="shared" si="85"/>
        <v>-332.02750485863379</v>
      </c>
      <c r="BT171" s="26">
        <f t="shared" si="85"/>
        <v>-333.82598717661807</v>
      </c>
      <c r="BU171" s="26">
        <f t="shared" si="85"/>
        <v>-335.63421127382475</v>
      </c>
      <c r="BV171" s="26">
        <f t="shared" si="85"/>
        <v>-337.45222991822465</v>
      </c>
      <c r="BW171" s="26">
        <f t="shared" si="85"/>
        <v>-339.2800961636151</v>
      </c>
      <c r="BX171" s="26">
        <f t="shared" si="85"/>
        <v>-341.11786335116801</v>
      </c>
      <c r="BY171" s="26">
        <f t="shared" si="85"/>
        <v>-342.96558511098681</v>
      </c>
      <c r="BZ171" s="26">
        <f t="shared" si="85"/>
        <v>-344.82331536367133</v>
      </c>
      <c r="CA171" s="26">
        <f t="shared" si="85"/>
        <v>-346.69110832189119</v>
      </c>
      <c r="CB171" s="26">
        <f t="shared" si="85"/>
        <v>-348.56901849196811</v>
      </c>
      <c r="CC171" s="26">
        <f t="shared" si="85"/>
        <v>-350.45710067546622</v>
      </c>
      <c r="CD171" s="26">
        <f t="shared" si="85"/>
        <v>-352.3554099707917</v>
      </c>
      <c r="CE171" s="26">
        <f t="shared" si="85"/>
        <v>-354.26400177480014</v>
      </c>
      <c r="CF171" s="26">
        <f t="shared" si="85"/>
        <v>-356.18293178441365</v>
      </c>
      <c r="CG171" s="26">
        <f t="shared" si="85"/>
        <v>-358.11225599824587</v>
      </c>
      <c r="CH171" s="26">
        <f t="shared" si="85"/>
        <v>-360.05203071823638</v>
      </c>
      <c r="CI171" s="26">
        <f t="shared" si="85"/>
        <v>-362.00231255129347</v>
      </c>
      <c r="CJ171" s="26">
        <f t="shared" si="85"/>
        <v>-363.96315841094633</v>
      </c>
      <c r="CK171" s="26">
        <f t="shared" si="85"/>
        <v>-365.93462551900564</v>
      </c>
      <c r="CL171" s="26">
        <f t="shared" si="85"/>
        <v>-367.91677140723357</v>
      </c>
      <c r="CM171" s="26">
        <f t="shared" si="85"/>
        <v>-369.90965391902273</v>
      </c>
      <c r="CN171" s="26">
        <f t="shared" si="85"/>
        <v>-371.91333121108414</v>
      </c>
      <c r="CO171" s="26">
        <f t="shared" si="85"/>
        <v>-373.92786175514414</v>
      </c>
      <c r="CP171" s="26">
        <f t="shared" si="85"/>
        <v>-375.95330433965114</v>
      </c>
      <c r="CQ171" s="26">
        <f t="shared" si="85"/>
        <v>-377.98971807149098</v>
      </c>
      <c r="CR171" s="26">
        <f t="shared" si="85"/>
        <v>-380.03716237771152</v>
      </c>
      <c r="CS171" s="26">
        <f t="shared" si="85"/>
        <v>-382.09569700725746</v>
      </c>
      <c r="CT171" s="26">
        <f t="shared" si="85"/>
        <v>-384.16538203271341</v>
      </c>
      <c r="CU171" s="26">
        <f t="shared" si="85"/>
        <v>-386.24627785205729</v>
      </c>
      <c r="CV171" s="26">
        <f t="shared" si="85"/>
        <v>-388.33844519042259</v>
      </c>
      <c r="CW171" s="26">
        <f t="shared" si="85"/>
        <v>-390.44194510187072</v>
      </c>
      <c r="CX171" s="26">
        <f t="shared" si="85"/>
        <v>-392.55683897117251</v>
      </c>
      <c r="CY171" s="26">
        <f t="shared" si="85"/>
        <v>-394.68318851559968</v>
      </c>
      <c r="CZ171" s="26">
        <f t="shared" si="85"/>
        <v>-396.82105578672588</v>
      </c>
      <c r="DA171" s="26">
        <f t="shared" si="85"/>
        <v>-398.97050317223727</v>
      </c>
      <c r="DB171" s="26">
        <f t="shared" si="85"/>
        <v>-401.13159339775359</v>
      </c>
      <c r="DC171" s="26">
        <f t="shared" si="85"/>
        <v>-403.30438952865808</v>
      </c>
      <c r="DD171" s="26">
        <f t="shared" si="85"/>
        <v>-405.48895497193826</v>
      </c>
      <c r="DE171" s="26">
        <f t="shared" si="85"/>
        <v>-407.68535347803629</v>
      </c>
      <c r="DF171" s="26">
        <f t="shared" si="85"/>
        <v>-409.89364914270897</v>
      </c>
      <c r="DG171" s="26">
        <f t="shared" si="85"/>
        <v>-412.11390640889863</v>
      </c>
      <c r="DH171" s="26">
        <f t="shared" si="85"/>
        <v>-414.34619006861351</v>
      </c>
      <c r="DI171" s="26">
        <f t="shared" si="85"/>
        <v>-416.59056526481851</v>
      </c>
      <c r="DJ171" s="26">
        <f t="shared" si="85"/>
        <v>-418.84709749333626</v>
      </c>
      <c r="DK171" s="26">
        <f t="shared" si="85"/>
        <v>-421.11585260475852</v>
      </c>
      <c r="DL171" s="26">
        <f t="shared" si="85"/>
        <v>-423.39689680636764</v>
      </c>
      <c r="DM171" s="26">
        <f t="shared" si="85"/>
        <v>-425.6902966640688</v>
      </c>
      <c r="DN171" s="26">
        <f t="shared" si="85"/>
        <v>-427.99611910433248</v>
      </c>
      <c r="DO171" s="26">
        <f t="shared" si="85"/>
        <v>-430.31443141614761</v>
      </c>
      <c r="DP171" s="26">
        <f t="shared" si="85"/>
        <v>-432.64530125298506</v>
      </c>
      <c r="DQ171" s="26">
        <f t="shared" si="85"/>
        <v>-434.98879663477209</v>
      </c>
    </row>
    <row r="172" spans="1:121" x14ac:dyDescent="0.3">
      <c r="A172" t="s">
        <v>81</v>
      </c>
      <c r="B172" s="26">
        <f t="shared" ref="B172:AG172" si="86">IF(B168&lt;=$B$121,$B$163*B169,0)</f>
        <v>270.83333333333331</v>
      </c>
      <c r="C172" s="26">
        <f t="shared" si="86"/>
        <v>272.30034722222223</v>
      </c>
      <c r="D172" s="26">
        <f t="shared" si="86"/>
        <v>273.77530743634259</v>
      </c>
      <c r="E172" s="26">
        <f t="shared" si="86"/>
        <v>275.25825701828944</v>
      </c>
      <c r="F172" s="26">
        <f t="shared" si="86"/>
        <v>276.74923924380522</v>
      </c>
      <c r="G172" s="26">
        <f t="shared" si="86"/>
        <v>278.2482976230425</v>
      </c>
      <c r="H172" s="26">
        <f t="shared" si="86"/>
        <v>279.75547590183402</v>
      </c>
      <c r="I172" s="26">
        <f t="shared" si="86"/>
        <v>281.27081806296894</v>
      </c>
      <c r="J172" s="26">
        <f t="shared" si="86"/>
        <v>282.79436832747666</v>
      </c>
      <c r="K172" s="26">
        <f t="shared" si="86"/>
        <v>284.32617115591717</v>
      </c>
      <c r="L172" s="26">
        <f t="shared" si="86"/>
        <v>285.86627124967839</v>
      </c>
      <c r="M172" s="26">
        <f t="shared" si="86"/>
        <v>287.41471355228083</v>
      </c>
      <c r="N172" s="26">
        <f t="shared" si="86"/>
        <v>288.97154325068902</v>
      </c>
      <c r="O172" s="26">
        <f t="shared" si="86"/>
        <v>289.11643734805352</v>
      </c>
      <c r="P172" s="26">
        <f t="shared" si="86"/>
        <v>289.26290113147286</v>
      </c>
      <c r="Q172" s="26">
        <f t="shared" si="86"/>
        <v>289.41095160587923</v>
      </c>
      <c r="R172" s="26">
        <f t="shared" si="86"/>
        <v>289.56060596042505</v>
      </c>
      <c r="S172" s="26">
        <f t="shared" si="86"/>
        <v>289.71188157047834</v>
      </c>
      <c r="T172" s="26">
        <f t="shared" si="86"/>
        <v>289.86479599964065</v>
      </c>
      <c r="U172" s="26">
        <f t="shared" si="86"/>
        <v>290.01936700178544</v>
      </c>
      <c r="V172" s="26">
        <f t="shared" si="86"/>
        <v>290.17561252312021</v>
      </c>
      <c r="W172" s="26">
        <f t="shared" si="86"/>
        <v>290.33355070426944</v>
      </c>
      <c r="X172" s="26">
        <f t="shared" si="86"/>
        <v>290.49319988238108</v>
      </c>
      <c r="Y172" s="26">
        <f t="shared" si="86"/>
        <v>290.65457859325562</v>
      </c>
      <c r="Z172" s="26">
        <f t="shared" si="86"/>
        <v>0</v>
      </c>
      <c r="AA172" s="26">
        <f t="shared" si="86"/>
        <v>0</v>
      </c>
      <c r="AB172" s="26">
        <f t="shared" si="86"/>
        <v>0</v>
      </c>
      <c r="AC172" s="26">
        <f t="shared" si="86"/>
        <v>0</v>
      </c>
      <c r="AD172" s="26">
        <f t="shared" si="86"/>
        <v>0</v>
      </c>
      <c r="AE172" s="26">
        <f t="shared" si="86"/>
        <v>0</v>
      </c>
      <c r="AF172" s="26">
        <f t="shared" si="86"/>
        <v>0</v>
      </c>
      <c r="AG172" s="26">
        <f t="shared" si="86"/>
        <v>0</v>
      </c>
      <c r="AH172" s="26">
        <f t="shared" ref="AH172:BM172" si="87">IF(AH168&lt;=$B$121,$B$163*AH169,0)</f>
        <v>0</v>
      </c>
      <c r="AI172" s="26">
        <f t="shared" si="87"/>
        <v>0</v>
      </c>
      <c r="AJ172" s="26">
        <f t="shared" si="87"/>
        <v>0</v>
      </c>
      <c r="AK172" s="26">
        <f t="shared" si="87"/>
        <v>0</v>
      </c>
      <c r="AL172" s="26">
        <f t="shared" si="87"/>
        <v>0</v>
      </c>
      <c r="AM172" s="26">
        <f t="shared" si="87"/>
        <v>0</v>
      </c>
      <c r="AN172" s="26">
        <f t="shared" si="87"/>
        <v>0</v>
      </c>
      <c r="AO172" s="26">
        <f t="shared" si="87"/>
        <v>0</v>
      </c>
      <c r="AP172" s="26">
        <f t="shared" si="87"/>
        <v>0</v>
      </c>
      <c r="AQ172" s="26">
        <f t="shared" si="87"/>
        <v>0</v>
      </c>
      <c r="AR172" s="26">
        <f t="shared" si="87"/>
        <v>0</v>
      </c>
      <c r="AS172" s="26">
        <f t="shared" si="87"/>
        <v>0</v>
      </c>
      <c r="AT172" s="26">
        <f t="shared" si="87"/>
        <v>0</v>
      </c>
      <c r="AU172" s="26">
        <f t="shared" si="87"/>
        <v>0</v>
      </c>
      <c r="AV172" s="26">
        <f t="shared" si="87"/>
        <v>0</v>
      </c>
      <c r="AW172" s="26">
        <f t="shared" si="87"/>
        <v>0</v>
      </c>
      <c r="AX172" s="26">
        <f t="shared" si="87"/>
        <v>0</v>
      </c>
      <c r="AY172" s="26">
        <f t="shared" si="87"/>
        <v>0</v>
      </c>
      <c r="AZ172" s="26">
        <f t="shared" si="87"/>
        <v>0</v>
      </c>
      <c r="BA172" s="26">
        <f t="shared" si="87"/>
        <v>0</v>
      </c>
      <c r="BB172" s="26">
        <f t="shared" si="87"/>
        <v>0</v>
      </c>
      <c r="BC172" s="26">
        <f t="shared" si="87"/>
        <v>0</v>
      </c>
      <c r="BD172" s="26">
        <f t="shared" si="87"/>
        <v>0</v>
      </c>
      <c r="BE172" s="26">
        <f t="shared" si="87"/>
        <v>0</v>
      </c>
      <c r="BF172" s="26">
        <f t="shared" si="87"/>
        <v>0</v>
      </c>
      <c r="BG172" s="26">
        <f t="shared" si="87"/>
        <v>0</v>
      </c>
      <c r="BH172" s="26">
        <f t="shared" si="87"/>
        <v>0</v>
      </c>
      <c r="BI172" s="26">
        <f t="shared" si="87"/>
        <v>0</v>
      </c>
      <c r="BJ172" s="26">
        <f t="shared" si="87"/>
        <v>0</v>
      </c>
      <c r="BK172" s="26">
        <f t="shared" si="87"/>
        <v>0</v>
      </c>
      <c r="BL172" s="26">
        <f t="shared" si="87"/>
        <v>0</v>
      </c>
      <c r="BM172" s="26">
        <f t="shared" si="87"/>
        <v>0</v>
      </c>
      <c r="BN172" s="26">
        <f t="shared" ref="BN172:CS172" si="88">IF(BN168&lt;=$B$121,$B$163*BN169,0)</f>
        <v>0</v>
      </c>
      <c r="BO172" s="26">
        <f t="shared" si="88"/>
        <v>0</v>
      </c>
      <c r="BP172" s="26">
        <f t="shared" si="88"/>
        <v>0</v>
      </c>
      <c r="BQ172" s="26">
        <f t="shared" si="88"/>
        <v>0</v>
      </c>
      <c r="BR172" s="26">
        <f t="shared" si="88"/>
        <v>0</v>
      </c>
      <c r="BS172" s="26">
        <f t="shared" si="88"/>
        <v>0</v>
      </c>
      <c r="BT172" s="26">
        <f t="shared" si="88"/>
        <v>0</v>
      </c>
      <c r="BU172" s="26">
        <f t="shared" si="88"/>
        <v>0</v>
      </c>
      <c r="BV172" s="26">
        <f t="shared" si="88"/>
        <v>0</v>
      </c>
      <c r="BW172" s="26">
        <f t="shared" si="88"/>
        <v>0</v>
      </c>
      <c r="BX172" s="26">
        <f t="shared" si="88"/>
        <v>0</v>
      </c>
      <c r="BY172" s="26">
        <f t="shared" si="88"/>
        <v>0</v>
      </c>
      <c r="BZ172" s="26">
        <f t="shared" si="88"/>
        <v>0</v>
      </c>
      <c r="CA172" s="26">
        <f t="shared" si="88"/>
        <v>0</v>
      </c>
      <c r="CB172" s="26">
        <f t="shared" si="88"/>
        <v>0</v>
      </c>
      <c r="CC172" s="26">
        <f t="shared" si="88"/>
        <v>0</v>
      </c>
      <c r="CD172" s="26">
        <f t="shared" si="88"/>
        <v>0</v>
      </c>
      <c r="CE172" s="26">
        <f t="shared" si="88"/>
        <v>0</v>
      </c>
      <c r="CF172" s="26">
        <f t="shared" si="88"/>
        <v>0</v>
      </c>
      <c r="CG172" s="26">
        <f t="shared" si="88"/>
        <v>0</v>
      </c>
      <c r="CH172" s="26">
        <f t="shared" si="88"/>
        <v>0</v>
      </c>
      <c r="CI172" s="26">
        <f t="shared" si="88"/>
        <v>0</v>
      </c>
      <c r="CJ172" s="26">
        <f t="shared" si="88"/>
        <v>0</v>
      </c>
      <c r="CK172" s="26">
        <f t="shared" si="88"/>
        <v>0</v>
      </c>
      <c r="CL172" s="26">
        <f t="shared" si="88"/>
        <v>0</v>
      </c>
      <c r="CM172" s="26">
        <f t="shared" si="88"/>
        <v>0</v>
      </c>
      <c r="CN172" s="26">
        <f t="shared" si="88"/>
        <v>0</v>
      </c>
      <c r="CO172" s="26">
        <f t="shared" si="88"/>
        <v>0</v>
      </c>
      <c r="CP172" s="26">
        <f t="shared" si="88"/>
        <v>0</v>
      </c>
      <c r="CQ172" s="26">
        <f t="shared" si="88"/>
        <v>0</v>
      </c>
      <c r="CR172" s="26">
        <f t="shared" si="88"/>
        <v>0</v>
      </c>
      <c r="CS172" s="26">
        <f t="shared" si="88"/>
        <v>0</v>
      </c>
      <c r="CT172" s="26">
        <f t="shared" ref="CT172:DQ172" si="89">IF(CT168&lt;=$B$121,$B$163*CT169,0)</f>
        <v>0</v>
      </c>
      <c r="CU172" s="26">
        <f t="shared" si="89"/>
        <v>0</v>
      </c>
      <c r="CV172" s="26">
        <f t="shared" si="89"/>
        <v>0</v>
      </c>
      <c r="CW172" s="26">
        <f t="shared" si="89"/>
        <v>0</v>
      </c>
      <c r="CX172" s="26">
        <f t="shared" si="89"/>
        <v>0</v>
      </c>
      <c r="CY172" s="26">
        <f t="shared" si="89"/>
        <v>0</v>
      </c>
      <c r="CZ172" s="26">
        <f t="shared" si="89"/>
        <v>0</v>
      </c>
      <c r="DA172" s="26">
        <f t="shared" si="89"/>
        <v>0</v>
      </c>
      <c r="DB172" s="26">
        <f t="shared" si="89"/>
        <v>0</v>
      </c>
      <c r="DC172" s="26">
        <f t="shared" si="89"/>
        <v>0</v>
      </c>
      <c r="DD172" s="26">
        <f t="shared" si="89"/>
        <v>0</v>
      </c>
      <c r="DE172" s="26">
        <f t="shared" si="89"/>
        <v>0</v>
      </c>
      <c r="DF172" s="26">
        <f t="shared" si="89"/>
        <v>0</v>
      </c>
      <c r="DG172" s="26">
        <f t="shared" si="89"/>
        <v>0</v>
      </c>
      <c r="DH172" s="26">
        <f t="shared" si="89"/>
        <v>0</v>
      </c>
      <c r="DI172" s="26">
        <f t="shared" si="89"/>
        <v>0</v>
      </c>
      <c r="DJ172" s="26">
        <f t="shared" si="89"/>
        <v>0</v>
      </c>
      <c r="DK172" s="26">
        <f t="shared" si="89"/>
        <v>0</v>
      </c>
      <c r="DL172" s="26">
        <f t="shared" si="89"/>
        <v>0</v>
      </c>
      <c r="DM172" s="26">
        <f t="shared" si="89"/>
        <v>0</v>
      </c>
      <c r="DN172" s="26">
        <f t="shared" si="89"/>
        <v>0</v>
      </c>
      <c r="DO172" s="26">
        <f t="shared" si="89"/>
        <v>0</v>
      </c>
      <c r="DP172" s="26">
        <f t="shared" si="89"/>
        <v>0</v>
      </c>
      <c r="DQ172" s="26">
        <f t="shared" si="89"/>
        <v>0</v>
      </c>
    </row>
    <row r="173" spans="1:121" x14ac:dyDescent="0.3">
      <c r="A173" t="s">
        <v>51</v>
      </c>
      <c r="B173" s="22">
        <f t="shared" ref="B173:AG173" si="90">B169+B171+B172</f>
        <v>50270.833333333336</v>
      </c>
      <c r="C173" s="22">
        <f t="shared" si="90"/>
        <v>50543.133680555555</v>
      </c>
      <c r="D173" s="22">
        <f t="shared" si="90"/>
        <v>50816.908987991897</v>
      </c>
      <c r="E173" s="22">
        <f t="shared" si="90"/>
        <v>51092.167245010191</v>
      </c>
      <c r="F173" s="22">
        <f t="shared" si="90"/>
        <v>51368.916484253998</v>
      </c>
      <c r="G173" s="22">
        <f t="shared" si="90"/>
        <v>51647.164781877043</v>
      </c>
      <c r="H173" s="22">
        <f t="shared" si="90"/>
        <v>51926.920257778875</v>
      </c>
      <c r="I173" s="22">
        <f t="shared" si="90"/>
        <v>52208.191075841845</v>
      </c>
      <c r="J173" s="22">
        <f t="shared" si="90"/>
        <v>52490.985444169324</v>
      </c>
      <c r="K173" s="22">
        <f t="shared" si="90"/>
        <v>52775.311615325241</v>
      </c>
      <c r="L173" s="22">
        <f t="shared" si="90"/>
        <v>53061.177886574922</v>
      </c>
      <c r="M173" s="22">
        <f t="shared" si="90"/>
        <v>53348.592600127202</v>
      </c>
      <c r="N173" s="22">
        <f t="shared" si="90"/>
        <v>53375.342279640652</v>
      </c>
      <c r="O173" s="22">
        <f t="shared" si="90"/>
        <v>53402.381747348838</v>
      </c>
      <c r="P173" s="22">
        <f t="shared" si="90"/>
        <v>53429.71414262386</v>
      </c>
      <c r="Q173" s="22">
        <f t="shared" si="90"/>
        <v>53457.342638847695</v>
      </c>
      <c r="R173" s="22">
        <f t="shared" si="90"/>
        <v>53485.270443780617</v>
      </c>
      <c r="S173" s="22">
        <f t="shared" si="90"/>
        <v>53513.500799933652</v>
      </c>
      <c r="T173" s="22">
        <f t="shared" si="90"/>
        <v>53542.036984945007</v>
      </c>
      <c r="U173" s="22">
        <f t="shared" si="90"/>
        <v>53570.882311960653</v>
      </c>
      <c r="V173" s="22">
        <f t="shared" si="90"/>
        <v>53600.04013001897</v>
      </c>
      <c r="W173" s="22">
        <f t="shared" si="90"/>
        <v>53629.513824439586</v>
      </c>
      <c r="X173" s="22">
        <f t="shared" si="90"/>
        <v>53659.30681721642</v>
      </c>
      <c r="Y173" s="22">
        <f t="shared" si="90"/>
        <v>53689.422567415008</v>
      </c>
      <c r="Z173" s="22">
        <f t="shared" si="90"/>
        <v>53429.046866000579</v>
      </c>
      <c r="AA173" s="22">
        <f t="shared" si="90"/>
        <v>53167.260796203489</v>
      </c>
      <c r="AB173" s="22">
        <f t="shared" si="90"/>
        <v>52904.056718528329</v>
      </c>
      <c r="AC173" s="22">
        <f t="shared" si="90"/>
        <v>52639.4269520991</v>
      </c>
      <c r="AD173" s="22">
        <f t="shared" si="90"/>
        <v>52373.363774435042</v>
      </c>
      <c r="AE173" s="22">
        <f t="shared" si="90"/>
        <v>52105.859421225308</v>
      </c>
      <c r="AF173" s="22">
        <f t="shared" si="90"/>
        <v>51836.906086102354</v>
      </c>
      <c r="AG173" s="22">
        <f t="shared" si="90"/>
        <v>51566.495920414149</v>
      </c>
      <c r="AH173" s="22">
        <f t="shared" ref="AH173:BM173" si="91">AH169+AH171+AH172</f>
        <v>51294.621032995135</v>
      </c>
      <c r="AI173" s="22">
        <f t="shared" si="91"/>
        <v>51021.273489935935</v>
      </c>
      <c r="AJ173" s="22">
        <f t="shared" si="91"/>
        <v>50746.445314351826</v>
      </c>
      <c r="AK173" s="22">
        <f t="shared" si="91"/>
        <v>50470.128486149973</v>
      </c>
      <c r="AL173" s="22">
        <f t="shared" si="91"/>
        <v>50192.314941795361</v>
      </c>
      <c r="AM173" s="22">
        <f t="shared" si="91"/>
        <v>49912.996574075492</v>
      </c>
      <c r="AN173" s="22">
        <f t="shared" si="91"/>
        <v>49632.165231863808</v>
      </c>
      <c r="AO173" s="22">
        <f t="shared" si="91"/>
        <v>49349.812719881811</v>
      </c>
      <c r="AP173" s="22">
        <f t="shared" si="91"/>
        <v>49065.930798459915</v>
      </c>
      <c r="AQ173" s="22">
        <f t="shared" si="91"/>
        <v>48780.511183296978</v>
      </c>
      <c r="AR173" s="22">
        <f t="shared" si="91"/>
        <v>48493.545545218578</v>
      </c>
      <c r="AS173" s="22">
        <f t="shared" si="91"/>
        <v>48205.025509933919</v>
      </c>
      <c r="AT173" s="22">
        <f t="shared" si="91"/>
        <v>47914.942657791471</v>
      </c>
      <c r="AU173" s="22">
        <f t="shared" si="91"/>
        <v>47623.288523533251</v>
      </c>
      <c r="AV173" s="22">
        <f t="shared" si="91"/>
        <v>47330.054596047798</v>
      </c>
      <c r="AW173" s="22">
        <f t="shared" si="91"/>
        <v>47035.232318121794</v>
      </c>
      <c r="AX173" s="22">
        <f t="shared" si="91"/>
        <v>46738.813086190363</v>
      </c>
      <c r="AY173" s="22">
        <f t="shared" si="91"/>
        <v>46440.788250085971</v>
      </c>
      <c r="AZ173" s="22">
        <f t="shared" si="91"/>
        <v>46141.149112786014</v>
      </c>
      <c r="BA173" s="22">
        <f t="shared" si="91"/>
        <v>45839.886930159009</v>
      </c>
      <c r="BB173" s="22">
        <f t="shared" si="91"/>
        <v>45536.992910709443</v>
      </c>
      <c r="BC173" s="22">
        <f t="shared" si="91"/>
        <v>45232.458215321196</v>
      </c>
      <c r="BD173" s="22">
        <f t="shared" si="91"/>
        <v>44926.27395699959</v>
      </c>
      <c r="BE173" s="22">
        <f t="shared" si="91"/>
        <v>44618.431200612082</v>
      </c>
      <c r="BF173" s="22">
        <f t="shared" si="91"/>
        <v>44308.920962627468</v>
      </c>
      <c r="BG173" s="22">
        <f t="shared" si="91"/>
        <v>43997.734210853778</v>
      </c>
      <c r="BH173" s="22">
        <f t="shared" si="91"/>
        <v>43684.861864174643</v>
      </c>
      <c r="BI173" s="22">
        <f t="shared" si="91"/>
        <v>43370.29479228433</v>
      </c>
      <c r="BJ173" s="22">
        <f t="shared" si="91"/>
        <v>43054.023815421278</v>
      </c>
      <c r="BK173" s="22">
        <f t="shared" si="91"/>
        <v>42736.039704100214</v>
      </c>
      <c r="BL173" s="22">
        <f t="shared" si="91"/>
        <v>42416.333178842833</v>
      </c>
      <c r="BM173" s="22">
        <f t="shared" si="91"/>
        <v>42094.894909906972</v>
      </c>
      <c r="BN173" s="22">
        <f t="shared" ref="BN173:CS173" si="92">BN169+BN171+BN172</f>
        <v>41771.715517014374</v>
      </c>
      <c r="BO173" s="22">
        <f t="shared" si="92"/>
        <v>41446.785569076943</v>
      </c>
      <c r="BP173" s="22">
        <f t="shared" si="92"/>
        <v>41120.095583921517</v>
      </c>
      <c r="BQ173" s="22">
        <f t="shared" si="92"/>
        <v>40791.636028013163</v>
      </c>
      <c r="BR173" s="22">
        <f t="shared" si="92"/>
        <v>40461.397316176975</v>
      </c>
      <c r="BS173" s="22">
        <f t="shared" si="92"/>
        <v>40129.369811318342</v>
      </c>
      <c r="BT173" s="22">
        <f t="shared" si="92"/>
        <v>39795.543824141721</v>
      </c>
      <c r="BU173" s="22">
        <f t="shared" si="92"/>
        <v>39459.909612867894</v>
      </c>
      <c r="BV173" s="22">
        <f t="shared" si="92"/>
        <v>39122.457382949666</v>
      </c>
      <c r="BW173" s="22">
        <f t="shared" si="92"/>
        <v>38783.177286786049</v>
      </c>
      <c r="BX173" s="22">
        <f t="shared" si="92"/>
        <v>38442.059423434883</v>
      </c>
      <c r="BY173" s="22">
        <f t="shared" si="92"/>
        <v>38099.093838323897</v>
      </c>
      <c r="BZ173" s="22">
        <f t="shared" si="92"/>
        <v>37754.270522960229</v>
      </c>
      <c r="CA173" s="22">
        <f t="shared" si="92"/>
        <v>37407.579414638334</v>
      </c>
      <c r="CB173" s="22">
        <f t="shared" si="92"/>
        <v>37059.010396146368</v>
      </c>
      <c r="CC173" s="22">
        <f t="shared" si="92"/>
        <v>36708.553295470905</v>
      </c>
      <c r="CD173" s="22">
        <f t="shared" si="92"/>
        <v>36356.197885500114</v>
      </c>
      <c r="CE173" s="22">
        <f t="shared" si="92"/>
        <v>36001.933883725316</v>
      </c>
      <c r="CF173" s="22">
        <f t="shared" si="92"/>
        <v>35645.7509519409</v>
      </c>
      <c r="CG173" s="22">
        <f t="shared" si="92"/>
        <v>35287.638695942653</v>
      </c>
      <c r="CH173" s="22">
        <f t="shared" si="92"/>
        <v>34927.586665224415</v>
      </c>
      <c r="CI173" s="22">
        <f t="shared" si="92"/>
        <v>34565.584352673119</v>
      </c>
      <c r="CJ173" s="22">
        <f t="shared" si="92"/>
        <v>34201.621194262174</v>
      </c>
      <c r="CK173" s="22">
        <f t="shared" si="92"/>
        <v>33835.686568743171</v>
      </c>
      <c r="CL173" s="22">
        <f t="shared" si="92"/>
        <v>33467.769797335939</v>
      </c>
      <c r="CM173" s="22">
        <f t="shared" si="92"/>
        <v>33097.860143416918</v>
      </c>
      <c r="CN173" s="22">
        <f t="shared" si="92"/>
        <v>32725.946812205835</v>
      </c>
      <c r="CO173" s="22">
        <f t="shared" si="92"/>
        <v>32352.018950450693</v>
      </c>
      <c r="CP173" s="22">
        <f t="shared" si="92"/>
        <v>31976.065646111041</v>
      </c>
      <c r="CQ173" s="22">
        <f t="shared" si="92"/>
        <v>31598.07592803955</v>
      </c>
      <c r="CR173" s="22">
        <f t="shared" si="92"/>
        <v>31218.03876566184</v>
      </c>
      <c r="CS173" s="22">
        <f t="shared" si="92"/>
        <v>30835.943068654582</v>
      </c>
      <c r="CT173" s="22">
        <f t="shared" ref="CT173:DQ173" si="93">CT169+CT171+CT172</f>
        <v>30451.77768662187</v>
      </c>
      <c r="CU173" s="22">
        <f t="shared" si="93"/>
        <v>30065.531408769813</v>
      </c>
      <c r="CV173" s="22">
        <f t="shared" si="93"/>
        <v>29677.192963579389</v>
      </c>
      <c r="CW173" s="22">
        <f t="shared" si="93"/>
        <v>29286.75101847752</v>
      </c>
      <c r="CX173" s="22">
        <f t="shared" si="93"/>
        <v>28894.194179506347</v>
      </c>
      <c r="CY173" s="22">
        <f t="shared" si="93"/>
        <v>28499.510990990748</v>
      </c>
      <c r="CZ173" s="22">
        <f t="shared" si="93"/>
        <v>28102.689935204024</v>
      </c>
      <c r="DA173" s="22">
        <f t="shared" si="93"/>
        <v>27703.719432031787</v>
      </c>
      <c r="DB173" s="22">
        <f t="shared" si="93"/>
        <v>27302.587838634034</v>
      </c>
      <c r="DC173" s="22">
        <f t="shared" si="93"/>
        <v>26899.283449105376</v>
      </c>
      <c r="DD173" s="22">
        <f t="shared" si="93"/>
        <v>26493.794494133439</v>
      </c>
      <c r="DE173" s="22">
        <f t="shared" si="93"/>
        <v>26086.109140655404</v>
      </c>
      <c r="DF173" s="22">
        <f t="shared" si="93"/>
        <v>25676.215491512696</v>
      </c>
      <c r="DG173" s="22">
        <f t="shared" si="93"/>
        <v>25264.101585103796</v>
      </c>
      <c r="DH173" s="22">
        <f t="shared" si="93"/>
        <v>24849.755395035183</v>
      </c>
      <c r="DI173" s="22">
        <f t="shared" si="93"/>
        <v>24433.164829770365</v>
      </c>
      <c r="DJ173" s="22">
        <f t="shared" si="93"/>
        <v>24014.317732277028</v>
      </c>
      <c r="DK173" s="22">
        <f t="shared" si="93"/>
        <v>23593.20187967227</v>
      </c>
      <c r="DL173" s="22">
        <f t="shared" si="93"/>
        <v>23169.804982865902</v>
      </c>
      <c r="DM173" s="22">
        <f t="shared" si="93"/>
        <v>22744.114686201832</v>
      </c>
      <c r="DN173" s="22">
        <f t="shared" si="93"/>
        <v>22316.118567097499</v>
      </c>
      <c r="DO173" s="22">
        <f t="shared" si="93"/>
        <v>21885.804135681352</v>
      </c>
      <c r="DP173" s="22">
        <f t="shared" si="93"/>
        <v>21453.158834428366</v>
      </c>
      <c r="DQ173" s="22">
        <f t="shared" si="93"/>
        <v>21018.170037793596</v>
      </c>
    </row>
    <row r="174" spans="1:121" x14ac:dyDescent="0.3">
      <c r="A174" s="27" t="s">
        <v>74</v>
      </c>
    </row>
    <row r="175" spans="1:121" x14ac:dyDescent="0.3">
      <c r="A175" s="27" t="s">
        <v>75</v>
      </c>
    </row>
    <row r="176" spans="1:121" x14ac:dyDescent="0.3">
      <c r="A176" s="4" t="s">
        <v>65</v>
      </c>
      <c r="B176" s="9">
        <v>1</v>
      </c>
      <c r="C176" s="9">
        <v>2</v>
      </c>
      <c r="D176" s="9">
        <v>3</v>
      </c>
      <c r="E176" s="9">
        <v>4</v>
      </c>
      <c r="F176" s="9">
        <v>5</v>
      </c>
      <c r="G176" s="9">
        <v>6</v>
      </c>
      <c r="H176" s="9">
        <v>7</v>
      </c>
      <c r="I176" s="9">
        <v>8</v>
      </c>
      <c r="J176" s="9">
        <v>9</v>
      </c>
      <c r="K176" s="9">
        <v>10</v>
      </c>
      <c r="L176" s="9">
        <v>11</v>
      </c>
      <c r="M176" s="9">
        <v>12</v>
      </c>
      <c r="N176" s="9">
        <v>13</v>
      </c>
      <c r="O176" s="9">
        <v>14</v>
      </c>
      <c r="P176" s="9">
        <v>15</v>
      </c>
      <c r="Q176" s="9">
        <v>16</v>
      </c>
      <c r="R176" s="9">
        <v>17</v>
      </c>
      <c r="S176" s="9">
        <v>18</v>
      </c>
      <c r="T176" s="9">
        <v>19</v>
      </c>
      <c r="U176" s="9">
        <v>20</v>
      </c>
      <c r="V176" s="9">
        <v>21</v>
      </c>
      <c r="W176" s="9">
        <v>22</v>
      </c>
      <c r="X176" s="9">
        <v>23</v>
      </c>
      <c r="Y176" s="9">
        <v>24</v>
      </c>
      <c r="Z176" s="9">
        <v>25</v>
      </c>
      <c r="AA176" s="9">
        <v>26</v>
      </c>
      <c r="AB176" s="9">
        <v>27</v>
      </c>
      <c r="AC176" s="9">
        <v>28</v>
      </c>
      <c r="AD176" s="9">
        <v>29</v>
      </c>
      <c r="AE176" s="9">
        <v>30</v>
      </c>
      <c r="AF176" s="9">
        <v>31</v>
      </c>
      <c r="AG176" s="9">
        <v>32</v>
      </c>
      <c r="AH176" s="9">
        <v>33</v>
      </c>
      <c r="AI176" s="9">
        <v>34</v>
      </c>
      <c r="AJ176" s="9">
        <v>35</v>
      </c>
      <c r="AK176" s="9">
        <v>36</v>
      </c>
      <c r="AL176" s="9">
        <v>37</v>
      </c>
      <c r="AM176" s="9">
        <v>38</v>
      </c>
      <c r="AN176" s="9">
        <v>39</v>
      </c>
      <c r="AO176" s="9">
        <v>40</v>
      </c>
      <c r="AP176" s="9">
        <v>41</v>
      </c>
      <c r="AQ176" s="9">
        <v>42</v>
      </c>
      <c r="AR176" s="9">
        <v>43</v>
      </c>
      <c r="AS176" s="9">
        <v>44</v>
      </c>
      <c r="AT176" s="9">
        <v>45</v>
      </c>
      <c r="AU176" s="9">
        <v>46</v>
      </c>
      <c r="AV176" s="9">
        <v>47</v>
      </c>
      <c r="AW176" s="9">
        <v>48</v>
      </c>
      <c r="AX176" s="9">
        <v>49</v>
      </c>
      <c r="AY176" s="9">
        <v>50</v>
      </c>
      <c r="AZ176" s="9">
        <v>51</v>
      </c>
      <c r="BA176" s="9">
        <v>52</v>
      </c>
      <c r="BB176" s="9">
        <v>53</v>
      </c>
      <c r="BC176" s="9">
        <v>54</v>
      </c>
      <c r="BD176" s="9">
        <v>55</v>
      </c>
      <c r="BE176" s="9">
        <v>56</v>
      </c>
      <c r="BF176" s="9">
        <v>57</v>
      </c>
      <c r="BG176" s="9">
        <v>58</v>
      </c>
      <c r="BH176" s="9">
        <v>59</v>
      </c>
      <c r="BI176" s="9">
        <v>60</v>
      </c>
      <c r="BJ176" s="9">
        <v>61</v>
      </c>
      <c r="BK176" s="9">
        <v>62</v>
      </c>
      <c r="BL176" s="9">
        <v>63</v>
      </c>
      <c r="BM176" s="9">
        <v>64</v>
      </c>
      <c r="BN176" s="9">
        <v>65</v>
      </c>
      <c r="BO176" s="9">
        <v>66</v>
      </c>
      <c r="BP176" s="9">
        <v>67</v>
      </c>
      <c r="BQ176" s="9">
        <v>68</v>
      </c>
      <c r="BR176" s="9">
        <v>69</v>
      </c>
      <c r="BS176" s="9">
        <v>70</v>
      </c>
      <c r="BT176" s="9">
        <v>71</v>
      </c>
      <c r="BU176" s="9">
        <v>72</v>
      </c>
      <c r="BV176" s="9">
        <v>73</v>
      </c>
      <c r="BW176" s="9">
        <v>74</v>
      </c>
      <c r="BX176" s="9">
        <v>75</v>
      </c>
      <c r="BY176" s="9">
        <v>76</v>
      </c>
      <c r="BZ176" s="9">
        <v>77</v>
      </c>
      <c r="CA176" s="9">
        <v>78</v>
      </c>
      <c r="CB176" s="9">
        <v>79</v>
      </c>
      <c r="CC176" s="9">
        <v>80</v>
      </c>
      <c r="CD176" s="9">
        <v>81</v>
      </c>
      <c r="CE176" s="9">
        <v>82</v>
      </c>
      <c r="CF176" s="9">
        <v>83</v>
      </c>
      <c r="CG176" s="9">
        <v>84</v>
      </c>
      <c r="CH176" s="9">
        <v>85</v>
      </c>
      <c r="CI176" s="9">
        <v>86</v>
      </c>
      <c r="CJ176" s="9">
        <v>87</v>
      </c>
      <c r="CK176" s="9">
        <v>88</v>
      </c>
      <c r="CL176" s="9">
        <v>89</v>
      </c>
      <c r="CM176" s="9">
        <v>90</v>
      </c>
      <c r="CN176" s="9">
        <v>91</v>
      </c>
      <c r="CO176" s="9">
        <v>92</v>
      </c>
      <c r="CP176" s="9">
        <v>93</v>
      </c>
      <c r="CQ176" s="9">
        <v>94</v>
      </c>
      <c r="CR176" s="9">
        <v>95</v>
      </c>
      <c r="CS176" s="9">
        <v>96</v>
      </c>
      <c r="CT176" s="9">
        <v>97</v>
      </c>
      <c r="CU176" s="9">
        <v>98</v>
      </c>
      <c r="CV176" s="9">
        <v>99</v>
      </c>
      <c r="CW176" s="9">
        <v>100</v>
      </c>
      <c r="CX176" s="9">
        <v>101</v>
      </c>
      <c r="CY176" s="9">
        <v>102</v>
      </c>
      <c r="CZ176" s="9">
        <v>103</v>
      </c>
      <c r="DA176" s="9">
        <v>104</v>
      </c>
      <c r="DB176" s="9">
        <v>105</v>
      </c>
      <c r="DC176" s="9">
        <v>106</v>
      </c>
      <c r="DD176" s="9">
        <v>107</v>
      </c>
      <c r="DE176" s="9">
        <v>108</v>
      </c>
      <c r="DF176" s="9">
        <v>109</v>
      </c>
      <c r="DG176" s="9">
        <v>110</v>
      </c>
      <c r="DH176" s="9">
        <v>111</v>
      </c>
      <c r="DI176" s="9">
        <v>112</v>
      </c>
      <c r="DJ176" s="9">
        <v>113</v>
      </c>
      <c r="DK176" s="9">
        <v>114</v>
      </c>
      <c r="DL176" s="9">
        <v>115</v>
      </c>
      <c r="DM176" s="9">
        <v>116</v>
      </c>
      <c r="DN176" s="9">
        <v>117</v>
      </c>
      <c r="DO176" s="9">
        <v>118</v>
      </c>
      <c r="DP176" s="9">
        <v>119</v>
      </c>
      <c r="DQ176" s="9">
        <v>120</v>
      </c>
    </row>
    <row r="177" spans="1:121" x14ac:dyDescent="0.3">
      <c r="A177" t="s">
        <v>66</v>
      </c>
      <c r="B177" s="22">
        <f t="shared" ref="B177:AG177" si="94">-$D$118</f>
        <v>567.73988610013009</v>
      </c>
      <c r="C177" s="22">
        <f t="shared" si="94"/>
        <v>567.73988610013009</v>
      </c>
      <c r="D177" s="22">
        <f t="shared" si="94"/>
        <v>567.73988610013009</v>
      </c>
      <c r="E177" s="22">
        <f t="shared" si="94"/>
        <v>567.73988610013009</v>
      </c>
      <c r="F177" s="22">
        <f t="shared" si="94"/>
        <v>567.73988610013009</v>
      </c>
      <c r="G177" s="22">
        <f t="shared" si="94"/>
        <v>567.73988610013009</v>
      </c>
      <c r="H177" s="22">
        <f t="shared" si="94"/>
        <v>567.73988610013009</v>
      </c>
      <c r="I177" s="22">
        <f t="shared" si="94"/>
        <v>567.73988610013009</v>
      </c>
      <c r="J177" s="22">
        <f t="shared" si="94"/>
        <v>567.73988610013009</v>
      </c>
      <c r="K177" s="22">
        <f t="shared" si="94"/>
        <v>567.73988610013009</v>
      </c>
      <c r="L177" s="22">
        <f t="shared" si="94"/>
        <v>567.73988610013009</v>
      </c>
      <c r="M177" s="22">
        <f t="shared" si="94"/>
        <v>567.73988610013009</v>
      </c>
      <c r="N177" s="22">
        <f t="shared" si="94"/>
        <v>567.73988610013009</v>
      </c>
      <c r="O177" s="22">
        <f t="shared" si="94"/>
        <v>567.73988610013009</v>
      </c>
      <c r="P177" s="22">
        <f t="shared" si="94"/>
        <v>567.73988610013009</v>
      </c>
      <c r="Q177" s="22">
        <f t="shared" si="94"/>
        <v>567.73988610013009</v>
      </c>
      <c r="R177" s="22">
        <f t="shared" si="94"/>
        <v>567.73988610013009</v>
      </c>
      <c r="S177" s="22">
        <f t="shared" si="94"/>
        <v>567.73988610013009</v>
      </c>
      <c r="T177" s="22">
        <f t="shared" si="94"/>
        <v>567.73988610013009</v>
      </c>
      <c r="U177" s="22">
        <f t="shared" si="94"/>
        <v>567.73988610013009</v>
      </c>
      <c r="V177" s="22">
        <f t="shared" si="94"/>
        <v>567.73988610013009</v>
      </c>
      <c r="W177" s="22">
        <f t="shared" si="94"/>
        <v>567.73988610013009</v>
      </c>
      <c r="X177" s="22">
        <f t="shared" si="94"/>
        <v>567.73988610013009</v>
      </c>
      <c r="Y177" s="22">
        <f t="shared" si="94"/>
        <v>567.73988610013009</v>
      </c>
      <c r="Z177" s="22">
        <f t="shared" si="94"/>
        <v>567.73988610013009</v>
      </c>
      <c r="AA177" s="22">
        <f t="shared" si="94"/>
        <v>567.73988610013009</v>
      </c>
      <c r="AB177" s="22">
        <f t="shared" si="94"/>
        <v>567.73988610013009</v>
      </c>
      <c r="AC177" s="22">
        <f t="shared" si="94"/>
        <v>567.73988610013009</v>
      </c>
      <c r="AD177" s="22">
        <f t="shared" si="94"/>
        <v>567.73988610013009</v>
      </c>
      <c r="AE177" s="22">
        <f t="shared" si="94"/>
        <v>567.73988610013009</v>
      </c>
      <c r="AF177" s="22">
        <f t="shared" si="94"/>
        <v>567.73988610013009</v>
      </c>
      <c r="AG177" s="22">
        <f t="shared" si="94"/>
        <v>567.73988610013009</v>
      </c>
      <c r="AH177" s="22">
        <f t="shared" ref="AH177:BM177" si="95">-$D$118</f>
        <v>567.73988610013009</v>
      </c>
      <c r="AI177" s="22">
        <f t="shared" si="95"/>
        <v>567.73988610013009</v>
      </c>
      <c r="AJ177" s="22">
        <f t="shared" si="95"/>
        <v>567.73988610013009</v>
      </c>
      <c r="AK177" s="22">
        <f t="shared" si="95"/>
        <v>567.73988610013009</v>
      </c>
      <c r="AL177" s="22">
        <f t="shared" si="95"/>
        <v>567.73988610013009</v>
      </c>
      <c r="AM177" s="22">
        <f t="shared" si="95"/>
        <v>567.73988610013009</v>
      </c>
      <c r="AN177" s="22">
        <f t="shared" si="95"/>
        <v>567.73988610013009</v>
      </c>
      <c r="AO177" s="22">
        <f t="shared" si="95"/>
        <v>567.73988610013009</v>
      </c>
      <c r="AP177" s="22">
        <f t="shared" si="95"/>
        <v>567.73988610013009</v>
      </c>
      <c r="AQ177" s="22">
        <f t="shared" si="95"/>
        <v>567.73988610013009</v>
      </c>
      <c r="AR177" s="22">
        <f t="shared" si="95"/>
        <v>567.73988610013009</v>
      </c>
      <c r="AS177" s="22">
        <f t="shared" si="95"/>
        <v>567.73988610013009</v>
      </c>
      <c r="AT177" s="22">
        <f t="shared" si="95"/>
        <v>567.73988610013009</v>
      </c>
      <c r="AU177" s="22">
        <f t="shared" si="95"/>
        <v>567.73988610013009</v>
      </c>
      <c r="AV177" s="22">
        <f t="shared" si="95"/>
        <v>567.73988610013009</v>
      </c>
      <c r="AW177" s="22">
        <f t="shared" si="95"/>
        <v>567.73988610013009</v>
      </c>
      <c r="AX177" s="22">
        <f t="shared" si="95"/>
        <v>567.73988610013009</v>
      </c>
      <c r="AY177" s="22">
        <f t="shared" si="95"/>
        <v>567.73988610013009</v>
      </c>
      <c r="AZ177" s="22">
        <f t="shared" si="95"/>
        <v>567.73988610013009</v>
      </c>
      <c r="BA177" s="22">
        <f t="shared" si="95"/>
        <v>567.73988610013009</v>
      </c>
      <c r="BB177" s="22">
        <f t="shared" si="95"/>
        <v>567.73988610013009</v>
      </c>
      <c r="BC177" s="22">
        <f t="shared" si="95"/>
        <v>567.73988610013009</v>
      </c>
      <c r="BD177" s="22">
        <f t="shared" si="95"/>
        <v>567.73988610013009</v>
      </c>
      <c r="BE177" s="22">
        <f t="shared" si="95"/>
        <v>567.73988610013009</v>
      </c>
      <c r="BF177" s="22">
        <f t="shared" si="95"/>
        <v>567.73988610013009</v>
      </c>
      <c r="BG177" s="22">
        <f t="shared" si="95"/>
        <v>567.73988610013009</v>
      </c>
      <c r="BH177" s="22">
        <f t="shared" si="95"/>
        <v>567.73988610013009</v>
      </c>
      <c r="BI177" s="22">
        <f t="shared" si="95"/>
        <v>567.73988610013009</v>
      </c>
      <c r="BJ177" s="22">
        <f t="shared" si="95"/>
        <v>567.73988610013009</v>
      </c>
      <c r="BK177" s="22">
        <f t="shared" si="95"/>
        <v>567.73988610013009</v>
      </c>
      <c r="BL177" s="22">
        <f t="shared" si="95"/>
        <v>567.73988610013009</v>
      </c>
      <c r="BM177" s="22">
        <f t="shared" si="95"/>
        <v>567.73988610013009</v>
      </c>
      <c r="BN177" s="22">
        <f t="shared" ref="BN177:CS177" si="96">-$D$118</f>
        <v>567.73988610013009</v>
      </c>
      <c r="BO177" s="22">
        <f t="shared" si="96"/>
        <v>567.73988610013009</v>
      </c>
      <c r="BP177" s="22">
        <f t="shared" si="96"/>
        <v>567.73988610013009</v>
      </c>
      <c r="BQ177" s="22">
        <f t="shared" si="96"/>
        <v>567.73988610013009</v>
      </c>
      <c r="BR177" s="22">
        <f t="shared" si="96"/>
        <v>567.73988610013009</v>
      </c>
      <c r="BS177" s="22">
        <f t="shared" si="96"/>
        <v>567.73988610013009</v>
      </c>
      <c r="BT177" s="22">
        <f t="shared" si="96"/>
        <v>567.73988610013009</v>
      </c>
      <c r="BU177" s="22">
        <f t="shared" si="96"/>
        <v>567.73988610013009</v>
      </c>
      <c r="BV177" s="22">
        <f t="shared" si="96"/>
        <v>567.73988610013009</v>
      </c>
      <c r="BW177" s="22">
        <f t="shared" si="96"/>
        <v>567.73988610013009</v>
      </c>
      <c r="BX177" s="22">
        <f t="shared" si="96"/>
        <v>567.73988610013009</v>
      </c>
      <c r="BY177" s="22">
        <f t="shared" si="96"/>
        <v>567.73988610013009</v>
      </c>
      <c r="BZ177" s="22">
        <f t="shared" si="96"/>
        <v>567.73988610013009</v>
      </c>
      <c r="CA177" s="22">
        <f t="shared" si="96"/>
        <v>567.73988610013009</v>
      </c>
      <c r="CB177" s="22">
        <f t="shared" si="96"/>
        <v>567.73988610013009</v>
      </c>
      <c r="CC177" s="22">
        <f t="shared" si="96"/>
        <v>567.73988610013009</v>
      </c>
      <c r="CD177" s="22">
        <f t="shared" si="96"/>
        <v>567.73988610013009</v>
      </c>
      <c r="CE177" s="22">
        <f t="shared" si="96"/>
        <v>567.73988610013009</v>
      </c>
      <c r="CF177" s="22">
        <f t="shared" si="96"/>
        <v>567.73988610013009</v>
      </c>
      <c r="CG177" s="22">
        <f t="shared" si="96"/>
        <v>567.73988610013009</v>
      </c>
      <c r="CH177" s="22">
        <f t="shared" si="96"/>
        <v>567.73988610013009</v>
      </c>
      <c r="CI177" s="22">
        <f t="shared" si="96"/>
        <v>567.73988610013009</v>
      </c>
      <c r="CJ177" s="22">
        <f t="shared" si="96"/>
        <v>567.73988610013009</v>
      </c>
      <c r="CK177" s="22">
        <f t="shared" si="96"/>
        <v>567.73988610013009</v>
      </c>
      <c r="CL177" s="22">
        <f t="shared" si="96"/>
        <v>567.73988610013009</v>
      </c>
      <c r="CM177" s="22">
        <f t="shared" si="96"/>
        <v>567.73988610013009</v>
      </c>
      <c r="CN177" s="22">
        <f t="shared" si="96"/>
        <v>567.73988610013009</v>
      </c>
      <c r="CO177" s="22">
        <f t="shared" si="96"/>
        <v>567.73988610013009</v>
      </c>
      <c r="CP177" s="22">
        <f t="shared" si="96"/>
        <v>567.73988610013009</v>
      </c>
      <c r="CQ177" s="22">
        <f t="shared" si="96"/>
        <v>567.73988610013009</v>
      </c>
      <c r="CR177" s="22">
        <f t="shared" si="96"/>
        <v>567.73988610013009</v>
      </c>
      <c r="CS177" s="22">
        <f t="shared" si="96"/>
        <v>567.73988610013009</v>
      </c>
      <c r="CT177" s="22">
        <f t="shared" ref="CT177:DQ177" si="97">-$D$118</f>
        <v>567.73988610013009</v>
      </c>
      <c r="CU177" s="22">
        <f t="shared" si="97"/>
        <v>567.73988610013009</v>
      </c>
      <c r="CV177" s="22">
        <f t="shared" si="97"/>
        <v>567.73988610013009</v>
      </c>
      <c r="CW177" s="22">
        <f t="shared" si="97"/>
        <v>567.73988610013009</v>
      </c>
      <c r="CX177" s="22">
        <f t="shared" si="97"/>
        <v>567.73988610013009</v>
      </c>
      <c r="CY177" s="22">
        <f t="shared" si="97"/>
        <v>567.73988610013009</v>
      </c>
      <c r="CZ177" s="22">
        <f t="shared" si="97"/>
        <v>567.73988610013009</v>
      </c>
      <c r="DA177" s="22">
        <f t="shared" si="97"/>
        <v>567.73988610013009</v>
      </c>
      <c r="DB177" s="22">
        <f t="shared" si="97"/>
        <v>567.73988610013009</v>
      </c>
      <c r="DC177" s="22">
        <f t="shared" si="97"/>
        <v>567.73988610013009</v>
      </c>
      <c r="DD177" s="22">
        <f t="shared" si="97"/>
        <v>567.73988610013009</v>
      </c>
      <c r="DE177" s="22">
        <f t="shared" si="97"/>
        <v>567.73988610013009</v>
      </c>
      <c r="DF177" s="22">
        <f t="shared" si="97"/>
        <v>567.73988610013009</v>
      </c>
      <c r="DG177" s="22">
        <f t="shared" si="97"/>
        <v>567.73988610013009</v>
      </c>
      <c r="DH177" s="22">
        <f t="shared" si="97"/>
        <v>567.73988610013009</v>
      </c>
      <c r="DI177" s="22">
        <f t="shared" si="97"/>
        <v>567.73988610013009</v>
      </c>
      <c r="DJ177" s="22">
        <f t="shared" si="97"/>
        <v>567.73988610013009</v>
      </c>
      <c r="DK177" s="22">
        <f t="shared" si="97"/>
        <v>567.73988610013009</v>
      </c>
      <c r="DL177" s="22">
        <f t="shared" si="97"/>
        <v>567.73988610013009</v>
      </c>
      <c r="DM177" s="22">
        <f t="shared" si="97"/>
        <v>567.73988610013009</v>
      </c>
      <c r="DN177" s="22">
        <f t="shared" si="97"/>
        <v>567.73988610013009</v>
      </c>
      <c r="DO177" s="22">
        <f t="shared" si="97"/>
        <v>567.73988610013009</v>
      </c>
      <c r="DP177" s="22">
        <f t="shared" si="97"/>
        <v>567.73988610013009</v>
      </c>
      <c r="DQ177" s="22">
        <f t="shared" si="97"/>
        <v>567.73988610013009</v>
      </c>
    </row>
    <row r="178" spans="1:121" x14ac:dyDescent="0.3">
      <c r="A178" t="s">
        <v>46</v>
      </c>
      <c r="B178" s="26">
        <f t="shared" ref="B178:AG178" si="98">-B170</f>
        <v>0</v>
      </c>
      <c r="C178" s="26">
        <f t="shared" si="98"/>
        <v>0</v>
      </c>
      <c r="D178" s="26">
        <f t="shared" si="98"/>
        <v>0</v>
      </c>
      <c r="E178" s="26">
        <f t="shared" si="98"/>
        <v>0</v>
      </c>
      <c r="F178" s="26">
        <f t="shared" si="98"/>
        <v>0</v>
      </c>
      <c r="G178" s="26">
        <f t="shared" si="98"/>
        <v>0</v>
      </c>
      <c r="H178" s="26">
        <f t="shared" si="98"/>
        <v>0</v>
      </c>
      <c r="I178" s="26">
        <f t="shared" si="98"/>
        <v>0</v>
      </c>
      <c r="J178" s="26">
        <f t="shared" si="98"/>
        <v>0</v>
      </c>
      <c r="K178" s="26">
        <f t="shared" si="98"/>
        <v>0</v>
      </c>
      <c r="L178" s="26">
        <f t="shared" si="98"/>
        <v>0</v>
      </c>
      <c r="M178" s="26">
        <f t="shared" si="98"/>
        <v>0</v>
      </c>
      <c r="N178" s="26">
        <f t="shared" si="98"/>
        <v>288.97154325068902</v>
      </c>
      <c r="O178" s="26">
        <f t="shared" si="98"/>
        <v>289.11643734805352</v>
      </c>
      <c r="P178" s="26">
        <f t="shared" si="98"/>
        <v>289.26290113147286</v>
      </c>
      <c r="Q178" s="26">
        <f t="shared" si="98"/>
        <v>289.41095160587923</v>
      </c>
      <c r="R178" s="26">
        <f t="shared" si="98"/>
        <v>289.56060596042505</v>
      </c>
      <c r="S178" s="26">
        <f t="shared" si="98"/>
        <v>289.71188157047834</v>
      </c>
      <c r="T178" s="26">
        <f t="shared" si="98"/>
        <v>289.86479599964065</v>
      </c>
      <c r="U178" s="26">
        <f t="shared" si="98"/>
        <v>290.01936700178544</v>
      </c>
      <c r="V178" s="26">
        <f t="shared" si="98"/>
        <v>290.17561252312021</v>
      </c>
      <c r="W178" s="26">
        <f t="shared" si="98"/>
        <v>290.33355070426944</v>
      </c>
      <c r="X178" s="26">
        <f t="shared" si="98"/>
        <v>290.49319988238108</v>
      </c>
      <c r="Y178" s="26">
        <f t="shared" si="98"/>
        <v>290.65457859325562</v>
      </c>
      <c r="Z178" s="26">
        <f t="shared" si="98"/>
        <v>290.81770557349796</v>
      </c>
      <c r="AA178" s="26">
        <f t="shared" si="98"/>
        <v>289.40733719083647</v>
      </c>
      <c r="AB178" s="26">
        <f t="shared" si="98"/>
        <v>287.98932931276892</v>
      </c>
      <c r="AC178" s="26">
        <f t="shared" si="98"/>
        <v>286.56364055869511</v>
      </c>
      <c r="AD178" s="26">
        <f t="shared" si="98"/>
        <v>285.13022932387014</v>
      </c>
      <c r="AE178" s="26">
        <f t="shared" si="98"/>
        <v>283.68905377818982</v>
      </c>
      <c r="AF178" s="26">
        <f t="shared" si="98"/>
        <v>282.24007186497045</v>
      </c>
      <c r="AG178" s="26">
        <f t="shared" si="98"/>
        <v>280.78324129972111</v>
      </c>
      <c r="AH178" s="26">
        <f t="shared" ref="AH178:BM178" si="99">-AH170</f>
        <v>279.31851956891001</v>
      </c>
      <c r="AI178" s="26">
        <f t="shared" si="99"/>
        <v>277.84586392872365</v>
      </c>
      <c r="AJ178" s="26">
        <f t="shared" si="99"/>
        <v>276.36523140381968</v>
      </c>
      <c r="AK178" s="26">
        <f t="shared" si="99"/>
        <v>274.8765787860724</v>
      </c>
      <c r="AL178" s="26">
        <f t="shared" si="99"/>
        <v>273.37986263331237</v>
      </c>
      <c r="AM178" s="26">
        <f t="shared" si="99"/>
        <v>271.87503926805823</v>
      </c>
      <c r="AN178" s="26">
        <f t="shared" si="99"/>
        <v>270.36206477624228</v>
      </c>
      <c r="AO178" s="26">
        <f t="shared" si="99"/>
        <v>268.84089500592899</v>
      </c>
      <c r="AP178" s="26">
        <f t="shared" si="99"/>
        <v>267.31148556602648</v>
      </c>
      <c r="AQ178" s="26">
        <f t="shared" si="99"/>
        <v>265.77379182499124</v>
      </c>
      <c r="AR178" s="26">
        <f t="shared" si="99"/>
        <v>264.22776890952531</v>
      </c>
      <c r="AS178" s="26">
        <f t="shared" si="99"/>
        <v>262.67337170326732</v>
      </c>
      <c r="AT178" s="26">
        <f t="shared" si="99"/>
        <v>261.11055484547541</v>
      </c>
      <c r="AU178" s="26">
        <f t="shared" si="99"/>
        <v>259.53927272970378</v>
      </c>
      <c r="AV178" s="26">
        <f t="shared" si="99"/>
        <v>257.95947950247177</v>
      </c>
      <c r="AW178" s="26">
        <f t="shared" si="99"/>
        <v>256.37112906192556</v>
      </c>
      <c r="AX178" s="26">
        <f t="shared" si="99"/>
        <v>254.77417505649305</v>
      </c>
      <c r="AY178" s="26">
        <f t="shared" si="99"/>
        <v>253.16857088353115</v>
      </c>
      <c r="AZ178" s="26">
        <f t="shared" si="99"/>
        <v>251.55426968796567</v>
      </c>
      <c r="BA178" s="26">
        <f t="shared" si="99"/>
        <v>249.93122436092426</v>
      </c>
      <c r="BB178" s="26">
        <f t="shared" si="99"/>
        <v>248.29938753836132</v>
      </c>
      <c r="BC178" s="26">
        <f t="shared" si="99"/>
        <v>246.65871159967617</v>
      </c>
      <c r="BD178" s="26">
        <f t="shared" si="99"/>
        <v>245.00914866632314</v>
      </c>
      <c r="BE178" s="26">
        <f t="shared" si="99"/>
        <v>243.35065060041447</v>
      </c>
      <c r="BF178" s="26">
        <f t="shared" si="99"/>
        <v>241.68316900331544</v>
      </c>
      <c r="BG178" s="26">
        <f t="shared" si="99"/>
        <v>240.00665521423213</v>
      </c>
      <c r="BH178" s="26">
        <f t="shared" si="99"/>
        <v>238.32106030879132</v>
      </c>
      <c r="BI178" s="26">
        <f t="shared" si="99"/>
        <v>236.62633509761267</v>
      </c>
      <c r="BJ178" s="26">
        <f t="shared" si="99"/>
        <v>234.92243012487347</v>
      </c>
      <c r="BK178" s="26">
        <f t="shared" si="99"/>
        <v>233.20929566686527</v>
      </c>
      <c r="BL178" s="26">
        <f t="shared" si="99"/>
        <v>231.48688173054285</v>
      </c>
      <c r="BM178" s="26">
        <f t="shared" si="99"/>
        <v>229.75513805206535</v>
      </c>
      <c r="BN178" s="26">
        <f t="shared" ref="BN178:CS178" si="100">-BN170</f>
        <v>228.01401409532943</v>
      </c>
      <c r="BO178" s="26">
        <f t="shared" si="100"/>
        <v>226.26345905049453</v>
      </c>
      <c r="BP178" s="26">
        <f t="shared" si="100"/>
        <v>224.50342183250012</v>
      </c>
      <c r="BQ178" s="26">
        <f t="shared" si="100"/>
        <v>222.73385107957489</v>
      </c>
      <c r="BR178" s="26">
        <f t="shared" si="100"/>
        <v>220.95469515173798</v>
      </c>
      <c r="BS178" s="26">
        <f t="shared" si="100"/>
        <v>219.16590212929196</v>
      </c>
      <c r="BT178" s="26">
        <f t="shared" si="100"/>
        <v>217.36741981130768</v>
      </c>
      <c r="BU178" s="26">
        <f t="shared" si="100"/>
        <v>215.55919571410101</v>
      </c>
      <c r="BV178" s="26">
        <f t="shared" si="100"/>
        <v>213.74117706970111</v>
      </c>
      <c r="BW178" s="26">
        <f t="shared" si="100"/>
        <v>211.91331082431068</v>
      </c>
      <c r="BX178" s="26">
        <f t="shared" si="100"/>
        <v>210.07554363675777</v>
      </c>
      <c r="BY178" s="26">
        <f t="shared" si="100"/>
        <v>208.22782187693895</v>
      </c>
      <c r="BZ178" s="26">
        <f t="shared" si="100"/>
        <v>206.37009162425446</v>
      </c>
      <c r="CA178" s="26">
        <f t="shared" si="100"/>
        <v>204.50229866603459</v>
      </c>
      <c r="CB178" s="26">
        <f t="shared" si="100"/>
        <v>202.62438849595765</v>
      </c>
      <c r="CC178" s="26">
        <f t="shared" si="100"/>
        <v>200.7363063124595</v>
      </c>
      <c r="CD178" s="26">
        <f t="shared" si="100"/>
        <v>198.83799701713409</v>
      </c>
      <c r="CE178" s="26">
        <f t="shared" si="100"/>
        <v>196.92940521312562</v>
      </c>
      <c r="CF178" s="26">
        <f t="shared" si="100"/>
        <v>195.01047520351213</v>
      </c>
      <c r="CG178" s="26">
        <f t="shared" si="100"/>
        <v>193.08115098967988</v>
      </c>
      <c r="CH178" s="26">
        <f t="shared" si="100"/>
        <v>191.14137626968937</v>
      </c>
      <c r="CI178" s="26">
        <f t="shared" si="100"/>
        <v>189.19109443663226</v>
      </c>
      <c r="CJ178" s="26">
        <f t="shared" si="100"/>
        <v>187.23024857697939</v>
      </c>
      <c r="CK178" s="26">
        <f t="shared" si="100"/>
        <v>185.25878146892012</v>
      </c>
      <c r="CL178" s="26">
        <f t="shared" si="100"/>
        <v>183.27663558069219</v>
      </c>
      <c r="CM178" s="26">
        <f t="shared" si="100"/>
        <v>181.283753068903</v>
      </c>
      <c r="CN178" s="26">
        <f t="shared" si="100"/>
        <v>179.28007577684164</v>
      </c>
      <c r="CO178" s="26">
        <f t="shared" si="100"/>
        <v>177.26554523278162</v>
      </c>
      <c r="CP178" s="26">
        <f t="shared" si="100"/>
        <v>175.24010264827459</v>
      </c>
      <c r="CQ178" s="26">
        <f t="shared" si="100"/>
        <v>173.2036889164348</v>
      </c>
      <c r="CR178" s="26">
        <f t="shared" si="100"/>
        <v>171.15624461021423</v>
      </c>
      <c r="CS178" s="26">
        <f t="shared" si="100"/>
        <v>169.0977099806683</v>
      </c>
      <c r="CT178" s="26">
        <f t="shared" ref="CT178:DQ178" si="101">-CT170</f>
        <v>167.02802495521232</v>
      </c>
      <c r="CU178" s="26">
        <f t="shared" si="101"/>
        <v>164.94712913586847</v>
      </c>
      <c r="CV178" s="26">
        <f t="shared" si="101"/>
        <v>162.85496179750317</v>
      </c>
      <c r="CW178" s="26">
        <f t="shared" si="101"/>
        <v>160.75146188605504</v>
      </c>
      <c r="CX178" s="26">
        <f t="shared" si="101"/>
        <v>158.63656801675324</v>
      </c>
      <c r="CY178" s="26">
        <f t="shared" si="101"/>
        <v>156.51021847232605</v>
      </c>
      <c r="CZ178" s="26">
        <f t="shared" si="101"/>
        <v>154.37235120119988</v>
      </c>
      <c r="DA178" s="26">
        <f t="shared" si="101"/>
        <v>152.22290381568845</v>
      </c>
      <c r="DB178" s="26">
        <f t="shared" si="101"/>
        <v>150.06181359017219</v>
      </c>
      <c r="DC178" s="26">
        <f t="shared" si="101"/>
        <v>147.88901745926768</v>
      </c>
      <c r="DD178" s="26">
        <f t="shared" si="101"/>
        <v>145.70445201598747</v>
      </c>
      <c r="DE178" s="26">
        <f t="shared" si="101"/>
        <v>143.50805350988946</v>
      </c>
      <c r="DF178" s="26">
        <f t="shared" si="101"/>
        <v>141.29975784521679</v>
      </c>
      <c r="DG178" s="26">
        <f t="shared" si="101"/>
        <v>139.0795005790271</v>
      </c>
      <c r="DH178" s="26">
        <f t="shared" si="101"/>
        <v>136.84721691931222</v>
      </c>
      <c r="DI178" s="26">
        <f t="shared" si="101"/>
        <v>134.60284172310725</v>
      </c>
      <c r="DJ178" s="26">
        <f t="shared" si="101"/>
        <v>132.34630949458949</v>
      </c>
      <c r="DK178" s="26">
        <f t="shared" si="101"/>
        <v>130.07755438316724</v>
      </c>
      <c r="DL178" s="26">
        <f t="shared" si="101"/>
        <v>127.79651018155813</v>
      </c>
      <c r="DM178" s="26">
        <f t="shared" si="101"/>
        <v>125.50311032385697</v>
      </c>
      <c r="DN178" s="26">
        <f t="shared" si="101"/>
        <v>123.19728788359326</v>
      </c>
      <c r="DO178" s="26">
        <f t="shared" si="101"/>
        <v>120.87897557177813</v>
      </c>
      <c r="DP178" s="26">
        <f t="shared" si="101"/>
        <v>118.54810573494066</v>
      </c>
      <c r="DQ178" s="26">
        <f t="shared" si="101"/>
        <v>116.20461035315365</v>
      </c>
    </row>
    <row r="179" spans="1:121" x14ac:dyDescent="0.3">
      <c r="A179" t="s">
        <v>47</v>
      </c>
      <c r="B179" s="26">
        <f t="shared" ref="B179:AG179" si="102">-B171</f>
        <v>0</v>
      </c>
      <c r="C179" s="26">
        <f t="shared" si="102"/>
        <v>0</v>
      </c>
      <c r="D179" s="26">
        <f t="shared" si="102"/>
        <v>0</v>
      </c>
      <c r="E179" s="26">
        <f t="shared" si="102"/>
        <v>0</v>
      </c>
      <c r="F179" s="26">
        <f t="shared" si="102"/>
        <v>0</v>
      </c>
      <c r="G179" s="26">
        <f t="shared" si="102"/>
        <v>0</v>
      </c>
      <c r="H179" s="26">
        <f t="shared" si="102"/>
        <v>0</v>
      </c>
      <c r="I179" s="26">
        <f t="shared" si="102"/>
        <v>0</v>
      </c>
      <c r="J179" s="26">
        <f t="shared" si="102"/>
        <v>0</v>
      </c>
      <c r="K179" s="26">
        <f t="shared" si="102"/>
        <v>0</v>
      </c>
      <c r="L179" s="26">
        <f t="shared" si="102"/>
        <v>0</v>
      </c>
      <c r="M179" s="26">
        <f t="shared" si="102"/>
        <v>0</v>
      </c>
      <c r="N179" s="26">
        <f t="shared" si="102"/>
        <v>262.22186373723673</v>
      </c>
      <c r="O179" s="26">
        <f t="shared" si="102"/>
        <v>262.07696963987223</v>
      </c>
      <c r="P179" s="26">
        <f t="shared" si="102"/>
        <v>261.9305058564529</v>
      </c>
      <c r="Q179" s="26">
        <f t="shared" si="102"/>
        <v>261.78245538204652</v>
      </c>
      <c r="R179" s="26">
        <f t="shared" si="102"/>
        <v>261.6328010275007</v>
      </c>
      <c r="S179" s="26">
        <f t="shared" si="102"/>
        <v>261.48152541744741</v>
      </c>
      <c r="T179" s="26">
        <f t="shared" si="102"/>
        <v>261.32861098828511</v>
      </c>
      <c r="U179" s="26">
        <f t="shared" si="102"/>
        <v>261.17403998614031</v>
      </c>
      <c r="V179" s="26">
        <f t="shared" si="102"/>
        <v>261.01779446480555</v>
      </c>
      <c r="W179" s="26">
        <f t="shared" si="102"/>
        <v>260.85985628365631</v>
      </c>
      <c r="X179" s="26">
        <f t="shared" si="102"/>
        <v>260.70020710554468</v>
      </c>
      <c r="Y179" s="26">
        <f t="shared" si="102"/>
        <v>260.53882839467013</v>
      </c>
      <c r="Z179" s="26">
        <f t="shared" si="102"/>
        <v>260.37570141442779</v>
      </c>
      <c r="AA179" s="26">
        <f t="shared" si="102"/>
        <v>261.78606979708928</v>
      </c>
      <c r="AB179" s="26">
        <f t="shared" si="102"/>
        <v>263.20407767515684</v>
      </c>
      <c r="AC179" s="26">
        <f t="shared" si="102"/>
        <v>264.62976642923064</v>
      </c>
      <c r="AD179" s="26">
        <f t="shared" si="102"/>
        <v>266.06317766405562</v>
      </c>
      <c r="AE179" s="26">
        <f t="shared" si="102"/>
        <v>267.50435320973594</v>
      </c>
      <c r="AF179" s="26">
        <f t="shared" si="102"/>
        <v>268.95333512295531</v>
      </c>
      <c r="AG179" s="26">
        <f t="shared" si="102"/>
        <v>270.41016568820464</v>
      </c>
      <c r="AH179" s="26">
        <f t="shared" ref="AH179:BM179" si="103">-AH171</f>
        <v>271.87488741901575</v>
      </c>
      <c r="AI179" s="26">
        <f t="shared" si="103"/>
        <v>273.34754305920211</v>
      </c>
      <c r="AJ179" s="26">
        <f t="shared" si="103"/>
        <v>274.82817558410608</v>
      </c>
      <c r="AK179" s="26">
        <f t="shared" si="103"/>
        <v>276.31682820185335</v>
      </c>
      <c r="AL179" s="26">
        <f t="shared" si="103"/>
        <v>277.81354435461338</v>
      </c>
      <c r="AM179" s="26">
        <f t="shared" si="103"/>
        <v>279.31836771986752</v>
      </c>
      <c r="AN179" s="26">
        <f t="shared" si="103"/>
        <v>280.83134221168348</v>
      </c>
      <c r="AO179" s="26">
        <f t="shared" si="103"/>
        <v>282.35251198199677</v>
      </c>
      <c r="AP179" s="26">
        <f t="shared" si="103"/>
        <v>283.88192142189928</v>
      </c>
      <c r="AQ179" s="26">
        <f t="shared" si="103"/>
        <v>285.41961516293452</v>
      </c>
      <c r="AR179" s="26">
        <f t="shared" si="103"/>
        <v>286.96563807840045</v>
      </c>
      <c r="AS179" s="26">
        <f t="shared" si="103"/>
        <v>288.52003528465843</v>
      </c>
      <c r="AT179" s="26">
        <f t="shared" si="103"/>
        <v>290.08285214245035</v>
      </c>
      <c r="AU179" s="26">
        <f t="shared" si="103"/>
        <v>291.65413425822197</v>
      </c>
      <c r="AV179" s="26">
        <f t="shared" si="103"/>
        <v>293.23392748545399</v>
      </c>
      <c r="AW179" s="26">
        <f t="shared" si="103"/>
        <v>294.8222779260002</v>
      </c>
      <c r="AX179" s="26">
        <f t="shared" si="103"/>
        <v>296.41923193143271</v>
      </c>
      <c r="AY179" s="26">
        <f t="shared" si="103"/>
        <v>298.02483610439458</v>
      </c>
      <c r="AZ179" s="26">
        <f t="shared" si="103"/>
        <v>299.63913729996011</v>
      </c>
      <c r="BA179" s="26">
        <f t="shared" si="103"/>
        <v>301.26218262700149</v>
      </c>
      <c r="BB179" s="26">
        <f t="shared" si="103"/>
        <v>302.89401944956444</v>
      </c>
      <c r="BC179" s="26">
        <f t="shared" si="103"/>
        <v>304.53469538824959</v>
      </c>
      <c r="BD179" s="26">
        <f t="shared" si="103"/>
        <v>306.18425832160261</v>
      </c>
      <c r="BE179" s="26">
        <f t="shared" si="103"/>
        <v>307.84275638751126</v>
      </c>
      <c r="BF179" s="26">
        <f t="shared" si="103"/>
        <v>309.51023798461028</v>
      </c>
      <c r="BG179" s="26">
        <f t="shared" si="103"/>
        <v>311.18675177369363</v>
      </c>
      <c r="BH179" s="26">
        <f t="shared" si="103"/>
        <v>312.87234667913447</v>
      </c>
      <c r="BI179" s="26">
        <f t="shared" si="103"/>
        <v>314.56707189031306</v>
      </c>
      <c r="BJ179" s="26">
        <f t="shared" si="103"/>
        <v>316.27097686305228</v>
      </c>
      <c r="BK179" s="26">
        <f t="shared" si="103"/>
        <v>317.98411132106048</v>
      </c>
      <c r="BL179" s="26">
        <f t="shared" si="103"/>
        <v>319.70652525738291</v>
      </c>
      <c r="BM179" s="26">
        <f t="shared" si="103"/>
        <v>321.43826893586038</v>
      </c>
      <c r="BN179" s="26">
        <f t="shared" ref="BN179:CS179" si="104">-BN171</f>
        <v>323.1793928925963</v>
      </c>
      <c r="BO179" s="26">
        <f t="shared" si="104"/>
        <v>324.92994793743122</v>
      </c>
      <c r="BP179" s="26">
        <f t="shared" si="104"/>
        <v>326.68998515542563</v>
      </c>
      <c r="BQ179" s="26">
        <f t="shared" si="104"/>
        <v>328.45955590835086</v>
      </c>
      <c r="BR179" s="26">
        <f t="shared" si="104"/>
        <v>330.2387118361878</v>
      </c>
      <c r="BS179" s="26">
        <f t="shared" si="104"/>
        <v>332.02750485863379</v>
      </c>
      <c r="BT179" s="26">
        <f t="shared" si="104"/>
        <v>333.82598717661807</v>
      </c>
      <c r="BU179" s="26">
        <f t="shared" si="104"/>
        <v>335.63421127382475</v>
      </c>
      <c r="BV179" s="26">
        <f t="shared" si="104"/>
        <v>337.45222991822465</v>
      </c>
      <c r="BW179" s="26">
        <f t="shared" si="104"/>
        <v>339.2800961636151</v>
      </c>
      <c r="BX179" s="26">
        <f t="shared" si="104"/>
        <v>341.11786335116801</v>
      </c>
      <c r="BY179" s="26">
        <f t="shared" si="104"/>
        <v>342.96558511098681</v>
      </c>
      <c r="BZ179" s="26">
        <f t="shared" si="104"/>
        <v>344.82331536367133</v>
      </c>
      <c r="CA179" s="26">
        <f t="shared" si="104"/>
        <v>346.69110832189119</v>
      </c>
      <c r="CB179" s="26">
        <f t="shared" si="104"/>
        <v>348.56901849196811</v>
      </c>
      <c r="CC179" s="26">
        <f t="shared" si="104"/>
        <v>350.45710067546622</v>
      </c>
      <c r="CD179" s="26">
        <f t="shared" si="104"/>
        <v>352.3554099707917</v>
      </c>
      <c r="CE179" s="26">
        <f t="shared" si="104"/>
        <v>354.26400177480014</v>
      </c>
      <c r="CF179" s="26">
        <f t="shared" si="104"/>
        <v>356.18293178441365</v>
      </c>
      <c r="CG179" s="26">
        <f t="shared" si="104"/>
        <v>358.11225599824587</v>
      </c>
      <c r="CH179" s="26">
        <f t="shared" si="104"/>
        <v>360.05203071823638</v>
      </c>
      <c r="CI179" s="26">
        <f t="shared" si="104"/>
        <v>362.00231255129347</v>
      </c>
      <c r="CJ179" s="26">
        <f t="shared" si="104"/>
        <v>363.96315841094633</v>
      </c>
      <c r="CK179" s="26">
        <f t="shared" si="104"/>
        <v>365.93462551900564</v>
      </c>
      <c r="CL179" s="26">
        <f t="shared" si="104"/>
        <v>367.91677140723357</v>
      </c>
      <c r="CM179" s="26">
        <f t="shared" si="104"/>
        <v>369.90965391902273</v>
      </c>
      <c r="CN179" s="26">
        <f t="shared" si="104"/>
        <v>371.91333121108414</v>
      </c>
      <c r="CO179" s="26">
        <f t="shared" si="104"/>
        <v>373.92786175514414</v>
      </c>
      <c r="CP179" s="26">
        <f t="shared" si="104"/>
        <v>375.95330433965114</v>
      </c>
      <c r="CQ179" s="26">
        <f t="shared" si="104"/>
        <v>377.98971807149098</v>
      </c>
      <c r="CR179" s="26">
        <f t="shared" si="104"/>
        <v>380.03716237771152</v>
      </c>
      <c r="CS179" s="26">
        <f t="shared" si="104"/>
        <v>382.09569700725746</v>
      </c>
      <c r="CT179" s="26">
        <f t="shared" ref="CT179:DQ179" si="105">-CT171</f>
        <v>384.16538203271341</v>
      </c>
      <c r="CU179" s="26">
        <f t="shared" si="105"/>
        <v>386.24627785205729</v>
      </c>
      <c r="CV179" s="26">
        <f t="shared" si="105"/>
        <v>388.33844519042259</v>
      </c>
      <c r="CW179" s="26">
        <f t="shared" si="105"/>
        <v>390.44194510187072</v>
      </c>
      <c r="CX179" s="26">
        <f t="shared" si="105"/>
        <v>392.55683897117251</v>
      </c>
      <c r="CY179" s="26">
        <f t="shared" si="105"/>
        <v>394.68318851559968</v>
      </c>
      <c r="CZ179" s="26">
        <f t="shared" si="105"/>
        <v>396.82105578672588</v>
      </c>
      <c r="DA179" s="26">
        <f t="shared" si="105"/>
        <v>398.97050317223727</v>
      </c>
      <c r="DB179" s="26">
        <f t="shared" si="105"/>
        <v>401.13159339775359</v>
      </c>
      <c r="DC179" s="26">
        <f t="shared" si="105"/>
        <v>403.30438952865808</v>
      </c>
      <c r="DD179" s="26">
        <f t="shared" si="105"/>
        <v>405.48895497193826</v>
      </c>
      <c r="DE179" s="26">
        <f t="shared" si="105"/>
        <v>407.68535347803629</v>
      </c>
      <c r="DF179" s="26">
        <f t="shared" si="105"/>
        <v>409.89364914270897</v>
      </c>
      <c r="DG179" s="26">
        <f t="shared" si="105"/>
        <v>412.11390640889863</v>
      </c>
      <c r="DH179" s="26">
        <f t="shared" si="105"/>
        <v>414.34619006861351</v>
      </c>
      <c r="DI179" s="26">
        <f t="shared" si="105"/>
        <v>416.59056526481851</v>
      </c>
      <c r="DJ179" s="26">
        <f t="shared" si="105"/>
        <v>418.84709749333626</v>
      </c>
      <c r="DK179" s="26">
        <f t="shared" si="105"/>
        <v>421.11585260475852</v>
      </c>
      <c r="DL179" s="26">
        <f t="shared" si="105"/>
        <v>423.39689680636764</v>
      </c>
      <c r="DM179" s="26">
        <f t="shared" si="105"/>
        <v>425.6902966640688</v>
      </c>
      <c r="DN179" s="26">
        <f t="shared" si="105"/>
        <v>427.99611910433248</v>
      </c>
      <c r="DO179" s="26">
        <f t="shared" si="105"/>
        <v>430.31443141614761</v>
      </c>
      <c r="DP179" s="26">
        <f t="shared" si="105"/>
        <v>432.64530125298506</v>
      </c>
      <c r="DQ179" s="26">
        <f t="shared" si="105"/>
        <v>434.98879663477209</v>
      </c>
    </row>
  </sheetData>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U105"/>
  <sheetViews>
    <sheetView topLeftCell="E92" zoomScaleNormal="100" workbookViewId="0">
      <selection activeCell="E93" sqref="E93"/>
    </sheetView>
  </sheetViews>
  <sheetFormatPr defaultRowHeight="15.05" x14ac:dyDescent="0.3"/>
  <cols>
    <col min="2" max="2" width="17.21875" customWidth="1"/>
    <col min="3" max="3" width="9.6640625" bestFit="1" customWidth="1"/>
    <col min="4" max="4" width="10.6640625" bestFit="1" customWidth="1"/>
    <col min="5" max="5" width="16.5546875" customWidth="1"/>
    <col min="6" max="6" width="11.33203125" bestFit="1" customWidth="1"/>
    <col min="7" max="7" width="10.109375" bestFit="1" customWidth="1"/>
    <col min="8" max="8" width="13.88671875" customWidth="1"/>
    <col min="9" max="9" width="10.77734375" bestFit="1" customWidth="1"/>
    <col min="10" max="10" width="10.109375" bestFit="1" customWidth="1"/>
    <col min="11" max="11" width="10.6640625" customWidth="1"/>
    <col min="12" max="20" width="10" bestFit="1" customWidth="1"/>
    <col min="77" max="77" width="12.6640625" customWidth="1"/>
    <col min="78" max="78" width="12.44140625" customWidth="1"/>
    <col min="123" max="125" width="10" bestFit="1" customWidth="1"/>
  </cols>
  <sheetData>
    <row r="2" spans="2:9" x14ac:dyDescent="0.3">
      <c r="B2" t="s">
        <v>129</v>
      </c>
      <c r="C2">
        <v>3</v>
      </c>
      <c r="E2" t="s">
        <v>129</v>
      </c>
      <c r="F2">
        <v>3</v>
      </c>
    </row>
    <row r="3" spans="2:9" x14ac:dyDescent="0.3">
      <c r="B3" t="s">
        <v>130</v>
      </c>
      <c r="C3" s="1">
        <v>0.1</v>
      </c>
      <c r="E3" t="s">
        <v>130</v>
      </c>
      <c r="F3" s="1">
        <v>0.1</v>
      </c>
    </row>
    <row r="4" spans="2:9" x14ac:dyDescent="0.3">
      <c r="B4" t="s">
        <v>9</v>
      </c>
      <c r="C4">
        <v>-700</v>
      </c>
      <c r="E4" t="s">
        <v>11</v>
      </c>
      <c r="F4">
        <v>-935</v>
      </c>
    </row>
    <row r="6" spans="2:9" x14ac:dyDescent="0.3">
      <c r="B6" t="s">
        <v>11</v>
      </c>
      <c r="C6" s="12">
        <f>FV(C3,C2,0,C4,0)</f>
        <v>931.70000000000027</v>
      </c>
      <c r="E6" t="s">
        <v>134</v>
      </c>
      <c r="F6" s="12">
        <f>PV(F3,F2,0,F4,0)</f>
        <v>702.47933884297504</v>
      </c>
    </row>
    <row r="9" spans="2:9" x14ac:dyDescent="0.3">
      <c r="B9" t="s">
        <v>131</v>
      </c>
      <c r="C9">
        <v>3</v>
      </c>
      <c r="E9" t="s">
        <v>131</v>
      </c>
      <c r="F9">
        <v>3</v>
      </c>
    </row>
    <row r="10" spans="2:9" x14ac:dyDescent="0.3">
      <c r="B10" t="s">
        <v>69</v>
      </c>
      <c r="C10" s="1">
        <v>0.05</v>
      </c>
      <c r="E10" t="s">
        <v>69</v>
      </c>
      <c r="F10" s="1">
        <v>0.05</v>
      </c>
    </row>
    <row r="11" spans="2:9" x14ac:dyDescent="0.3">
      <c r="B11" t="s">
        <v>132</v>
      </c>
      <c r="C11">
        <v>-400</v>
      </c>
      <c r="E11" t="s">
        <v>132</v>
      </c>
      <c r="F11">
        <v>-400</v>
      </c>
    </row>
    <row r="12" spans="2:9" x14ac:dyDescent="0.3">
      <c r="B12" t="s">
        <v>133</v>
      </c>
      <c r="C12">
        <v>0</v>
      </c>
    </row>
    <row r="13" spans="2:9" x14ac:dyDescent="0.3">
      <c r="E13" t="s">
        <v>133</v>
      </c>
      <c r="F13" s="12">
        <f>PV(F10,F9,F11,0,0)</f>
        <v>1089.299211748192</v>
      </c>
    </row>
    <row r="14" spans="2:9" x14ac:dyDescent="0.3">
      <c r="C14" s="12">
        <f>FV(C10,C9,C11,C12,1)</f>
        <v>1324.0500000000011</v>
      </c>
      <c r="E14" t="s">
        <v>135</v>
      </c>
      <c r="F14">
        <f>F13*(1+F10)</f>
        <v>1143.7641723356016</v>
      </c>
    </row>
    <row r="16" spans="2:9" x14ac:dyDescent="0.3">
      <c r="B16" t="s">
        <v>136</v>
      </c>
      <c r="C16">
        <v>33000</v>
      </c>
      <c r="H16" t="s">
        <v>136</v>
      </c>
      <c r="I16">
        <v>33000</v>
      </c>
    </row>
    <row r="17" spans="2:11" x14ac:dyDescent="0.3">
      <c r="B17" t="s">
        <v>138</v>
      </c>
      <c r="C17" s="20">
        <v>6.5000000000000002E-2</v>
      </c>
      <c r="H17" t="s">
        <v>138</v>
      </c>
      <c r="I17" s="20">
        <v>6.5000000000000002E-2</v>
      </c>
    </row>
    <row r="18" spans="2:11" x14ac:dyDescent="0.3">
      <c r="B18" t="s">
        <v>7</v>
      </c>
      <c r="C18">
        <v>3</v>
      </c>
      <c r="H18" t="s">
        <v>7</v>
      </c>
      <c r="I18">
        <v>3</v>
      </c>
    </row>
    <row r="19" spans="2:11" x14ac:dyDescent="0.3">
      <c r="B19" t="s">
        <v>10</v>
      </c>
      <c r="C19" s="46">
        <f>C17*C16/(1-1/(1+C17)^C18)</f>
        <v>12459.998163617764</v>
      </c>
      <c r="D19" s="12">
        <f>PMT(C17,C18,C16,0,0)</f>
        <v>-12459.998163617747</v>
      </c>
      <c r="H19" t="s">
        <v>10</v>
      </c>
      <c r="I19" s="12">
        <f>PMT(I17,I18,I16,0,0)</f>
        <v>-12459.998163617747</v>
      </c>
    </row>
    <row r="21" spans="2:11" x14ac:dyDescent="0.3">
      <c r="C21">
        <v>1</v>
      </c>
      <c r="D21">
        <v>2</v>
      </c>
      <c r="E21">
        <v>3</v>
      </c>
      <c r="I21">
        <v>1</v>
      </c>
      <c r="J21">
        <v>2</v>
      </c>
      <c r="K21">
        <v>3</v>
      </c>
    </row>
    <row r="22" spans="2:11" x14ac:dyDescent="0.3">
      <c r="B22" t="s">
        <v>139</v>
      </c>
      <c r="C22">
        <f>C16</f>
        <v>33000</v>
      </c>
      <c r="D22" s="46">
        <f>C25</f>
        <v>22685.001836382238</v>
      </c>
      <c r="E22" s="44">
        <f>D25</f>
        <v>11699.52879212932</v>
      </c>
      <c r="H22" t="s">
        <v>139</v>
      </c>
      <c r="I22">
        <f>I16</f>
        <v>33000</v>
      </c>
      <c r="J22" s="12">
        <f>I25</f>
        <v>22685.001836382253</v>
      </c>
      <c r="K22" s="12">
        <f>J25</f>
        <v>11699.528792129349</v>
      </c>
    </row>
    <row r="23" spans="2:11" x14ac:dyDescent="0.3">
      <c r="B23" t="s">
        <v>137</v>
      </c>
      <c r="C23">
        <f>C22*$C$17</f>
        <v>2145</v>
      </c>
      <c r="D23" s="45">
        <f>D22*$C$17</f>
        <v>1474.5251193648455</v>
      </c>
      <c r="E23" s="44">
        <f>E22*$C$17</f>
        <v>760.46937148840584</v>
      </c>
      <c r="H23" t="s">
        <v>137</v>
      </c>
      <c r="I23" s="12">
        <f>IPMT($I$17,I21,$I$18,$I$16,0,0)</f>
        <v>-2145</v>
      </c>
      <c r="J23" s="12">
        <f t="shared" ref="J23:K23" si="0">IPMT($I$17,J21,$I$18,$I$16,0,0)</f>
        <v>-1474.525119364846</v>
      </c>
      <c r="K23" s="12">
        <f t="shared" si="0"/>
        <v>-760.46937148840721</v>
      </c>
    </row>
    <row r="24" spans="2:11" x14ac:dyDescent="0.3">
      <c r="B24" t="s">
        <v>140</v>
      </c>
      <c r="C24" s="46">
        <f>$C$19-C23</f>
        <v>10314.998163617764</v>
      </c>
      <c r="D24" s="46">
        <f>$C$19-D23</f>
        <v>10985.473044252918</v>
      </c>
      <c r="E24" s="46">
        <f>$C$19-E23</f>
        <v>11699.528792129358</v>
      </c>
      <c r="H24" t="s">
        <v>140</v>
      </c>
      <c r="I24" s="12">
        <f>PPMT($I$17,I21,$I$18,$I$16,0,0)</f>
        <v>-10314.998163617747</v>
      </c>
      <c r="J24" s="12">
        <f t="shared" ref="J24:K24" si="1">PPMT($I$17,J21,$I$18,$I$16,0,0)</f>
        <v>-10985.473044252903</v>
      </c>
      <c r="K24" s="12">
        <f t="shared" si="1"/>
        <v>-11699.52879212934</v>
      </c>
    </row>
    <row r="25" spans="2:11" x14ac:dyDescent="0.3">
      <c r="B25" t="s">
        <v>141</v>
      </c>
      <c r="C25" s="46">
        <f>C22-C24</f>
        <v>22685.001836382238</v>
      </c>
      <c r="D25" s="46">
        <f>D22-D24</f>
        <v>11699.52879212932</v>
      </c>
      <c r="E25" s="46">
        <f>E22-E24</f>
        <v>-3.8198777474462986E-11</v>
      </c>
      <c r="H25" t="s">
        <v>141</v>
      </c>
      <c r="I25" s="12">
        <f>I22+I24</f>
        <v>22685.001836382253</v>
      </c>
      <c r="J25" s="12">
        <f t="shared" ref="J25:K25" si="2">J22+J24</f>
        <v>11699.528792129349</v>
      </c>
      <c r="K25" s="12">
        <f t="shared" si="2"/>
        <v>0</v>
      </c>
    </row>
    <row r="30" spans="2:11" x14ac:dyDescent="0.3">
      <c r="E30" t="s">
        <v>136</v>
      </c>
      <c r="F30">
        <v>50000</v>
      </c>
    </row>
    <row r="31" spans="2:11" x14ac:dyDescent="0.3">
      <c r="E31" t="s">
        <v>142</v>
      </c>
      <c r="F31">
        <v>10</v>
      </c>
    </row>
    <row r="32" spans="2:11" x14ac:dyDescent="0.3">
      <c r="E32" t="s">
        <v>143</v>
      </c>
      <c r="F32">
        <v>12</v>
      </c>
    </row>
    <row r="33" spans="5:125" x14ac:dyDescent="0.3">
      <c r="E33" t="s">
        <v>144</v>
      </c>
      <c r="F33">
        <f>F31*F32</f>
        <v>120</v>
      </c>
    </row>
    <row r="34" spans="5:125" x14ac:dyDescent="0.3">
      <c r="E34" t="s">
        <v>145</v>
      </c>
      <c r="F34" s="20">
        <v>6.5000000000000002E-2</v>
      </c>
    </row>
    <row r="35" spans="5:125" x14ac:dyDescent="0.3">
      <c r="E35" t="s">
        <v>146</v>
      </c>
      <c r="F35" s="19">
        <f>F34/F32</f>
        <v>5.4166666666666669E-3</v>
      </c>
    </row>
    <row r="36" spans="5:125" x14ac:dyDescent="0.3">
      <c r="E36" t="s">
        <v>150</v>
      </c>
      <c r="F36" s="47">
        <f>PMT(F35,F33,-F30,0,0)</f>
        <v>567.73988610013009</v>
      </c>
    </row>
    <row r="38" spans="5:125" x14ac:dyDescent="0.3">
      <c r="F38">
        <v>1</v>
      </c>
      <c r="G38">
        <v>2</v>
      </c>
      <c r="H38">
        <v>3</v>
      </c>
      <c r="I38">
        <v>4</v>
      </c>
      <c r="J38">
        <v>5</v>
      </c>
      <c r="K38">
        <v>6</v>
      </c>
      <c r="L38">
        <v>7</v>
      </c>
      <c r="M38">
        <v>8</v>
      </c>
      <c r="N38">
        <v>9</v>
      </c>
      <c r="O38">
        <v>10</v>
      </c>
      <c r="P38">
        <v>11</v>
      </c>
      <c r="Q38">
        <v>12</v>
      </c>
      <c r="R38">
        <v>13</v>
      </c>
      <c r="S38">
        <v>14</v>
      </c>
      <c r="T38">
        <v>15</v>
      </c>
      <c r="U38">
        <v>16</v>
      </c>
      <c r="V38">
        <v>17</v>
      </c>
      <c r="W38">
        <v>18</v>
      </c>
      <c r="X38">
        <v>19</v>
      </c>
      <c r="Y38">
        <v>20</v>
      </c>
      <c r="Z38">
        <v>21</v>
      </c>
      <c r="AA38">
        <v>22</v>
      </c>
      <c r="AB38">
        <v>23</v>
      </c>
      <c r="AC38">
        <v>24</v>
      </c>
      <c r="AD38">
        <v>25</v>
      </c>
      <c r="AE38">
        <v>26</v>
      </c>
      <c r="AF38">
        <v>27</v>
      </c>
      <c r="AG38">
        <v>28</v>
      </c>
      <c r="AH38">
        <v>29</v>
      </c>
      <c r="AI38">
        <v>30</v>
      </c>
      <c r="AJ38">
        <v>31</v>
      </c>
      <c r="AK38">
        <v>32</v>
      </c>
      <c r="AL38">
        <v>33</v>
      </c>
      <c r="AM38">
        <v>34</v>
      </c>
      <c r="AN38">
        <v>35</v>
      </c>
      <c r="AO38">
        <v>36</v>
      </c>
      <c r="AP38">
        <v>37</v>
      </c>
      <c r="AQ38">
        <v>38</v>
      </c>
      <c r="AR38">
        <v>39</v>
      </c>
      <c r="AS38">
        <v>40</v>
      </c>
      <c r="AT38">
        <v>41</v>
      </c>
      <c r="AU38">
        <v>42</v>
      </c>
      <c r="AV38">
        <v>43</v>
      </c>
      <c r="AW38">
        <v>44</v>
      </c>
      <c r="AX38">
        <v>45</v>
      </c>
      <c r="AY38">
        <v>46</v>
      </c>
      <c r="AZ38">
        <v>47</v>
      </c>
      <c r="BA38">
        <v>48</v>
      </c>
      <c r="BB38">
        <v>49</v>
      </c>
      <c r="BC38">
        <v>50</v>
      </c>
      <c r="BD38">
        <v>51</v>
      </c>
      <c r="BE38">
        <v>52</v>
      </c>
      <c r="BF38">
        <v>53</v>
      </c>
      <c r="BG38">
        <v>54</v>
      </c>
      <c r="BH38">
        <v>55</v>
      </c>
      <c r="BI38">
        <v>56</v>
      </c>
      <c r="BJ38">
        <v>57</v>
      </c>
      <c r="BK38">
        <v>58</v>
      </c>
      <c r="BL38">
        <v>59</v>
      </c>
      <c r="BM38">
        <v>60</v>
      </c>
      <c r="BN38">
        <v>61</v>
      </c>
      <c r="BO38">
        <v>62</v>
      </c>
      <c r="BP38">
        <v>63</v>
      </c>
      <c r="BQ38">
        <v>64</v>
      </c>
      <c r="BR38">
        <v>65</v>
      </c>
      <c r="BS38">
        <v>66</v>
      </c>
      <c r="BT38">
        <v>67</v>
      </c>
      <c r="BU38">
        <v>68</v>
      </c>
      <c r="BV38">
        <v>69</v>
      </c>
      <c r="BW38">
        <v>70</v>
      </c>
      <c r="BX38">
        <v>71</v>
      </c>
      <c r="BY38">
        <v>72</v>
      </c>
      <c r="BZ38">
        <v>73</v>
      </c>
      <c r="CA38">
        <v>74</v>
      </c>
      <c r="CB38">
        <v>75</v>
      </c>
      <c r="CC38">
        <v>76</v>
      </c>
      <c r="CD38">
        <v>77</v>
      </c>
      <c r="CE38">
        <v>78</v>
      </c>
      <c r="CF38">
        <v>79</v>
      </c>
      <c r="CG38">
        <v>80</v>
      </c>
      <c r="CH38">
        <v>81</v>
      </c>
      <c r="CI38">
        <v>82</v>
      </c>
      <c r="CJ38">
        <v>83</v>
      </c>
      <c r="CK38">
        <v>84</v>
      </c>
      <c r="CL38">
        <v>85</v>
      </c>
      <c r="CM38">
        <v>86</v>
      </c>
      <c r="CN38">
        <v>87</v>
      </c>
      <c r="CO38">
        <v>88</v>
      </c>
      <c r="CP38">
        <v>89</v>
      </c>
      <c r="CQ38">
        <v>90</v>
      </c>
      <c r="CR38">
        <v>91</v>
      </c>
      <c r="CS38">
        <v>92</v>
      </c>
      <c r="CT38">
        <v>93</v>
      </c>
      <c r="CU38">
        <v>94</v>
      </c>
      <c r="CV38">
        <v>95</v>
      </c>
      <c r="CW38">
        <v>96</v>
      </c>
      <c r="CX38">
        <v>97</v>
      </c>
      <c r="CY38">
        <v>98</v>
      </c>
      <c r="CZ38">
        <v>99</v>
      </c>
      <c r="DA38">
        <v>100</v>
      </c>
      <c r="DB38">
        <v>101</v>
      </c>
      <c r="DC38">
        <v>102</v>
      </c>
      <c r="DD38">
        <v>103</v>
      </c>
      <c r="DE38">
        <v>104</v>
      </c>
      <c r="DF38">
        <v>105</v>
      </c>
      <c r="DG38">
        <v>106</v>
      </c>
      <c r="DH38">
        <v>107</v>
      </c>
      <c r="DI38">
        <v>108</v>
      </c>
      <c r="DJ38">
        <v>109</v>
      </c>
      <c r="DK38">
        <v>110</v>
      </c>
      <c r="DL38">
        <v>111</v>
      </c>
      <c r="DM38">
        <v>112</v>
      </c>
      <c r="DN38">
        <v>113</v>
      </c>
      <c r="DO38">
        <v>114</v>
      </c>
      <c r="DP38">
        <v>115</v>
      </c>
      <c r="DQ38">
        <v>116</v>
      </c>
      <c r="DR38">
        <v>117</v>
      </c>
      <c r="DS38">
        <v>118</v>
      </c>
      <c r="DT38">
        <v>119</v>
      </c>
      <c r="DU38">
        <v>120</v>
      </c>
    </row>
    <row r="39" spans="5:125" x14ac:dyDescent="0.3">
      <c r="E39" t="s">
        <v>147</v>
      </c>
      <c r="F39">
        <f>F30</f>
        <v>50000</v>
      </c>
      <c r="G39" s="12">
        <f>F42</f>
        <v>49703.093447233201</v>
      </c>
      <c r="H39" s="12">
        <f t="shared" ref="H39:BS39" si="3">G42</f>
        <v>49404.578650638919</v>
      </c>
      <c r="I39" s="12">
        <f t="shared" si="3"/>
        <v>49104.446898896414</v>
      </c>
      <c r="J39" s="12">
        <f t="shared" si="3"/>
        <v>48802.689433498643</v>
      </c>
      <c r="K39" s="12">
        <f t="shared" si="3"/>
        <v>48499.297448496633</v>
      </c>
      <c r="L39" s="12">
        <f t="shared" si="3"/>
        <v>48194.262090242526</v>
      </c>
      <c r="M39" s="12">
        <f t="shared" si="3"/>
        <v>47887.57445713121</v>
      </c>
      <c r="N39" s="12">
        <f t="shared" si="3"/>
        <v>47579.225599340542</v>
      </c>
      <c r="O39" s="12">
        <f t="shared" si="3"/>
        <v>47269.206518570172</v>
      </c>
      <c r="P39" s="12">
        <f t="shared" si="3"/>
        <v>46957.508167778964</v>
      </c>
      <c r="Q39" s="12">
        <f t="shared" si="3"/>
        <v>46644.121450920968</v>
      </c>
      <c r="R39" s="12">
        <f t="shared" si="3"/>
        <v>46329.037222679995</v>
      </c>
      <c r="S39" s="12">
        <f t="shared" si="3"/>
        <v>46012.246288202718</v>
      </c>
      <c r="T39" s="12">
        <f t="shared" si="3"/>
        <v>45693.739402830353</v>
      </c>
      <c r="U39" s="12">
        <f t="shared" si="3"/>
        <v>45373.507271828887</v>
      </c>
      <c r="V39" s="12">
        <f t="shared" si="3"/>
        <v>45051.540550117832</v>
      </c>
      <c r="W39" s="12">
        <f t="shared" si="3"/>
        <v>44727.829841997504</v>
      </c>
      <c r="X39" s="12">
        <f t="shared" si="3"/>
        <v>44402.365700874863</v>
      </c>
      <c r="Y39" s="12">
        <f t="shared" si="3"/>
        <v>44075.138628987806</v>
      </c>
      <c r="Z39" s="12">
        <f t="shared" si="3"/>
        <v>43746.139077128028</v>
      </c>
      <c r="AA39" s="12">
        <f t="shared" si="3"/>
        <v>43415.357444362344</v>
      </c>
      <c r="AB39" s="12">
        <f t="shared" si="3"/>
        <v>43082.784077752513</v>
      </c>
      <c r="AC39" s="12">
        <f t="shared" si="3"/>
        <v>42748.409272073543</v>
      </c>
      <c r="AD39" s="12">
        <f t="shared" si="3"/>
        <v>42412.223269530477</v>
      </c>
      <c r="AE39" s="12">
        <f t="shared" si="3"/>
        <v>42074.216259473636</v>
      </c>
      <c r="AF39" s="12">
        <f t="shared" si="3"/>
        <v>41734.37837811232</v>
      </c>
      <c r="AG39" s="12">
        <f t="shared" si="3"/>
        <v>41392.699708226966</v>
      </c>
      <c r="AH39" s="12">
        <f t="shared" si="3"/>
        <v>41049.170278879734</v>
      </c>
      <c r="AI39" s="12">
        <f t="shared" si="3"/>
        <v>40703.780065123537</v>
      </c>
      <c r="AJ39" s="12">
        <f t="shared" si="3"/>
        <v>40356.518987709496</v>
      </c>
      <c r="AK39" s="12">
        <f t="shared" si="3"/>
        <v>40007.376912792795</v>
      </c>
      <c r="AL39" s="12">
        <f t="shared" si="3"/>
        <v>39656.343651636962</v>
      </c>
      <c r="AM39" s="12">
        <f t="shared" si="3"/>
        <v>39303.408960316534</v>
      </c>
      <c r="AN39" s="12">
        <f t="shared" si="3"/>
        <v>38948.562539418119</v>
      </c>
      <c r="AO39" s="12">
        <f t="shared" si="3"/>
        <v>38591.79403373984</v>
      </c>
      <c r="AP39" s="12">
        <f t="shared" si="3"/>
        <v>38233.093031989134</v>
      </c>
      <c r="AQ39" s="12">
        <f t="shared" si="3"/>
        <v>37872.449066478948</v>
      </c>
      <c r="AR39" s="12">
        <f t="shared" si="3"/>
        <v>37509.851612822247</v>
      </c>
      <c r="AS39" s="12">
        <f t="shared" si="3"/>
        <v>37145.290089624905</v>
      </c>
      <c r="AT39" s="12">
        <f t="shared" si="3"/>
        <v>36778.753858176911</v>
      </c>
      <c r="AU39" s="12">
        <f t="shared" si="3"/>
        <v>36410.232222141909</v>
      </c>
      <c r="AV39" s="12">
        <f t="shared" si="3"/>
        <v>36039.714427245046</v>
      </c>
      <c r="AW39" s="12">
        <f t="shared" si="3"/>
        <v>35667.189660959157</v>
      </c>
      <c r="AX39" s="12">
        <f t="shared" si="3"/>
        <v>35292.647052189219</v>
      </c>
      <c r="AY39" s="12">
        <f t="shared" si="3"/>
        <v>34916.075670955113</v>
      </c>
      <c r="AZ39" s="12">
        <f t="shared" si="3"/>
        <v>34537.464528072655</v>
      </c>
      <c r="BA39" s="12">
        <f t="shared" si="3"/>
        <v>34156.802574832916</v>
      </c>
      <c r="BB39" s="12">
        <f t="shared" si="3"/>
        <v>33774.078702679799</v>
      </c>
      <c r="BC39" s="12">
        <f t="shared" si="3"/>
        <v>33389.281742885854</v>
      </c>
      <c r="BD39" s="12">
        <f t="shared" si="3"/>
        <v>33002.400466226354</v>
      </c>
      <c r="BE39" s="12">
        <f t="shared" si="3"/>
        <v>32613.423582651616</v>
      </c>
      <c r="BF39" s="12">
        <f t="shared" si="3"/>
        <v>32222.339740957515</v>
      </c>
      <c r="BG39" s="12">
        <f t="shared" si="3"/>
        <v>31829.137528454237</v>
      </c>
      <c r="BH39" s="12">
        <f t="shared" si="3"/>
        <v>31433.805470633233</v>
      </c>
      <c r="BI39" s="12">
        <f t="shared" si="3"/>
        <v>31036.332030832367</v>
      </c>
      <c r="BJ39" s="12">
        <f t="shared" si="3"/>
        <v>30636.705609899247</v>
      </c>
      <c r="BK39" s="12">
        <f t="shared" si="3"/>
        <v>30234.914545852738</v>
      </c>
      <c r="BL39" s="12">
        <f t="shared" si="3"/>
        <v>29830.947113542643</v>
      </c>
      <c r="BM39" s="12">
        <f t="shared" si="3"/>
        <v>29424.791524307537</v>
      </c>
      <c r="BN39" s="12">
        <f t="shared" si="3"/>
        <v>29016.43592563074</v>
      </c>
      <c r="BO39" s="12">
        <f t="shared" si="3"/>
        <v>28605.868400794443</v>
      </c>
      <c r="BP39" s="12">
        <f t="shared" si="3"/>
        <v>28193.07696853195</v>
      </c>
      <c r="BQ39" s="12">
        <f t="shared" si="3"/>
        <v>27778.049582678035</v>
      </c>
      <c r="BR39" s="12">
        <f t="shared" si="3"/>
        <v>27360.774131817412</v>
      </c>
      <c r="BS39" s="12">
        <f t="shared" si="3"/>
        <v>26941.238438931294</v>
      </c>
      <c r="BT39" s="12">
        <f t="shared" ref="BT39:DU39" si="4">BS42</f>
        <v>26519.430261042042</v>
      </c>
      <c r="BU39" s="12">
        <f t="shared" si="4"/>
        <v>26095.337288855888</v>
      </c>
      <c r="BV39" s="12">
        <f t="shared" si="4"/>
        <v>25668.947146403727</v>
      </c>
      <c r="BW39" s="12">
        <f t="shared" si="4"/>
        <v>25240.24739067995</v>
      </c>
      <c r="BX39" s="12">
        <f t="shared" si="4"/>
        <v>24809.225511279335</v>
      </c>
      <c r="BY39" s="12">
        <f t="shared" si="4"/>
        <v>24375.868930031967</v>
      </c>
      <c r="BZ39" s="12">
        <f t="shared" si="4"/>
        <v>23940.165000636178</v>
      </c>
      <c r="CA39" s="12">
        <f t="shared" si="4"/>
        <v>23502.101008289494</v>
      </c>
      <c r="CB39" s="12">
        <f t="shared" si="4"/>
        <v>23061.664169317599</v>
      </c>
      <c r="CC39" s="12">
        <f t="shared" si="4"/>
        <v>22618.841630801271</v>
      </c>
      <c r="CD39" s="12">
        <f t="shared" si="4"/>
        <v>22173.620470201313</v>
      </c>
      <c r="CE39" s="12">
        <f t="shared" si="4"/>
        <v>21725.987694981439</v>
      </c>
      <c r="CF39" s="12">
        <f t="shared" si="4"/>
        <v>21275.930242229126</v>
      </c>
      <c r="CG39" s="12">
        <f t="shared" si="4"/>
        <v>20823.434978274403</v>
      </c>
      <c r="CH39" s="12">
        <f t="shared" si="4"/>
        <v>20368.488698306592</v>
      </c>
      <c r="CI39" s="12">
        <f t="shared" si="4"/>
        <v>19911.078125988955</v>
      </c>
      <c r="CJ39" s="12">
        <f t="shared" si="4"/>
        <v>19451.189913071266</v>
      </c>
      <c r="CK39" s="12">
        <f t="shared" si="4"/>
        <v>18988.810639000272</v>
      </c>
      <c r="CL39" s="12">
        <f t="shared" si="4"/>
        <v>18523.926810528061</v>
      </c>
      <c r="CM39" s="12">
        <f t="shared" si="4"/>
        <v>18056.524861318292</v>
      </c>
      <c r="CN39" s="12">
        <f t="shared" si="4"/>
        <v>17586.591151550303</v>
      </c>
      <c r="CO39" s="12">
        <f t="shared" si="4"/>
        <v>17114.111967521072</v>
      </c>
      <c r="CP39" s="12">
        <f t="shared" si="4"/>
        <v>16639.073521245013</v>
      </c>
      <c r="CQ39" s="12">
        <f t="shared" si="4"/>
        <v>16161.461950051626</v>
      </c>
      <c r="CR39" s="12">
        <f t="shared" si="4"/>
        <v>15681.263316180941</v>
      </c>
      <c r="CS39" s="12">
        <f t="shared" si="4"/>
        <v>15198.46360637679</v>
      </c>
      <c r="CT39" s="12">
        <f t="shared" si="4"/>
        <v>14713.048731477867</v>
      </c>
      <c r="CU39" s="12">
        <f t="shared" si="4"/>
        <v>14225.004526006576</v>
      </c>
      <c r="CV39" s="12">
        <f t="shared" si="4"/>
        <v>13734.316747755649</v>
      </c>
      <c r="CW39" s="12">
        <f t="shared" si="4"/>
        <v>13240.971077372529</v>
      </c>
      <c r="CX39" s="12">
        <f t="shared" si="4"/>
        <v>12744.953117941501</v>
      </c>
      <c r="CY39" s="12">
        <f t="shared" si="4"/>
        <v>12246.248394563554</v>
      </c>
      <c r="CZ39" s="12">
        <f t="shared" si="4"/>
        <v>11744.842353933976</v>
      </c>
      <c r="DA39" s="12">
        <f t="shared" si="4"/>
        <v>11240.720363917655</v>
      </c>
      <c r="DB39" s="12">
        <f t="shared" si="4"/>
        <v>10733.867713122079</v>
      </c>
      <c r="DC39" s="12">
        <f t="shared" si="4"/>
        <v>10224.269610468027</v>
      </c>
      <c r="DD39" s="12">
        <f t="shared" si="4"/>
        <v>9711.9111847579316</v>
      </c>
      <c r="DE39" s="12">
        <f t="shared" si="4"/>
        <v>9196.7774842419058</v>
      </c>
      <c r="DF39" s="12">
        <f t="shared" si="4"/>
        <v>8678.853476181419</v>
      </c>
      <c r="DG39" s="12">
        <f t="shared" si="4"/>
        <v>8158.1240464106049</v>
      </c>
      <c r="DH39" s="12">
        <f t="shared" si="4"/>
        <v>7634.5739988951991</v>
      </c>
      <c r="DI39" s="12">
        <f t="shared" si="4"/>
        <v>7108.1880552890843</v>
      </c>
      <c r="DJ39" s="12">
        <f t="shared" si="4"/>
        <v>6578.9508544884366</v>
      </c>
      <c r="DK39" s="12">
        <f t="shared" si="4"/>
        <v>6046.8469521834522</v>
      </c>
      <c r="DL39" s="12">
        <f t="shared" si="4"/>
        <v>5511.860820407649</v>
      </c>
      <c r="DM39" s="12">
        <f t="shared" si="4"/>
        <v>4973.9768470847266</v>
      </c>
      <c r="DN39" s="12">
        <f t="shared" si="4"/>
        <v>4433.1793355729715</v>
      </c>
      <c r="DO39" s="12">
        <f t="shared" si="4"/>
        <v>3889.4525042071946</v>
      </c>
      <c r="DP39" s="12">
        <f t="shared" si="4"/>
        <v>3342.7804858381869</v>
      </c>
      <c r="DQ39" s="12">
        <f t="shared" si="4"/>
        <v>2793.1473273696802</v>
      </c>
      <c r="DR39" s="12">
        <f t="shared" si="4"/>
        <v>2240.5369892928024</v>
      </c>
      <c r="DS39" s="12">
        <f t="shared" si="4"/>
        <v>1684.9333452180081</v>
      </c>
      <c r="DT39" s="12">
        <f t="shared" si="4"/>
        <v>1126.3201814044753</v>
      </c>
      <c r="DU39" s="12">
        <f t="shared" si="4"/>
        <v>564.68119628695263</v>
      </c>
    </row>
    <row r="40" spans="5:125" x14ac:dyDescent="0.3">
      <c r="E40" t="s">
        <v>148</v>
      </c>
      <c r="F40" s="12">
        <f>IPMT($F$35,F38,$F$33,-$F$30,0,0)</f>
        <v>270.83333333333331</v>
      </c>
      <c r="G40" s="12">
        <f>IPMT($F$35,G38,$F$33,-$F$30,0,0)</f>
        <v>269.22508950584654</v>
      </c>
      <c r="H40" s="12">
        <f t="shared" ref="H40:BS40" si="5">IPMT($F$35,H38,$F$33,-$F$30,0,0)</f>
        <v>267.60813435762748</v>
      </c>
      <c r="I40" s="12">
        <f t="shared" si="5"/>
        <v>265.98242070235563</v>
      </c>
      <c r="J40" s="12">
        <f t="shared" si="5"/>
        <v>264.34790109811763</v>
      </c>
      <c r="K40" s="12">
        <f t="shared" si="5"/>
        <v>262.7045278460235</v>
      </c>
      <c r="L40" s="12">
        <f t="shared" si="5"/>
        <v>261.05225298881373</v>
      </c>
      <c r="M40" s="12">
        <f t="shared" si="5"/>
        <v>259.39102830946069</v>
      </c>
      <c r="N40" s="12">
        <f t="shared" si="5"/>
        <v>257.72080532976122</v>
      </c>
      <c r="O40" s="12">
        <f t="shared" si="5"/>
        <v>256.04153530892182</v>
      </c>
      <c r="P40" s="12">
        <f t="shared" si="5"/>
        <v>254.35316924213606</v>
      </c>
      <c r="Q40" s="12">
        <f t="shared" si="5"/>
        <v>252.65565785915524</v>
      </c>
      <c r="R40" s="12">
        <f t="shared" si="5"/>
        <v>250.94895162285002</v>
      </c>
      <c r="S40" s="12">
        <f t="shared" si="5"/>
        <v>249.23300072776473</v>
      </c>
      <c r="T40" s="12">
        <f t="shared" si="5"/>
        <v>247.50775509866438</v>
      </c>
      <c r="U40" s="12">
        <f t="shared" si="5"/>
        <v>245.77316438907314</v>
      </c>
      <c r="V40" s="12">
        <f t="shared" si="5"/>
        <v>244.0291779798049</v>
      </c>
      <c r="W40" s="12">
        <f t="shared" si="5"/>
        <v>242.27574497748645</v>
      </c>
      <c r="X40" s="12">
        <f t="shared" si="5"/>
        <v>240.51281421307218</v>
      </c>
      <c r="Y40" s="12">
        <f t="shared" si="5"/>
        <v>238.74033424035053</v>
      </c>
      <c r="Z40" s="12">
        <f t="shared" si="5"/>
        <v>236.9582533344435</v>
      </c>
      <c r="AA40" s="12">
        <f t="shared" si="5"/>
        <v>235.16651949029597</v>
      </c>
      <c r="AB40" s="12">
        <f t="shared" si="5"/>
        <v>233.36508042115938</v>
      </c>
      <c r="AC40" s="12">
        <f t="shared" si="5"/>
        <v>231.55388355706498</v>
      </c>
      <c r="AD40" s="12">
        <f t="shared" si="5"/>
        <v>229.73287604329002</v>
      </c>
      <c r="AE40" s="12">
        <f t="shared" si="5"/>
        <v>227.90200473881549</v>
      </c>
      <c r="AF40" s="12">
        <f t="shared" si="5"/>
        <v>226.06121621477499</v>
      </c>
      <c r="AG40" s="12">
        <f t="shared" si="5"/>
        <v>224.21045675289599</v>
      </c>
      <c r="AH40" s="12">
        <f t="shared" si="5"/>
        <v>222.34967234393187</v>
      </c>
      <c r="AI40" s="12">
        <f t="shared" si="5"/>
        <v>220.47880868608576</v>
      </c>
      <c r="AJ40" s="12">
        <f t="shared" si="5"/>
        <v>218.59781118342636</v>
      </c>
      <c r="AK40" s="12">
        <f t="shared" si="5"/>
        <v>216.70662494429419</v>
      </c>
      <c r="AL40" s="12">
        <f t="shared" si="5"/>
        <v>214.80519477970009</v>
      </c>
      <c r="AM40" s="12">
        <f t="shared" si="5"/>
        <v>212.89346520171441</v>
      </c>
      <c r="AN40" s="12">
        <f t="shared" si="5"/>
        <v>210.97138042184804</v>
      </c>
      <c r="AO40" s="12">
        <f t="shared" si="5"/>
        <v>209.03888434942402</v>
      </c>
      <c r="AP40" s="12">
        <f t="shared" si="5"/>
        <v>207.09592058994099</v>
      </c>
      <c r="AQ40" s="12">
        <f t="shared" si="5"/>
        <v>205.14243244342745</v>
      </c>
      <c r="AR40" s="12">
        <f t="shared" si="5"/>
        <v>203.17836290278697</v>
      </c>
      <c r="AS40" s="12">
        <f t="shared" si="5"/>
        <v>201.2036546521347</v>
      </c>
      <c r="AT40" s="12">
        <f t="shared" si="5"/>
        <v>199.21825006512475</v>
      </c>
      <c r="AU40" s="12">
        <f t="shared" si="5"/>
        <v>197.22209120326843</v>
      </c>
      <c r="AV40" s="12">
        <f t="shared" si="5"/>
        <v>195.21511981424376</v>
      </c>
      <c r="AW40" s="12">
        <f t="shared" si="5"/>
        <v>193.19727733019519</v>
      </c>
      <c r="AX40" s="12">
        <f t="shared" si="5"/>
        <v>191.16850486602479</v>
      </c>
      <c r="AY40" s="12">
        <f t="shared" si="5"/>
        <v>189.12874321767333</v>
      </c>
      <c r="AZ40" s="12">
        <f t="shared" si="5"/>
        <v>187.07793286039339</v>
      </c>
      <c r="BA40" s="12">
        <f t="shared" si="5"/>
        <v>185.01601394701149</v>
      </c>
      <c r="BB40" s="12">
        <f t="shared" si="5"/>
        <v>182.94292630618204</v>
      </c>
      <c r="BC40" s="12">
        <f t="shared" si="5"/>
        <v>180.85860944063151</v>
      </c>
      <c r="BD40" s="12">
        <f t="shared" si="5"/>
        <v>178.76300252539261</v>
      </c>
      <c r="BE40" s="12">
        <f t="shared" si="5"/>
        <v>176.65604440602942</v>
      </c>
      <c r="BF40" s="12">
        <f t="shared" si="5"/>
        <v>174.53767359685304</v>
      </c>
      <c r="BG40" s="12">
        <f t="shared" si="5"/>
        <v>172.40782827912696</v>
      </c>
      <c r="BH40" s="12">
        <f t="shared" si="5"/>
        <v>170.26644629926318</v>
      </c>
      <c r="BI40" s="12">
        <f t="shared" si="5"/>
        <v>168.11346516700848</v>
      </c>
      <c r="BJ40" s="12">
        <f t="shared" si="5"/>
        <v>165.94882205362075</v>
      </c>
      <c r="BK40" s="12">
        <f t="shared" si="5"/>
        <v>163.77245379003548</v>
      </c>
      <c r="BL40" s="12">
        <f t="shared" si="5"/>
        <v>161.58429686502248</v>
      </c>
      <c r="BM40" s="12">
        <f t="shared" si="5"/>
        <v>159.3842874233323</v>
      </c>
      <c r="BN40" s="12">
        <f t="shared" si="5"/>
        <v>157.17236126383298</v>
      </c>
      <c r="BO40" s="12">
        <f t="shared" si="5"/>
        <v>154.94845383763641</v>
      </c>
      <c r="BP40" s="12">
        <f t="shared" si="5"/>
        <v>152.71250024621455</v>
      </c>
      <c r="BQ40" s="12">
        <f t="shared" si="5"/>
        <v>150.46443523950586</v>
      </c>
      <c r="BR40" s="12">
        <f t="shared" si="5"/>
        <v>148.20419321401079</v>
      </c>
      <c r="BS40" s="12">
        <f t="shared" si="5"/>
        <v>145.93170821087762</v>
      </c>
      <c r="BT40" s="12">
        <f t="shared" ref="BT40:DU40" si="6">IPMT($F$35,BT38,$F$33,-$F$30,0,0)</f>
        <v>143.64691391397753</v>
      </c>
      <c r="BU40" s="12">
        <f t="shared" si="6"/>
        <v>141.34974364796918</v>
      </c>
      <c r="BV40" s="12">
        <f t="shared" si="6"/>
        <v>139.04013037635332</v>
      </c>
      <c r="BW40" s="12">
        <f t="shared" si="6"/>
        <v>136.71800669951622</v>
      </c>
      <c r="BX40" s="12">
        <f t="shared" si="6"/>
        <v>134.3833048527629</v>
      </c>
      <c r="BY40" s="12">
        <f t="shared" si="6"/>
        <v>132.03595670433964</v>
      </c>
      <c r="BZ40" s="12">
        <f t="shared" si="6"/>
        <v>129.67589375344573</v>
      </c>
      <c r="CA40" s="12">
        <f t="shared" si="6"/>
        <v>127.30304712823457</v>
      </c>
      <c r="CB40" s="12">
        <f t="shared" si="6"/>
        <v>124.91734758380345</v>
      </c>
      <c r="CC40" s="12">
        <f t="shared" si="6"/>
        <v>122.51872550017335</v>
      </c>
      <c r="CD40" s="12">
        <f t="shared" si="6"/>
        <v>120.10711088025691</v>
      </c>
      <c r="CE40" s="12">
        <f t="shared" si="6"/>
        <v>117.68243334781593</v>
      </c>
      <c r="CF40" s="12">
        <f t="shared" si="6"/>
        <v>115.24462214540755</v>
      </c>
      <c r="CG40" s="12">
        <f t="shared" si="6"/>
        <v>112.7936061323195</v>
      </c>
      <c r="CH40" s="12">
        <f t="shared" si="6"/>
        <v>110.32931378249384</v>
      </c>
      <c r="CI40" s="12">
        <f t="shared" si="6"/>
        <v>107.85167318243998</v>
      </c>
      <c r="CJ40" s="12">
        <f t="shared" si="6"/>
        <v>105.36061202913584</v>
      </c>
      <c r="CK40" s="12">
        <f t="shared" si="6"/>
        <v>102.85605762791795</v>
      </c>
      <c r="CL40" s="12">
        <f t="shared" si="6"/>
        <v>100.33793689036011</v>
      </c>
      <c r="CM40" s="12">
        <f t="shared" si="6"/>
        <v>97.806176332140538</v>
      </c>
      <c r="CN40" s="12">
        <f t="shared" si="6"/>
        <v>95.260702070897267</v>
      </c>
      <c r="CO40" s="12">
        <f t="shared" si="6"/>
        <v>92.701439824072267</v>
      </c>
      <c r="CP40" s="12">
        <f t="shared" si="6"/>
        <v>90.128314906743611</v>
      </c>
      <c r="CQ40" s="12">
        <f t="shared" si="6"/>
        <v>87.541252229446101</v>
      </c>
      <c r="CR40" s="12">
        <f t="shared" si="6"/>
        <v>84.940176295979896</v>
      </c>
      <c r="CS40" s="12">
        <f t="shared" si="6"/>
        <v>82.325011201207403</v>
      </c>
      <c r="CT40" s="12">
        <f t="shared" si="6"/>
        <v>79.695680628838247</v>
      </c>
      <c r="CU40" s="12">
        <f t="shared" si="6"/>
        <v>77.052107849202073</v>
      </c>
      <c r="CV40" s="12">
        <f t="shared" si="6"/>
        <v>74.394215717009544</v>
      </c>
      <c r="CW40" s="12">
        <f t="shared" si="6"/>
        <v>71.721926669100981</v>
      </c>
      <c r="CX40" s="12">
        <f t="shared" si="6"/>
        <v>69.035162722182903</v>
      </c>
      <c r="CY40" s="12">
        <f t="shared" si="6"/>
        <v>66.333845470552362</v>
      </c>
      <c r="CZ40" s="12">
        <f t="shared" si="6"/>
        <v>63.617896083808823</v>
      </c>
      <c r="DA40" s="12">
        <f t="shared" si="6"/>
        <v>60.887235304553741</v>
      </c>
      <c r="DB40" s="12">
        <f t="shared" si="6"/>
        <v>58.141783446077703</v>
      </c>
      <c r="DC40" s="12">
        <f t="shared" si="6"/>
        <v>55.38146039003491</v>
      </c>
      <c r="DD40" s="12">
        <f t="shared" si="6"/>
        <v>52.606185584105241</v>
      </c>
      <c r="DE40" s="12">
        <f t="shared" si="6"/>
        <v>49.815878039643444</v>
      </c>
      <c r="DF40" s="12">
        <f t="shared" si="6"/>
        <v>47.010456329315794</v>
      </c>
      <c r="DG40" s="12">
        <f t="shared" si="6"/>
        <v>44.18983858472388</v>
      </c>
      <c r="DH40" s="12">
        <f t="shared" si="6"/>
        <v>41.353942494015435</v>
      </c>
      <c r="DI40" s="12">
        <f t="shared" si="6"/>
        <v>38.502685299482309</v>
      </c>
      <c r="DJ40" s="12">
        <f t="shared" si="6"/>
        <v>35.635983795145471</v>
      </c>
      <c r="DK40" s="12">
        <f t="shared" si="6"/>
        <v>32.753754324326799</v>
      </c>
      <c r="DL40" s="12">
        <f t="shared" si="6"/>
        <v>29.85591277720787</v>
      </c>
      <c r="DM40" s="12">
        <f t="shared" si="6"/>
        <v>26.942374588375372</v>
      </c>
      <c r="DN40" s="12">
        <f t="shared" si="6"/>
        <v>24.013054734353371</v>
      </c>
      <c r="DO40" s="12">
        <f t="shared" si="6"/>
        <v>21.067867731122078</v>
      </c>
      <c r="DP40" s="12">
        <f t="shared" si="6"/>
        <v>18.106727631623283</v>
      </c>
      <c r="DQ40" s="12">
        <f t="shared" si="6"/>
        <v>15.129548023252203</v>
      </c>
      <c r="DR40" s="12">
        <f t="shared" si="6"/>
        <v>12.136242025335779</v>
      </c>
      <c r="DS40" s="12">
        <f t="shared" si="6"/>
        <v>9.1267222865973121</v>
      </c>
      <c r="DT40" s="12">
        <f t="shared" si="6"/>
        <v>6.1009009826073424</v>
      </c>
      <c r="DU40" s="12">
        <f t="shared" si="6"/>
        <v>3.0586898132207594</v>
      </c>
    </row>
    <row r="41" spans="5:125" x14ac:dyDescent="0.3">
      <c r="E41" t="s">
        <v>140</v>
      </c>
      <c r="F41" s="12">
        <f>PPMT($F$35,F38,$F$33,-$F$30,0,0)</f>
        <v>296.90655276679672</v>
      </c>
      <c r="G41" s="12">
        <f>PPMT($F$35,G38,$F$33,-$F$30,0,0)</f>
        <v>298.5147965942835</v>
      </c>
      <c r="H41" s="12">
        <f t="shared" ref="H41:BS41" si="7">PPMT($F$35,H38,$F$33,-$F$30,0,0)</f>
        <v>300.13175174250256</v>
      </c>
      <c r="I41" s="12">
        <f t="shared" si="7"/>
        <v>301.75746539777441</v>
      </c>
      <c r="J41" s="12">
        <f t="shared" si="7"/>
        <v>303.3919850020124</v>
      </c>
      <c r="K41" s="12">
        <f t="shared" si="7"/>
        <v>305.03535825410665</v>
      </c>
      <c r="L41" s="12">
        <f t="shared" si="7"/>
        <v>306.68763311131636</v>
      </c>
      <c r="M41" s="12">
        <f t="shared" si="7"/>
        <v>308.34885779066929</v>
      </c>
      <c r="N41" s="12">
        <f t="shared" si="7"/>
        <v>310.01908077036876</v>
      </c>
      <c r="O41" s="12">
        <f t="shared" si="7"/>
        <v>311.69835079120833</v>
      </c>
      <c r="P41" s="12">
        <f t="shared" si="7"/>
        <v>313.38671685799403</v>
      </c>
      <c r="Q41" s="12">
        <f t="shared" si="7"/>
        <v>315.08422824097477</v>
      </c>
      <c r="R41" s="12">
        <f t="shared" si="7"/>
        <v>316.79093447728008</v>
      </c>
      <c r="S41" s="12">
        <f t="shared" si="7"/>
        <v>318.50688537236533</v>
      </c>
      <c r="T41" s="12">
        <f t="shared" si="7"/>
        <v>320.23213100146569</v>
      </c>
      <c r="U41" s="12">
        <f t="shared" si="7"/>
        <v>321.96672171105695</v>
      </c>
      <c r="V41" s="12">
        <f t="shared" si="7"/>
        <v>323.71070812032519</v>
      </c>
      <c r="W41" s="12">
        <f t="shared" si="7"/>
        <v>325.46414112264364</v>
      </c>
      <c r="X41" s="12">
        <f t="shared" si="7"/>
        <v>327.22707188705795</v>
      </c>
      <c r="Y41" s="12">
        <f t="shared" si="7"/>
        <v>328.99955185977944</v>
      </c>
      <c r="Z41" s="12">
        <f t="shared" si="7"/>
        <v>330.7816327656866</v>
      </c>
      <c r="AA41" s="12">
        <f t="shared" si="7"/>
        <v>332.57336660983412</v>
      </c>
      <c r="AB41" s="12">
        <f t="shared" si="7"/>
        <v>334.37480567897074</v>
      </c>
      <c r="AC41" s="12">
        <f t="shared" si="7"/>
        <v>336.18600254306506</v>
      </c>
      <c r="AD41" s="12">
        <f t="shared" si="7"/>
        <v>338.00701005684004</v>
      </c>
      <c r="AE41" s="12">
        <f t="shared" si="7"/>
        <v>339.83788136131454</v>
      </c>
      <c r="AF41" s="12">
        <f t="shared" si="7"/>
        <v>341.67866988535508</v>
      </c>
      <c r="AG41" s="12">
        <f t="shared" si="7"/>
        <v>343.52942934723404</v>
      </c>
      <c r="AH41" s="12">
        <f t="shared" si="7"/>
        <v>345.39021375619825</v>
      </c>
      <c r="AI41" s="12">
        <f t="shared" si="7"/>
        <v>347.26107741404428</v>
      </c>
      <c r="AJ41" s="12">
        <f t="shared" si="7"/>
        <v>349.14207491670373</v>
      </c>
      <c r="AK41" s="12">
        <f t="shared" si="7"/>
        <v>351.03326115583587</v>
      </c>
      <c r="AL41" s="12">
        <f t="shared" si="7"/>
        <v>352.93469132042998</v>
      </c>
      <c r="AM41" s="12">
        <f t="shared" si="7"/>
        <v>354.84642089841566</v>
      </c>
      <c r="AN41" s="12">
        <f t="shared" si="7"/>
        <v>356.76850567828211</v>
      </c>
      <c r="AO41" s="12">
        <f t="shared" si="7"/>
        <v>358.7010017507061</v>
      </c>
      <c r="AP41" s="12">
        <f t="shared" si="7"/>
        <v>360.64396551018916</v>
      </c>
      <c r="AQ41" s="12">
        <f t="shared" si="7"/>
        <v>362.59745365670267</v>
      </c>
      <c r="AR41" s="12">
        <f t="shared" si="7"/>
        <v>364.56152319734309</v>
      </c>
      <c r="AS41" s="12">
        <f t="shared" si="7"/>
        <v>366.53623144799531</v>
      </c>
      <c r="AT41" s="12">
        <f t="shared" si="7"/>
        <v>368.52163603500532</v>
      </c>
      <c r="AU41" s="12">
        <f t="shared" si="7"/>
        <v>370.51779489686157</v>
      </c>
      <c r="AV41" s="12">
        <f t="shared" si="7"/>
        <v>372.52476628588624</v>
      </c>
      <c r="AW41" s="12">
        <f t="shared" si="7"/>
        <v>374.54260876993482</v>
      </c>
      <c r="AX41" s="12">
        <f t="shared" si="7"/>
        <v>376.57138123410533</v>
      </c>
      <c r="AY41" s="12">
        <f t="shared" si="7"/>
        <v>378.61114288245665</v>
      </c>
      <c r="AZ41" s="12">
        <f t="shared" si="7"/>
        <v>380.66195323973665</v>
      </c>
      <c r="BA41" s="12">
        <f t="shared" si="7"/>
        <v>382.72387215311852</v>
      </c>
      <c r="BB41" s="12">
        <f t="shared" si="7"/>
        <v>384.79695979394791</v>
      </c>
      <c r="BC41" s="12">
        <f t="shared" si="7"/>
        <v>386.8812766594985</v>
      </c>
      <c r="BD41" s="12">
        <f t="shared" si="7"/>
        <v>388.97688357473749</v>
      </c>
      <c r="BE41" s="12">
        <f t="shared" si="7"/>
        <v>391.08384169410061</v>
      </c>
      <c r="BF41" s="12">
        <f t="shared" si="7"/>
        <v>393.20221250327705</v>
      </c>
      <c r="BG41" s="12">
        <f t="shared" si="7"/>
        <v>395.33205782100316</v>
      </c>
      <c r="BH41" s="12">
        <f t="shared" si="7"/>
        <v>397.47343980086686</v>
      </c>
      <c r="BI41" s="12">
        <f t="shared" si="7"/>
        <v>399.62642093312161</v>
      </c>
      <c r="BJ41" s="12">
        <f t="shared" si="7"/>
        <v>401.79106404650929</v>
      </c>
      <c r="BK41" s="12">
        <f t="shared" si="7"/>
        <v>403.96743231009458</v>
      </c>
      <c r="BL41" s="12">
        <f t="shared" si="7"/>
        <v>406.15558923510758</v>
      </c>
      <c r="BM41" s="12">
        <f t="shared" si="7"/>
        <v>408.3555986767978</v>
      </c>
      <c r="BN41" s="12">
        <f t="shared" si="7"/>
        <v>410.56752483629708</v>
      </c>
      <c r="BO41" s="12">
        <f t="shared" si="7"/>
        <v>412.79143226249369</v>
      </c>
      <c r="BP41" s="12">
        <f t="shared" si="7"/>
        <v>415.02738585391552</v>
      </c>
      <c r="BQ41" s="12">
        <f t="shared" si="7"/>
        <v>417.27545086062423</v>
      </c>
      <c r="BR41" s="12">
        <f t="shared" si="7"/>
        <v>419.53569288611925</v>
      </c>
      <c r="BS41" s="12">
        <f t="shared" si="7"/>
        <v>421.80817788925248</v>
      </c>
      <c r="BT41" s="12">
        <f t="shared" ref="BT41:DU41" si="8">PPMT($F$35,BT38,$F$33,-$F$30,0,0)</f>
        <v>424.09297218615256</v>
      </c>
      <c r="BU41" s="12">
        <f t="shared" si="8"/>
        <v>426.39014245216089</v>
      </c>
      <c r="BV41" s="12">
        <f t="shared" si="8"/>
        <v>428.69975572377672</v>
      </c>
      <c r="BW41" s="12">
        <f t="shared" si="8"/>
        <v>431.02187940061384</v>
      </c>
      <c r="BX41" s="12">
        <f t="shared" si="8"/>
        <v>433.35658124736722</v>
      </c>
      <c r="BY41" s="12">
        <f t="shared" si="8"/>
        <v>435.70392939579045</v>
      </c>
      <c r="BZ41" s="12">
        <f t="shared" si="8"/>
        <v>438.06399234668424</v>
      </c>
      <c r="CA41" s="12">
        <f t="shared" si="8"/>
        <v>440.43683897189555</v>
      </c>
      <c r="CB41" s="12">
        <f t="shared" si="8"/>
        <v>442.82253851632657</v>
      </c>
      <c r="CC41" s="12">
        <f t="shared" si="8"/>
        <v>445.22116059995676</v>
      </c>
      <c r="CD41" s="12">
        <f t="shared" si="8"/>
        <v>447.63277521987317</v>
      </c>
      <c r="CE41" s="12">
        <f t="shared" si="8"/>
        <v>450.05745275231413</v>
      </c>
      <c r="CF41" s="12">
        <f t="shared" si="8"/>
        <v>452.49526395472247</v>
      </c>
      <c r="CG41" s="12">
        <f t="shared" si="8"/>
        <v>454.9462799678106</v>
      </c>
      <c r="CH41" s="12">
        <f t="shared" si="8"/>
        <v>457.41057231763625</v>
      </c>
      <c r="CI41" s="12">
        <f t="shared" si="8"/>
        <v>459.88821291769005</v>
      </c>
      <c r="CJ41" s="12">
        <f t="shared" si="8"/>
        <v>462.37927407099414</v>
      </c>
      <c r="CK41" s="12">
        <f t="shared" si="8"/>
        <v>464.88382847221209</v>
      </c>
      <c r="CL41" s="12">
        <f t="shared" si="8"/>
        <v>467.40194920976995</v>
      </c>
      <c r="CM41" s="12">
        <f t="shared" si="8"/>
        <v>469.93370976798957</v>
      </c>
      <c r="CN41" s="12">
        <f t="shared" si="8"/>
        <v>472.47918402923278</v>
      </c>
      <c r="CO41" s="12">
        <f t="shared" si="8"/>
        <v>475.03844627605787</v>
      </c>
      <c r="CP41" s="12">
        <f t="shared" si="8"/>
        <v>477.61157119338651</v>
      </c>
      <c r="CQ41" s="12">
        <f t="shared" si="8"/>
        <v>480.19863387068398</v>
      </c>
      <c r="CR41" s="12">
        <f t="shared" si="8"/>
        <v>482.79970980415015</v>
      </c>
      <c r="CS41" s="12">
        <f t="shared" si="8"/>
        <v>485.41487489892262</v>
      </c>
      <c r="CT41" s="12">
        <f t="shared" si="8"/>
        <v>488.04420547129183</v>
      </c>
      <c r="CU41" s="12">
        <f t="shared" si="8"/>
        <v>490.68777825092798</v>
      </c>
      <c r="CV41" s="12">
        <f t="shared" si="8"/>
        <v>493.34567038312048</v>
      </c>
      <c r="CW41" s="12">
        <f t="shared" si="8"/>
        <v>496.01795943102911</v>
      </c>
      <c r="CX41" s="12">
        <f t="shared" si="8"/>
        <v>498.70472337794723</v>
      </c>
      <c r="CY41" s="12">
        <f t="shared" si="8"/>
        <v>501.40604062957766</v>
      </c>
      <c r="CZ41" s="12">
        <f t="shared" si="8"/>
        <v>504.12199001632121</v>
      </c>
      <c r="DA41" s="12">
        <f t="shared" si="8"/>
        <v>506.85265079557638</v>
      </c>
      <c r="DB41" s="12">
        <f t="shared" si="8"/>
        <v>509.5981026540523</v>
      </c>
      <c r="DC41" s="12">
        <f t="shared" si="8"/>
        <v>512.35842571009505</v>
      </c>
      <c r="DD41" s="12">
        <f t="shared" si="8"/>
        <v>515.13370051602487</v>
      </c>
      <c r="DE41" s="12">
        <f t="shared" si="8"/>
        <v>517.9240080604867</v>
      </c>
      <c r="DF41" s="12">
        <f t="shared" si="8"/>
        <v>520.72942977081425</v>
      </c>
      <c r="DG41" s="12">
        <f t="shared" si="8"/>
        <v>523.55004751540616</v>
      </c>
      <c r="DH41" s="12">
        <f t="shared" si="8"/>
        <v>526.38594360611467</v>
      </c>
      <c r="DI41" s="12">
        <f t="shared" si="8"/>
        <v>529.23720080064777</v>
      </c>
      <c r="DJ41" s="12">
        <f t="shared" si="8"/>
        <v>532.10390230498456</v>
      </c>
      <c r="DK41" s="12">
        <f t="shared" si="8"/>
        <v>534.9861317758033</v>
      </c>
      <c r="DL41" s="12">
        <f t="shared" si="8"/>
        <v>537.8839733229222</v>
      </c>
      <c r="DM41" s="12">
        <f t="shared" si="8"/>
        <v>540.79751151175469</v>
      </c>
      <c r="DN41" s="12">
        <f t="shared" si="8"/>
        <v>543.72683136577666</v>
      </c>
      <c r="DO41" s="12">
        <f t="shared" si="8"/>
        <v>546.6720183690079</v>
      </c>
      <c r="DP41" s="12">
        <f t="shared" si="8"/>
        <v>549.63315846850674</v>
      </c>
      <c r="DQ41" s="12">
        <f t="shared" si="8"/>
        <v>552.61033807687784</v>
      </c>
      <c r="DR41" s="12">
        <f t="shared" si="8"/>
        <v>555.60364407479426</v>
      </c>
      <c r="DS41" s="12">
        <f t="shared" si="8"/>
        <v>558.61316381353276</v>
      </c>
      <c r="DT41" s="12">
        <f t="shared" si="8"/>
        <v>561.63898511752268</v>
      </c>
      <c r="DU41" s="12">
        <f t="shared" si="8"/>
        <v>564.68119628690931</v>
      </c>
    </row>
    <row r="42" spans="5:125" x14ac:dyDescent="0.3">
      <c r="E42" t="s">
        <v>149</v>
      </c>
      <c r="F42" s="12">
        <f>F39-F41</f>
        <v>49703.093447233201</v>
      </c>
      <c r="G42" s="12">
        <f>G39-G41</f>
        <v>49404.578650638919</v>
      </c>
      <c r="H42" s="12">
        <f t="shared" ref="H42:BS42" si="9">H39-H41</f>
        <v>49104.446898896414</v>
      </c>
      <c r="I42" s="12">
        <f t="shared" si="9"/>
        <v>48802.689433498643</v>
      </c>
      <c r="J42" s="12">
        <f t="shared" si="9"/>
        <v>48499.297448496633</v>
      </c>
      <c r="K42" s="12">
        <f t="shared" si="9"/>
        <v>48194.262090242526</v>
      </c>
      <c r="L42" s="12">
        <f t="shared" si="9"/>
        <v>47887.57445713121</v>
      </c>
      <c r="M42" s="12">
        <f t="shared" si="9"/>
        <v>47579.225599340542</v>
      </c>
      <c r="N42" s="12">
        <f t="shared" si="9"/>
        <v>47269.206518570172</v>
      </c>
      <c r="O42" s="12">
        <f t="shared" si="9"/>
        <v>46957.508167778964</v>
      </c>
      <c r="P42" s="12">
        <f t="shared" si="9"/>
        <v>46644.121450920968</v>
      </c>
      <c r="Q42" s="12">
        <f t="shared" si="9"/>
        <v>46329.037222679995</v>
      </c>
      <c r="R42" s="12">
        <f t="shared" si="9"/>
        <v>46012.246288202718</v>
      </c>
      <c r="S42" s="12">
        <f t="shared" si="9"/>
        <v>45693.739402830353</v>
      </c>
      <c r="T42" s="12">
        <f t="shared" si="9"/>
        <v>45373.507271828887</v>
      </c>
      <c r="U42" s="12">
        <f t="shared" si="9"/>
        <v>45051.540550117832</v>
      </c>
      <c r="V42" s="12">
        <f t="shared" si="9"/>
        <v>44727.829841997504</v>
      </c>
      <c r="W42" s="12">
        <f t="shared" si="9"/>
        <v>44402.365700874863</v>
      </c>
      <c r="X42" s="12">
        <f t="shared" si="9"/>
        <v>44075.138628987806</v>
      </c>
      <c r="Y42" s="12">
        <f t="shared" si="9"/>
        <v>43746.139077128028</v>
      </c>
      <c r="Z42" s="12">
        <f t="shared" si="9"/>
        <v>43415.357444362344</v>
      </c>
      <c r="AA42" s="12">
        <f t="shared" si="9"/>
        <v>43082.784077752513</v>
      </c>
      <c r="AB42" s="12">
        <f t="shared" si="9"/>
        <v>42748.409272073543</v>
      </c>
      <c r="AC42" s="12">
        <f t="shared" si="9"/>
        <v>42412.223269530477</v>
      </c>
      <c r="AD42" s="12">
        <f t="shared" si="9"/>
        <v>42074.216259473636</v>
      </c>
      <c r="AE42" s="12">
        <f t="shared" si="9"/>
        <v>41734.37837811232</v>
      </c>
      <c r="AF42" s="12">
        <f t="shared" si="9"/>
        <v>41392.699708226966</v>
      </c>
      <c r="AG42" s="12">
        <f t="shared" si="9"/>
        <v>41049.170278879734</v>
      </c>
      <c r="AH42" s="12">
        <f t="shared" si="9"/>
        <v>40703.780065123537</v>
      </c>
      <c r="AI42" s="12">
        <f t="shared" si="9"/>
        <v>40356.518987709496</v>
      </c>
      <c r="AJ42" s="12">
        <f t="shared" si="9"/>
        <v>40007.376912792795</v>
      </c>
      <c r="AK42" s="12">
        <f t="shared" si="9"/>
        <v>39656.343651636962</v>
      </c>
      <c r="AL42" s="12">
        <f t="shared" si="9"/>
        <v>39303.408960316534</v>
      </c>
      <c r="AM42" s="12">
        <f t="shared" si="9"/>
        <v>38948.562539418119</v>
      </c>
      <c r="AN42" s="12">
        <f t="shared" si="9"/>
        <v>38591.79403373984</v>
      </c>
      <c r="AO42" s="12">
        <f t="shared" si="9"/>
        <v>38233.093031989134</v>
      </c>
      <c r="AP42" s="12">
        <f t="shared" si="9"/>
        <v>37872.449066478948</v>
      </c>
      <c r="AQ42" s="12">
        <f t="shared" si="9"/>
        <v>37509.851612822247</v>
      </c>
      <c r="AR42" s="12">
        <f t="shared" si="9"/>
        <v>37145.290089624905</v>
      </c>
      <c r="AS42" s="12">
        <f t="shared" si="9"/>
        <v>36778.753858176911</v>
      </c>
      <c r="AT42" s="12">
        <f t="shared" si="9"/>
        <v>36410.232222141909</v>
      </c>
      <c r="AU42" s="12">
        <f t="shared" si="9"/>
        <v>36039.714427245046</v>
      </c>
      <c r="AV42" s="12">
        <f t="shared" si="9"/>
        <v>35667.189660959157</v>
      </c>
      <c r="AW42" s="12">
        <f t="shared" si="9"/>
        <v>35292.647052189219</v>
      </c>
      <c r="AX42" s="12">
        <f t="shared" si="9"/>
        <v>34916.075670955113</v>
      </c>
      <c r="AY42" s="12">
        <f t="shared" si="9"/>
        <v>34537.464528072655</v>
      </c>
      <c r="AZ42" s="12">
        <f t="shared" si="9"/>
        <v>34156.802574832916</v>
      </c>
      <c r="BA42" s="12">
        <f t="shared" si="9"/>
        <v>33774.078702679799</v>
      </c>
      <c r="BB42" s="12">
        <f t="shared" si="9"/>
        <v>33389.281742885854</v>
      </c>
      <c r="BC42" s="12">
        <f t="shared" si="9"/>
        <v>33002.400466226354</v>
      </c>
      <c r="BD42" s="12">
        <f t="shared" si="9"/>
        <v>32613.423582651616</v>
      </c>
      <c r="BE42" s="12">
        <f t="shared" si="9"/>
        <v>32222.339740957515</v>
      </c>
      <c r="BF42" s="12">
        <f t="shared" si="9"/>
        <v>31829.137528454237</v>
      </c>
      <c r="BG42" s="12">
        <f t="shared" si="9"/>
        <v>31433.805470633233</v>
      </c>
      <c r="BH42" s="12">
        <f t="shared" si="9"/>
        <v>31036.332030832367</v>
      </c>
      <c r="BI42" s="12">
        <f t="shared" si="9"/>
        <v>30636.705609899247</v>
      </c>
      <c r="BJ42" s="12">
        <f t="shared" si="9"/>
        <v>30234.914545852738</v>
      </c>
      <c r="BK42" s="12">
        <f t="shared" si="9"/>
        <v>29830.947113542643</v>
      </c>
      <c r="BL42" s="12">
        <f t="shared" si="9"/>
        <v>29424.791524307537</v>
      </c>
      <c r="BM42" s="12">
        <f t="shared" si="9"/>
        <v>29016.43592563074</v>
      </c>
      <c r="BN42" s="12">
        <f t="shared" si="9"/>
        <v>28605.868400794443</v>
      </c>
      <c r="BO42" s="12">
        <f t="shared" si="9"/>
        <v>28193.07696853195</v>
      </c>
      <c r="BP42" s="12">
        <f t="shared" si="9"/>
        <v>27778.049582678035</v>
      </c>
      <c r="BQ42" s="12">
        <f t="shared" si="9"/>
        <v>27360.774131817412</v>
      </c>
      <c r="BR42" s="12">
        <f t="shared" si="9"/>
        <v>26941.238438931294</v>
      </c>
      <c r="BS42" s="12">
        <f t="shared" si="9"/>
        <v>26519.430261042042</v>
      </c>
      <c r="BT42" s="12">
        <f t="shared" ref="BT42:DU42" si="10">BT39-BT41</f>
        <v>26095.337288855888</v>
      </c>
      <c r="BU42" s="12">
        <f t="shared" si="10"/>
        <v>25668.947146403727</v>
      </c>
      <c r="BV42" s="12">
        <f t="shared" si="10"/>
        <v>25240.24739067995</v>
      </c>
      <c r="BW42" s="12">
        <f t="shared" si="10"/>
        <v>24809.225511279335</v>
      </c>
      <c r="BX42" s="12">
        <f t="shared" si="10"/>
        <v>24375.868930031967</v>
      </c>
      <c r="BY42" s="5">
        <f t="shared" si="10"/>
        <v>23940.165000636178</v>
      </c>
      <c r="BZ42" s="12">
        <f t="shared" si="10"/>
        <v>23502.101008289494</v>
      </c>
      <c r="CA42" s="12">
        <f t="shared" si="10"/>
        <v>23061.664169317599</v>
      </c>
      <c r="CB42" s="12">
        <f t="shared" si="10"/>
        <v>22618.841630801271</v>
      </c>
      <c r="CC42" s="12">
        <f t="shared" si="10"/>
        <v>22173.620470201313</v>
      </c>
      <c r="CD42" s="12">
        <f t="shared" si="10"/>
        <v>21725.987694981439</v>
      </c>
      <c r="CE42" s="12">
        <f t="shared" si="10"/>
        <v>21275.930242229126</v>
      </c>
      <c r="CF42" s="12">
        <f t="shared" si="10"/>
        <v>20823.434978274403</v>
      </c>
      <c r="CG42" s="12">
        <f t="shared" si="10"/>
        <v>20368.488698306592</v>
      </c>
      <c r="CH42" s="12">
        <f t="shared" si="10"/>
        <v>19911.078125988955</v>
      </c>
      <c r="CI42" s="12">
        <f t="shared" si="10"/>
        <v>19451.189913071266</v>
      </c>
      <c r="CJ42" s="12">
        <f t="shared" si="10"/>
        <v>18988.810639000272</v>
      </c>
      <c r="CK42" s="12">
        <f t="shared" si="10"/>
        <v>18523.926810528061</v>
      </c>
      <c r="CL42" s="12">
        <f t="shared" si="10"/>
        <v>18056.524861318292</v>
      </c>
      <c r="CM42" s="12">
        <f t="shared" si="10"/>
        <v>17586.591151550303</v>
      </c>
      <c r="CN42" s="12">
        <f t="shared" si="10"/>
        <v>17114.111967521072</v>
      </c>
      <c r="CO42" s="12">
        <f t="shared" si="10"/>
        <v>16639.073521245013</v>
      </c>
      <c r="CP42" s="12">
        <f t="shared" si="10"/>
        <v>16161.461950051626</v>
      </c>
      <c r="CQ42" s="12">
        <f t="shared" si="10"/>
        <v>15681.263316180941</v>
      </c>
      <c r="CR42" s="12">
        <f t="shared" si="10"/>
        <v>15198.46360637679</v>
      </c>
      <c r="CS42" s="12">
        <f t="shared" si="10"/>
        <v>14713.048731477867</v>
      </c>
      <c r="CT42" s="12">
        <f t="shared" si="10"/>
        <v>14225.004526006576</v>
      </c>
      <c r="CU42" s="12">
        <f t="shared" si="10"/>
        <v>13734.316747755649</v>
      </c>
      <c r="CV42" s="12">
        <f t="shared" si="10"/>
        <v>13240.971077372529</v>
      </c>
      <c r="CW42" s="12">
        <f t="shared" si="10"/>
        <v>12744.953117941501</v>
      </c>
      <c r="CX42" s="12">
        <f t="shared" si="10"/>
        <v>12246.248394563554</v>
      </c>
      <c r="CY42" s="12">
        <f t="shared" si="10"/>
        <v>11744.842353933976</v>
      </c>
      <c r="CZ42" s="12">
        <f t="shared" si="10"/>
        <v>11240.720363917655</v>
      </c>
      <c r="DA42" s="12">
        <f t="shared" si="10"/>
        <v>10733.867713122079</v>
      </c>
      <c r="DB42" s="12">
        <f t="shared" si="10"/>
        <v>10224.269610468027</v>
      </c>
      <c r="DC42" s="12">
        <f t="shared" si="10"/>
        <v>9711.9111847579316</v>
      </c>
      <c r="DD42" s="12">
        <f t="shared" si="10"/>
        <v>9196.7774842419058</v>
      </c>
      <c r="DE42" s="12">
        <f t="shared" si="10"/>
        <v>8678.853476181419</v>
      </c>
      <c r="DF42" s="12">
        <f t="shared" si="10"/>
        <v>8158.1240464106049</v>
      </c>
      <c r="DG42" s="12">
        <f t="shared" si="10"/>
        <v>7634.5739988951991</v>
      </c>
      <c r="DH42" s="12">
        <f t="shared" si="10"/>
        <v>7108.1880552890843</v>
      </c>
      <c r="DI42" s="12">
        <f t="shared" si="10"/>
        <v>6578.9508544884366</v>
      </c>
      <c r="DJ42" s="12">
        <f t="shared" si="10"/>
        <v>6046.8469521834522</v>
      </c>
      <c r="DK42" s="12">
        <f t="shared" si="10"/>
        <v>5511.860820407649</v>
      </c>
      <c r="DL42" s="12">
        <f t="shared" si="10"/>
        <v>4973.9768470847266</v>
      </c>
      <c r="DM42" s="12">
        <f t="shared" si="10"/>
        <v>4433.1793355729715</v>
      </c>
      <c r="DN42" s="12">
        <f t="shared" si="10"/>
        <v>3889.4525042071946</v>
      </c>
      <c r="DO42" s="12">
        <f t="shared" si="10"/>
        <v>3342.7804858381869</v>
      </c>
      <c r="DP42" s="12">
        <f t="shared" si="10"/>
        <v>2793.1473273696802</v>
      </c>
      <c r="DQ42" s="12">
        <f t="shared" si="10"/>
        <v>2240.5369892928024</v>
      </c>
      <c r="DR42" s="12">
        <f t="shared" si="10"/>
        <v>1684.9333452180081</v>
      </c>
      <c r="DS42" s="12">
        <f t="shared" si="10"/>
        <v>1126.3201814044753</v>
      </c>
      <c r="DT42" s="12">
        <f t="shared" si="10"/>
        <v>564.68119628695263</v>
      </c>
      <c r="DU42" s="5">
        <f t="shared" si="10"/>
        <v>4.3314685171935707E-11</v>
      </c>
    </row>
    <row r="62" spans="5:9" x14ac:dyDescent="0.3">
      <c r="E62" t="s">
        <v>136</v>
      </c>
      <c r="F62">
        <v>50000</v>
      </c>
    </row>
    <row r="63" spans="5:9" x14ac:dyDescent="0.3">
      <c r="E63" t="s">
        <v>142</v>
      </c>
      <c r="F63">
        <v>10</v>
      </c>
      <c r="H63" t="s">
        <v>151</v>
      </c>
      <c r="I63" s="1">
        <v>0.25</v>
      </c>
    </row>
    <row r="64" spans="5:9" x14ac:dyDescent="0.3">
      <c r="E64" t="s">
        <v>143</v>
      </c>
      <c r="F64">
        <v>12</v>
      </c>
      <c r="H64" t="s">
        <v>84</v>
      </c>
      <c r="I64">
        <f>I63*F62</f>
        <v>12500</v>
      </c>
    </row>
    <row r="65" spans="5:125" x14ac:dyDescent="0.3">
      <c r="E65" t="s">
        <v>144</v>
      </c>
      <c r="F65">
        <f>F63*F64</f>
        <v>120</v>
      </c>
    </row>
    <row r="66" spans="5:125" x14ac:dyDescent="0.3">
      <c r="E66" t="s">
        <v>145</v>
      </c>
      <c r="F66" s="20">
        <v>6.5000000000000002E-2</v>
      </c>
    </row>
    <row r="67" spans="5:125" x14ac:dyDescent="0.3">
      <c r="E67" t="s">
        <v>146</v>
      </c>
      <c r="F67" s="19">
        <f>F66/F64</f>
        <v>5.4166666666666669E-3</v>
      </c>
    </row>
    <row r="68" spans="5:125" x14ac:dyDescent="0.3">
      <c r="E68" t="s">
        <v>150</v>
      </c>
      <c r="F68" s="48">
        <f>PMT(F67,F65,-F62,I64,0)</f>
        <v>493.51324790843086</v>
      </c>
    </row>
    <row r="70" spans="5:125" x14ac:dyDescent="0.3">
      <c r="F70">
        <v>1</v>
      </c>
      <c r="G70">
        <v>2</v>
      </c>
      <c r="H70">
        <v>3</v>
      </c>
      <c r="I70">
        <v>4</v>
      </c>
      <c r="J70">
        <v>5</v>
      </c>
      <c r="K70">
        <v>6</v>
      </c>
      <c r="L70">
        <v>7</v>
      </c>
      <c r="M70">
        <v>8</v>
      </c>
      <c r="N70">
        <v>9</v>
      </c>
      <c r="O70">
        <v>10</v>
      </c>
      <c r="P70">
        <v>11</v>
      </c>
      <c r="Q70">
        <v>12</v>
      </c>
      <c r="R70">
        <v>13</v>
      </c>
      <c r="S70">
        <v>14</v>
      </c>
      <c r="T70">
        <v>15</v>
      </c>
      <c r="U70">
        <v>16</v>
      </c>
      <c r="V70">
        <v>17</v>
      </c>
      <c r="W70">
        <v>18</v>
      </c>
      <c r="X70">
        <v>19</v>
      </c>
      <c r="Y70">
        <v>20</v>
      </c>
      <c r="Z70">
        <v>21</v>
      </c>
      <c r="AA70">
        <v>22</v>
      </c>
      <c r="AB70">
        <v>23</v>
      </c>
      <c r="AC70">
        <v>24</v>
      </c>
      <c r="AD70">
        <v>25</v>
      </c>
      <c r="AE70">
        <v>26</v>
      </c>
      <c r="AF70">
        <v>27</v>
      </c>
      <c r="AG70">
        <v>28</v>
      </c>
      <c r="AH70">
        <v>29</v>
      </c>
      <c r="AI70">
        <v>30</v>
      </c>
      <c r="AJ70">
        <v>31</v>
      </c>
      <c r="AK70">
        <v>32</v>
      </c>
      <c r="AL70">
        <v>33</v>
      </c>
      <c r="AM70">
        <v>34</v>
      </c>
      <c r="AN70">
        <v>35</v>
      </c>
      <c r="AO70">
        <v>36</v>
      </c>
      <c r="AP70">
        <v>37</v>
      </c>
      <c r="AQ70">
        <v>38</v>
      </c>
      <c r="AR70">
        <v>39</v>
      </c>
      <c r="AS70">
        <v>40</v>
      </c>
      <c r="AT70">
        <v>41</v>
      </c>
      <c r="AU70">
        <v>42</v>
      </c>
      <c r="AV70">
        <v>43</v>
      </c>
      <c r="AW70">
        <v>44</v>
      </c>
      <c r="AX70">
        <v>45</v>
      </c>
      <c r="AY70">
        <v>46</v>
      </c>
      <c r="AZ70">
        <v>47</v>
      </c>
      <c r="BA70">
        <v>48</v>
      </c>
      <c r="BB70">
        <v>49</v>
      </c>
      <c r="BC70">
        <v>50</v>
      </c>
      <c r="BD70">
        <v>51</v>
      </c>
      <c r="BE70">
        <v>52</v>
      </c>
      <c r="BF70">
        <v>53</v>
      </c>
      <c r="BG70">
        <v>54</v>
      </c>
      <c r="BH70">
        <v>55</v>
      </c>
      <c r="BI70">
        <v>56</v>
      </c>
      <c r="BJ70">
        <v>57</v>
      </c>
      <c r="BK70">
        <v>58</v>
      </c>
      <c r="BL70">
        <v>59</v>
      </c>
      <c r="BM70">
        <v>60</v>
      </c>
      <c r="BN70">
        <v>61</v>
      </c>
      <c r="BO70">
        <v>62</v>
      </c>
      <c r="BP70">
        <v>63</v>
      </c>
      <c r="BQ70">
        <v>64</v>
      </c>
      <c r="BR70">
        <v>65</v>
      </c>
      <c r="BS70">
        <v>66</v>
      </c>
      <c r="BT70">
        <v>67</v>
      </c>
      <c r="BU70">
        <v>68</v>
      </c>
      <c r="BV70">
        <v>69</v>
      </c>
      <c r="BW70">
        <v>70</v>
      </c>
      <c r="BX70">
        <v>71</v>
      </c>
      <c r="BY70">
        <v>72</v>
      </c>
      <c r="BZ70">
        <v>73</v>
      </c>
      <c r="CA70">
        <v>74</v>
      </c>
      <c r="CB70">
        <v>75</v>
      </c>
      <c r="CC70">
        <v>76</v>
      </c>
      <c r="CD70">
        <v>77</v>
      </c>
      <c r="CE70">
        <v>78</v>
      </c>
      <c r="CF70">
        <v>79</v>
      </c>
      <c r="CG70">
        <v>80</v>
      </c>
      <c r="CH70">
        <v>81</v>
      </c>
      <c r="CI70">
        <v>82</v>
      </c>
      <c r="CJ70">
        <v>83</v>
      </c>
      <c r="CK70">
        <v>84</v>
      </c>
      <c r="CL70">
        <v>85</v>
      </c>
      <c r="CM70">
        <v>86</v>
      </c>
      <c r="CN70">
        <v>87</v>
      </c>
      <c r="CO70">
        <v>88</v>
      </c>
      <c r="CP70">
        <v>89</v>
      </c>
      <c r="CQ70">
        <v>90</v>
      </c>
      <c r="CR70">
        <v>91</v>
      </c>
      <c r="CS70">
        <v>92</v>
      </c>
      <c r="CT70">
        <v>93</v>
      </c>
      <c r="CU70">
        <v>94</v>
      </c>
      <c r="CV70">
        <v>95</v>
      </c>
      <c r="CW70">
        <v>96</v>
      </c>
      <c r="CX70">
        <v>97</v>
      </c>
      <c r="CY70">
        <v>98</v>
      </c>
      <c r="CZ70">
        <v>99</v>
      </c>
      <c r="DA70">
        <v>100</v>
      </c>
      <c r="DB70">
        <v>101</v>
      </c>
      <c r="DC70">
        <v>102</v>
      </c>
      <c r="DD70">
        <v>103</v>
      </c>
      <c r="DE70">
        <v>104</v>
      </c>
      <c r="DF70">
        <v>105</v>
      </c>
      <c r="DG70">
        <v>106</v>
      </c>
      <c r="DH70">
        <v>107</v>
      </c>
      <c r="DI70">
        <v>108</v>
      </c>
      <c r="DJ70">
        <v>109</v>
      </c>
      <c r="DK70">
        <v>110</v>
      </c>
      <c r="DL70">
        <v>111</v>
      </c>
      <c r="DM70">
        <v>112</v>
      </c>
      <c r="DN70">
        <v>113</v>
      </c>
      <c r="DO70">
        <v>114</v>
      </c>
      <c r="DP70">
        <v>115</v>
      </c>
      <c r="DQ70">
        <v>116</v>
      </c>
      <c r="DR70">
        <v>117</v>
      </c>
      <c r="DS70">
        <v>118</v>
      </c>
      <c r="DT70">
        <v>119</v>
      </c>
      <c r="DU70">
        <v>120</v>
      </c>
    </row>
    <row r="71" spans="5:125" x14ac:dyDescent="0.3">
      <c r="E71" t="s">
        <v>147</v>
      </c>
      <c r="F71">
        <f>F62</f>
        <v>50000</v>
      </c>
      <c r="G71" s="12">
        <f>F74</f>
        <v>49777.320085424901</v>
      </c>
      <c r="H71" s="12">
        <f t="shared" ref="H71:BS71" si="11">G74</f>
        <v>49553.433987979188</v>
      </c>
      <c r="I71" s="12">
        <f t="shared" si="11"/>
        <v>49328.335174172309</v>
      </c>
      <c r="J71" s="12">
        <f t="shared" si="11"/>
        <v>49102.017075123978</v>
      </c>
      <c r="K71" s="12">
        <f t="shared" si="11"/>
        <v>48874.473086372469</v>
      </c>
      <c r="L71" s="12">
        <f t="shared" si="11"/>
        <v>48645.696567681887</v>
      </c>
      <c r="M71" s="12">
        <f t="shared" si="11"/>
        <v>48415.6808428484</v>
      </c>
      <c r="N71" s="12">
        <f t="shared" si="11"/>
        <v>48184.419199505399</v>
      </c>
      <c r="O71" s="12">
        <f t="shared" si="11"/>
        <v>47951.904888927624</v>
      </c>
      <c r="P71" s="12">
        <f t="shared" si="11"/>
        <v>47718.131125834218</v>
      </c>
      <c r="Q71" s="12">
        <f t="shared" si="11"/>
        <v>47483.091088190718</v>
      </c>
      <c r="R71" s="12">
        <f t="shared" si="11"/>
        <v>47246.777917009989</v>
      </c>
      <c r="S71" s="12">
        <f t="shared" si="11"/>
        <v>47009.184716152027</v>
      </c>
      <c r="T71" s="12">
        <f t="shared" si="11"/>
        <v>46770.304552122754</v>
      </c>
      <c r="U71" s="12">
        <f t="shared" si="11"/>
        <v>46530.130453871658</v>
      </c>
      <c r="V71" s="12">
        <f t="shared" si="11"/>
        <v>46288.655412588363</v>
      </c>
      <c r="W71" s="12">
        <f t="shared" si="11"/>
        <v>46045.87238149812</v>
      </c>
      <c r="X71" s="12">
        <f t="shared" si="11"/>
        <v>45801.774275656135</v>
      </c>
      <c r="Y71" s="12">
        <f t="shared" si="11"/>
        <v>45556.353971740842</v>
      </c>
      <c r="Z71" s="12">
        <f t="shared" si="11"/>
        <v>45309.604307846006</v>
      </c>
      <c r="AA71" s="12">
        <f t="shared" si="11"/>
        <v>45061.518083271738</v>
      </c>
      <c r="AB71" s="12">
        <f t="shared" si="11"/>
        <v>44812.088058314359</v>
      </c>
      <c r="AC71" s="12">
        <f t="shared" si="11"/>
        <v>44561.30695405513</v>
      </c>
      <c r="AD71" s="12">
        <f t="shared" si="11"/>
        <v>44309.167452147834</v>
      </c>
      <c r="AE71" s="12">
        <f t="shared" si="11"/>
        <v>44055.662194605204</v>
      </c>
      <c r="AF71" s="12">
        <f t="shared" si="11"/>
        <v>43800.783783584215</v>
      </c>
      <c r="AG71" s="12">
        <f t="shared" si="11"/>
        <v>43544.524781170199</v>
      </c>
      <c r="AH71" s="12">
        <f t="shared" si="11"/>
        <v>43286.877709159773</v>
      </c>
      <c r="AI71" s="12">
        <f t="shared" si="11"/>
        <v>43027.835048842622</v>
      </c>
      <c r="AJ71" s="12">
        <f t="shared" si="11"/>
        <v>42767.389240782089</v>
      </c>
      <c r="AK71" s="12">
        <f t="shared" si="11"/>
        <v>42505.53268459456</v>
      </c>
      <c r="AL71" s="12">
        <f t="shared" si="11"/>
        <v>42242.257738727683</v>
      </c>
      <c r="AM71" s="12">
        <f t="shared" si="11"/>
        <v>41977.556720237364</v>
      </c>
      <c r="AN71" s="12">
        <f t="shared" si="11"/>
        <v>41711.421904563555</v>
      </c>
      <c r="AO71" s="12">
        <f t="shared" si="11"/>
        <v>41443.845525304845</v>
      </c>
      <c r="AP71" s="12">
        <f t="shared" si="11"/>
        <v>41174.819773991818</v>
      </c>
      <c r="AQ71" s="12">
        <f t="shared" si="11"/>
        <v>40904.336799859178</v>
      </c>
      <c r="AR71" s="12">
        <f t="shared" si="11"/>
        <v>40632.388709616651</v>
      </c>
      <c r="AS71" s="12">
        <f t="shared" si="11"/>
        <v>40358.967567218642</v>
      </c>
      <c r="AT71" s="12">
        <f t="shared" si="11"/>
        <v>40084.065393632649</v>
      </c>
      <c r="AU71" s="12">
        <f t="shared" si="11"/>
        <v>39807.674166606397</v>
      </c>
      <c r="AV71" s="12">
        <f t="shared" si="11"/>
        <v>39529.785820433754</v>
      </c>
      <c r="AW71" s="12">
        <f t="shared" si="11"/>
        <v>39250.39224571934</v>
      </c>
      <c r="AX71" s="12">
        <f t="shared" si="11"/>
        <v>38969.485289141892</v>
      </c>
      <c r="AY71" s="12">
        <f t="shared" si="11"/>
        <v>38687.056753216311</v>
      </c>
      <c r="AZ71" s="12">
        <f t="shared" si="11"/>
        <v>38403.098396054469</v>
      </c>
      <c r="BA71" s="12">
        <f t="shared" si="11"/>
        <v>38117.601931124664</v>
      </c>
      <c r="BB71" s="12">
        <f t="shared" si="11"/>
        <v>37830.559027009826</v>
      </c>
      <c r="BC71" s="12">
        <f t="shared" si="11"/>
        <v>37541.961307164362</v>
      </c>
      <c r="BD71" s="12">
        <f t="shared" si="11"/>
        <v>37251.800349669735</v>
      </c>
      <c r="BE71" s="12">
        <f t="shared" si="11"/>
        <v>36960.067686988681</v>
      </c>
      <c r="BF71" s="12">
        <f t="shared" si="11"/>
        <v>36666.754805718105</v>
      </c>
      <c r="BG71" s="12">
        <f t="shared" si="11"/>
        <v>36371.853146340647</v>
      </c>
      <c r="BH71" s="12">
        <f t="shared" si="11"/>
        <v>36075.354102974896</v>
      </c>
      <c r="BI71" s="12">
        <f t="shared" si="11"/>
        <v>35777.249023124248</v>
      </c>
      <c r="BJ71" s="12">
        <f t="shared" si="11"/>
        <v>35477.529207424406</v>
      </c>
      <c r="BK71" s="12">
        <f t="shared" si="11"/>
        <v>35176.185909389525</v>
      </c>
      <c r="BL71" s="12">
        <f t="shared" si="11"/>
        <v>34873.210335156953</v>
      </c>
      <c r="BM71" s="12">
        <f t="shared" si="11"/>
        <v>34568.593643230619</v>
      </c>
      <c r="BN71" s="12">
        <f t="shared" si="11"/>
        <v>34262.326944223023</v>
      </c>
      <c r="BO71" s="12">
        <f t="shared" si="11"/>
        <v>33954.401300595797</v>
      </c>
      <c r="BP71" s="12">
        <f t="shared" si="11"/>
        <v>33644.807726398925</v>
      </c>
      <c r="BQ71" s="12">
        <f t="shared" si="11"/>
        <v>33333.537187008485</v>
      </c>
      <c r="BR71" s="12">
        <f t="shared" si="11"/>
        <v>33020.580598863016</v>
      </c>
      <c r="BS71" s="12">
        <f t="shared" si="11"/>
        <v>32705.928829198427</v>
      </c>
      <c r="BT71" s="12">
        <f t="shared" ref="BT71:DU71" si="12">BS74</f>
        <v>32389.572695781488</v>
      </c>
      <c r="BU71" s="12">
        <f t="shared" si="12"/>
        <v>32071.502966641874</v>
      </c>
      <c r="BV71" s="12">
        <f t="shared" si="12"/>
        <v>31751.710359802753</v>
      </c>
      <c r="BW71" s="12">
        <f t="shared" si="12"/>
        <v>31430.18554300992</v>
      </c>
      <c r="BX71" s="12">
        <f t="shared" si="12"/>
        <v>31106.919133459462</v>
      </c>
      <c r="BY71" s="12">
        <f t="shared" si="12"/>
        <v>30781.901697523936</v>
      </c>
      <c r="BZ71" s="12">
        <f t="shared" si="12"/>
        <v>30455.123750477094</v>
      </c>
      <c r="CA71" s="12">
        <f t="shared" si="12"/>
        <v>30126.57575621708</v>
      </c>
      <c r="CB71" s="12">
        <f t="shared" si="12"/>
        <v>29796.248126988157</v>
      </c>
      <c r="CC71" s="12">
        <f t="shared" si="12"/>
        <v>29464.131223100914</v>
      </c>
      <c r="CD71" s="12">
        <f t="shared" si="12"/>
        <v>29130.215352650946</v>
      </c>
      <c r="CE71" s="12">
        <f t="shared" si="12"/>
        <v>28794.49077123604</v>
      </c>
      <c r="CF71" s="12">
        <f t="shared" si="12"/>
        <v>28456.947681671805</v>
      </c>
      <c r="CG71" s="12">
        <f t="shared" si="12"/>
        <v>28117.576233705764</v>
      </c>
      <c r="CH71" s="12">
        <f t="shared" si="12"/>
        <v>27776.366523729906</v>
      </c>
      <c r="CI71" s="12">
        <f t="shared" si="12"/>
        <v>27433.308594491678</v>
      </c>
      <c r="CJ71" s="12">
        <f t="shared" si="12"/>
        <v>27088.392434803412</v>
      </c>
      <c r="CK71" s="12">
        <f t="shared" si="12"/>
        <v>26741.607979250166</v>
      </c>
      <c r="CL71" s="12">
        <f t="shared" si="12"/>
        <v>26392.945107896008</v>
      </c>
      <c r="CM71" s="12">
        <f t="shared" si="12"/>
        <v>26042.393645988679</v>
      </c>
      <c r="CN71" s="12">
        <f t="shared" si="12"/>
        <v>25689.943363662685</v>
      </c>
      <c r="CO71" s="12">
        <f t="shared" si="12"/>
        <v>25335.583975640762</v>
      </c>
      <c r="CP71" s="12">
        <f t="shared" si="12"/>
        <v>24979.30514093372</v>
      </c>
      <c r="CQ71" s="12">
        <f t="shared" si="12"/>
        <v>24621.09646253868</v>
      </c>
      <c r="CR71" s="12">
        <f t="shared" si="12"/>
        <v>24260.947487135669</v>
      </c>
      <c r="CS71" s="12">
        <f t="shared" si="12"/>
        <v>23898.847704782555</v>
      </c>
      <c r="CT71" s="12">
        <f t="shared" si="12"/>
        <v>23534.786548608361</v>
      </c>
      <c r="CU71" s="12">
        <f t="shared" si="12"/>
        <v>23168.753394504893</v>
      </c>
      <c r="CV71" s="12">
        <f t="shared" si="12"/>
        <v>22800.737560816699</v>
      </c>
      <c r="CW71" s="12">
        <f t="shared" si="12"/>
        <v>22430.728308029356</v>
      </c>
      <c r="CX71" s="12">
        <f t="shared" si="12"/>
        <v>22058.714838456086</v>
      </c>
      <c r="CY71" s="12">
        <f t="shared" si="12"/>
        <v>21684.686295922627</v>
      </c>
      <c r="CZ71" s="12">
        <f t="shared" si="12"/>
        <v>21308.631765450446</v>
      </c>
      <c r="DA71" s="12">
        <f t="shared" si="12"/>
        <v>20930.540272938204</v>
      </c>
      <c r="DB71" s="12">
        <f t="shared" si="12"/>
        <v>20550.40078484152</v>
      </c>
      <c r="DC71" s="12">
        <f t="shared" si="12"/>
        <v>20168.20220785098</v>
      </c>
      <c r="DD71" s="12">
        <f t="shared" si="12"/>
        <v>19783.93338856841</v>
      </c>
      <c r="DE71" s="12">
        <f t="shared" si="12"/>
        <v>19397.58311318139</v>
      </c>
      <c r="DF71" s="12">
        <f t="shared" si="12"/>
        <v>19009.140107136027</v>
      </c>
      <c r="DG71" s="12">
        <f t="shared" si="12"/>
        <v>18618.593034807916</v>
      </c>
      <c r="DH71" s="12">
        <f t="shared" si="12"/>
        <v>18225.930499171362</v>
      </c>
      <c r="DI71" s="12">
        <f t="shared" si="12"/>
        <v>17831.141041466777</v>
      </c>
      <c r="DJ71" s="12">
        <f t="shared" si="12"/>
        <v>17434.21314086629</v>
      </c>
      <c r="DK71" s="12">
        <f t="shared" si="12"/>
        <v>17035.13521413755</v>
      </c>
      <c r="DL71" s="12">
        <f t="shared" si="12"/>
        <v>16633.895615305697</v>
      </c>
      <c r="DM71" s="12">
        <f t="shared" si="12"/>
        <v>16230.482635313505</v>
      </c>
      <c r="DN71" s="12">
        <f t="shared" si="12"/>
        <v>15824.884501679689</v>
      </c>
      <c r="DO71" s="12">
        <f t="shared" si="12"/>
        <v>15417.089378155357</v>
      </c>
      <c r="DP71" s="12">
        <f t="shared" si="12"/>
        <v>15007.085364378601</v>
      </c>
      <c r="DQ71" s="12">
        <f t="shared" si="12"/>
        <v>14594.86049552722</v>
      </c>
      <c r="DR71" s="12">
        <f t="shared" si="12"/>
        <v>14180.402741969561</v>
      </c>
      <c r="DS71" s="12">
        <f t="shared" si="12"/>
        <v>13763.700008913465</v>
      </c>
      <c r="DT71" s="12">
        <f t="shared" si="12"/>
        <v>13344.740136053315</v>
      </c>
      <c r="DU71" s="12">
        <f t="shared" si="12"/>
        <v>12923.510897215172</v>
      </c>
    </row>
    <row r="72" spans="5:125" x14ac:dyDescent="0.3">
      <c r="E72" t="s">
        <v>148</v>
      </c>
      <c r="F72" s="12">
        <f>IPMT($F$35,F70,$F$33,-$F$30,$I$64,0)</f>
        <v>270.83333333333331</v>
      </c>
      <c r="G72" s="12">
        <f t="shared" ref="G72:BR72" si="13">IPMT($F$35,G70,$F$33,-$F$30,$I$64,0)</f>
        <v>269.62715046271825</v>
      </c>
      <c r="H72" s="12">
        <f t="shared" si="13"/>
        <v>268.41443410155392</v>
      </c>
      <c r="I72" s="12">
        <f t="shared" si="13"/>
        <v>267.19514886010006</v>
      </c>
      <c r="J72" s="12">
        <f t="shared" si="13"/>
        <v>265.96925915692157</v>
      </c>
      <c r="K72" s="12">
        <f t="shared" si="13"/>
        <v>264.73672921785095</v>
      </c>
      <c r="L72" s="12">
        <f t="shared" si="13"/>
        <v>263.49752307494367</v>
      </c>
      <c r="M72" s="12">
        <f t="shared" si="13"/>
        <v>262.25160456542886</v>
      </c>
      <c r="N72" s="12">
        <f t="shared" si="13"/>
        <v>260.99893733065426</v>
      </c>
      <c r="O72" s="12">
        <f t="shared" si="13"/>
        <v>259.7394848150247</v>
      </c>
      <c r="P72" s="12">
        <f t="shared" si="13"/>
        <v>258.4732102649354</v>
      </c>
      <c r="Q72" s="12">
        <f t="shared" si="13"/>
        <v>257.20007672769975</v>
      </c>
      <c r="R72" s="12">
        <f t="shared" si="13"/>
        <v>255.92004705047083</v>
      </c>
      <c r="S72" s="12">
        <f t="shared" si="13"/>
        <v>254.63308387915686</v>
      </c>
      <c r="T72" s="12">
        <f t="shared" si="13"/>
        <v>253.33914965733163</v>
      </c>
      <c r="U72" s="12">
        <f t="shared" si="13"/>
        <v>252.0382066251382</v>
      </c>
      <c r="V72" s="12">
        <f t="shared" si="13"/>
        <v>250.73021681818702</v>
      </c>
      <c r="W72" s="12">
        <f t="shared" si="13"/>
        <v>249.41514206644817</v>
      </c>
      <c r="X72" s="12">
        <f t="shared" si="13"/>
        <v>248.09294399313745</v>
      </c>
      <c r="Y72" s="12">
        <f t="shared" si="13"/>
        <v>246.76358401359624</v>
      </c>
      <c r="Z72" s="12">
        <f t="shared" si="13"/>
        <v>245.42702333416597</v>
      </c>
      <c r="AA72" s="12">
        <f t="shared" si="13"/>
        <v>244.08322295105529</v>
      </c>
      <c r="AB72" s="12">
        <f t="shared" si="13"/>
        <v>242.73214364920287</v>
      </c>
      <c r="AC72" s="12">
        <f t="shared" si="13"/>
        <v>241.37374600113208</v>
      </c>
      <c r="AD72" s="12">
        <f t="shared" si="13"/>
        <v>240.00799036580082</v>
      </c>
      <c r="AE72" s="12">
        <f t="shared" si="13"/>
        <v>238.63483688744495</v>
      </c>
      <c r="AF72" s="12">
        <f t="shared" si="13"/>
        <v>237.25424549441459</v>
      </c>
      <c r="AG72" s="12">
        <f t="shared" si="13"/>
        <v>235.86617589800534</v>
      </c>
      <c r="AH72" s="12">
        <f t="shared" si="13"/>
        <v>234.4705875912822</v>
      </c>
      <c r="AI72" s="12">
        <f t="shared" si="13"/>
        <v>233.06743984789767</v>
      </c>
      <c r="AJ72" s="12">
        <f t="shared" si="13"/>
        <v>231.6566917209031</v>
      </c>
      <c r="AK72" s="12">
        <f t="shared" si="13"/>
        <v>230.23830204155399</v>
      </c>
      <c r="AL72" s="12">
        <f t="shared" si="13"/>
        <v>228.81222941810842</v>
      </c>
      <c r="AM72" s="12">
        <f t="shared" si="13"/>
        <v>227.37843223461914</v>
      </c>
      <c r="AN72" s="12">
        <f t="shared" si="13"/>
        <v>225.93686864971934</v>
      </c>
      <c r="AO72" s="12">
        <f t="shared" si="13"/>
        <v>224.48749659540132</v>
      </c>
      <c r="AP72" s="12">
        <f t="shared" si="13"/>
        <v>223.03027377578906</v>
      </c>
      <c r="AQ72" s="12">
        <f t="shared" si="13"/>
        <v>221.56515766590394</v>
      </c>
      <c r="AR72" s="12">
        <f t="shared" si="13"/>
        <v>220.09210551042358</v>
      </c>
      <c r="AS72" s="12">
        <f t="shared" si="13"/>
        <v>218.61107432243435</v>
      </c>
      <c r="AT72" s="12">
        <f t="shared" si="13"/>
        <v>217.12202088217688</v>
      </c>
      <c r="AU72" s="12">
        <f t="shared" si="13"/>
        <v>215.6249017357847</v>
      </c>
      <c r="AV72" s="12">
        <f t="shared" si="13"/>
        <v>214.11967319401617</v>
      </c>
      <c r="AW72" s="12">
        <f t="shared" si="13"/>
        <v>212.60629133097976</v>
      </c>
      <c r="AX72" s="12">
        <f t="shared" si="13"/>
        <v>211.08471198285187</v>
      </c>
      <c r="AY72" s="12">
        <f t="shared" si="13"/>
        <v>209.55489074658837</v>
      </c>
      <c r="AZ72" s="12">
        <f t="shared" si="13"/>
        <v>208.01678297862838</v>
      </c>
      <c r="BA72" s="12">
        <f t="shared" si="13"/>
        <v>206.47034379359192</v>
      </c>
      <c r="BB72" s="12">
        <f t="shared" si="13"/>
        <v>204.91552806296986</v>
      </c>
      <c r="BC72" s="12">
        <f t="shared" si="13"/>
        <v>203.35229041380697</v>
      </c>
      <c r="BD72" s="12">
        <f t="shared" si="13"/>
        <v>201.78058522737777</v>
      </c>
      <c r="BE72" s="12">
        <f t="shared" si="13"/>
        <v>200.20036663785535</v>
      </c>
      <c r="BF72" s="12">
        <f t="shared" si="13"/>
        <v>198.61158853097311</v>
      </c>
      <c r="BG72" s="12">
        <f t="shared" si="13"/>
        <v>197.01420454267856</v>
      </c>
      <c r="BH72" s="12">
        <f t="shared" si="13"/>
        <v>195.40816805778073</v>
      </c>
      <c r="BI72" s="12">
        <f t="shared" si="13"/>
        <v>193.79343220858968</v>
      </c>
      <c r="BJ72" s="12">
        <f t="shared" si="13"/>
        <v>192.16994987354889</v>
      </c>
      <c r="BK72" s="12">
        <f t="shared" si="13"/>
        <v>190.53767367585993</v>
      </c>
      <c r="BL72" s="12">
        <f t="shared" si="13"/>
        <v>188.89655598210018</v>
      </c>
      <c r="BM72" s="12">
        <f t="shared" si="13"/>
        <v>187.24654890083258</v>
      </c>
      <c r="BN72" s="12">
        <f t="shared" si="13"/>
        <v>185.58760428120806</v>
      </c>
      <c r="BO72" s="12">
        <f t="shared" si="13"/>
        <v>183.91967371156065</v>
      </c>
      <c r="BP72" s="12">
        <f t="shared" si="13"/>
        <v>182.24270851799426</v>
      </c>
      <c r="BQ72" s="12">
        <f t="shared" si="13"/>
        <v>180.55665976296271</v>
      </c>
      <c r="BR72" s="12">
        <f t="shared" si="13"/>
        <v>178.86147824384142</v>
      </c>
      <c r="BS72" s="12">
        <f t="shared" ref="BS72:DU72" si="14">IPMT($F$35,BS70,$F$33,-$F$30,$I$64,0)</f>
        <v>177.15711449149157</v>
      </c>
      <c r="BT72" s="12">
        <f t="shared" si="14"/>
        <v>175.44351876881649</v>
      </c>
      <c r="BU72" s="12">
        <f t="shared" si="14"/>
        <v>173.7206410693102</v>
      </c>
      <c r="BV72" s="12">
        <f t="shared" si="14"/>
        <v>171.9884311155983</v>
      </c>
      <c r="BW72" s="12">
        <f t="shared" si="14"/>
        <v>170.24683835797049</v>
      </c>
      <c r="BX72" s="12">
        <f t="shared" si="14"/>
        <v>168.4958119729055</v>
      </c>
      <c r="BY72" s="12">
        <f t="shared" si="14"/>
        <v>166.73530086158806</v>
      </c>
      <c r="BZ72" s="12">
        <f t="shared" si="14"/>
        <v>164.96525364841764</v>
      </c>
      <c r="CA72" s="12">
        <f t="shared" si="14"/>
        <v>163.18561867950925</v>
      </c>
      <c r="CB72" s="12">
        <f t="shared" si="14"/>
        <v>161.39634402118591</v>
      </c>
      <c r="CC72" s="12">
        <f t="shared" si="14"/>
        <v>159.59737745846334</v>
      </c>
      <c r="CD72" s="12">
        <f t="shared" si="14"/>
        <v>157.78866649352602</v>
      </c>
      <c r="CE72" s="12">
        <f t="shared" si="14"/>
        <v>155.97015834419528</v>
      </c>
      <c r="CF72" s="12">
        <f t="shared" si="14"/>
        <v>154.14179994238901</v>
      </c>
      <c r="CG72" s="12">
        <f t="shared" si="14"/>
        <v>152.30353793257297</v>
      </c>
      <c r="CH72" s="12">
        <f t="shared" si="14"/>
        <v>150.4553186702037</v>
      </c>
      <c r="CI72" s="12">
        <f t="shared" si="14"/>
        <v>148.59708822016333</v>
      </c>
      <c r="CJ72" s="12">
        <f t="shared" si="14"/>
        <v>146.72879235518519</v>
      </c>
      <c r="CK72" s="12">
        <f t="shared" si="14"/>
        <v>144.8503765542718</v>
      </c>
      <c r="CL72" s="12">
        <f t="shared" si="14"/>
        <v>142.96178600110343</v>
      </c>
      <c r="CM72" s="12">
        <f t="shared" si="14"/>
        <v>141.06296558243875</v>
      </c>
      <c r="CN72" s="12">
        <f t="shared" si="14"/>
        <v>139.15385988650627</v>
      </c>
      <c r="CO72" s="12">
        <f t="shared" si="14"/>
        <v>137.23441320138753</v>
      </c>
      <c r="CP72" s="12">
        <f t="shared" si="14"/>
        <v>135.30456951339102</v>
      </c>
      <c r="CQ72" s="12">
        <f t="shared" si="14"/>
        <v>133.36427250541792</v>
      </c>
      <c r="CR72" s="12">
        <f t="shared" si="14"/>
        <v>131.41346555531825</v>
      </c>
      <c r="CS72" s="12">
        <f t="shared" si="14"/>
        <v>129.45209173423891</v>
      </c>
      <c r="CT72" s="12">
        <f t="shared" si="14"/>
        <v>127.48009380496202</v>
      </c>
      <c r="CU72" s="12">
        <f t="shared" si="14"/>
        <v>125.49741422023487</v>
      </c>
      <c r="CV72" s="12">
        <f t="shared" si="14"/>
        <v>123.5039951210905</v>
      </c>
      <c r="CW72" s="12">
        <f t="shared" si="14"/>
        <v>121.49977833515908</v>
      </c>
      <c r="CX72" s="12">
        <f t="shared" si="14"/>
        <v>119.4847053749705</v>
      </c>
      <c r="CY72" s="12">
        <f t="shared" si="14"/>
        <v>117.45871743624761</v>
      </c>
      <c r="CZ72" s="12">
        <f t="shared" si="14"/>
        <v>115.42175539618995</v>
      </c>
      <c r="DA72" s="12">
        <f t="shared" si="14"/>
        <v>113.37375981174864</v>
      </c>
      <c r="DB72" s="12">
        <f t="shared" si="14"/>
        <v>111.31467091789162</v>
      </c>
      <c r="DC72" s="12">
        <f t="shared" si="14"/>
        <v>109.24442862585951</v>
      </c>
      <c r="DD72" s="12">
        <f t="shared" si="14"/>
        <v>107.16297252141226</v>
      </c>
      <c r="DE72" s="12">
        <f t="shared" si="14"/>
        <v>105.0702418630659</v>
      </c>
      <c r="DF72" s="12">
        <f t="shared" si="14"/>
        <v>102.96617558032017</v>
      </c>
      <c r="DG72" s="12">
        <f t="shared" si="14"/>
        <v>100.85071227187623</v>
      </c>
      <c r="DH72" s="12">
        <f t="shared" si="14"/>
        <v>98.723790203844914</v>
      </c>
      <c r="DI72" s="12">
        <f t="shared" si="14"/>
        <v>96.585347307945071</v>
      </c>
      <c r="DJ72" s="12">
        <f t="shared" si="14"/>
        <v>94.435321179692451</v>
      </c>
      <c r="DK72" s="12">
        <f t="shared" si="14"/>
        <v>92.273649076578437</v>
      </c>
      <c r="DL72" s="12">
        <f t="shared" si="14"/>
        <v>90.100267916239233</v>
      </c>
      <c r="DM72" s="12">
        <f t="shared" si="14"/>
        <v>87.915114274614865</v>
      </c>
      <c r="DN72" s="12">
        <f t="shared" si="14"/>
        <v>85.71812438409836</v>
      </c>
      <c r="DO72" s="12">
        <f t="shared" si="14"/>
        <v>83.509234131674887</v>
      </c>
      <c r="DP72" s="12">
        <f t="shared" si="14"/>
        <v>81.288379057050804</v>
      </c>
      <c r="DQ72" s="12">
        <f t="shared" si="14"/>
        <v>79.055494350772491</v>
      </c>
      <c r="DR72" s="12">
        <f t="shared" si="14"/>
        <v>76.810514852335174</v>
      </c>
      <c r="DS72" s="12">
        <f t="shared" si="14"/>
        <v>74.553375048281325</v>
      </c>
      <c r="DT72" s="12">
        <f t="shared" si="14"/>
        <v>72.284009070288846</v>
      </c>
      <c r="DU72" s="12">
        <f t="shared" si="14"/>
        <v>70.002350693248914</v>
      </c>
    </row>
    <row r="73" spans="5:125" x14ac:dyDescent="0.3">
      <c r="E73" t="s">
        <v>140</v>
      </c>
      <c r="F73" s="12">
        <f>PPMT($F$35,F70,$F$33,-$F$30,$I$64,0)</f>
        <v>222.67991457509751</v>
      </c>
      <c r="G73" s="12">
        <f t="shared" ref="G73:BR73" si="15">PPMT($F$35,G70,$F$33,-$F$30,$I$64,0)</f>
        <v>223.88609744571261</v>
      </c>
      <c r="H73" s="12">
        <f t="shared" si="15"/>
        <v>225.09881380687688</v>
      </c>
      <c r="I73" s="12">
        <f t="shared" si="15"/>
        <v>226.31809904833085</v>
      </c>
      <c r="J73" s="12">
        <f t="shared" si="15"/>
        <v>227.54398875150932</v>
      </c>
      <c r="K73" s="12">
        <f t="shared" si="15"/>
        <v>228.77651869057999</v>
      </c>
      <c r="L73" s="12">
        <f t="shared" si="15"/>
        <v>230.01572483348727</v>
      </c>
      <c r="M73" s="12">
        <f t="shared" si="15"/>
        <v>231.26164334300199</v>
      </c>
      <c r="N73" s="12">
        <f t="shared" si="15"/>
        <v>232.51431057777654</v>
      </c>
      <c r="O73" s="12">
        <f t="shared" si="15"/>
        <v>233.77376309340622</v>
      </c>
      <c r="P73" s="12">
        <f t="shared" si="15"/>
        <v>235.04003764349551</v>
      </c>
      <c r="Q73" s="12">
        <f t="shared" si="15"/>
        <v>236.31317118073105</v>
      </c>
      <c r="R73" s="12">
        <f t="shared" si="15"/>
        <v>237.59320085796003</v>
      </c>
      <c r="S73" s="12">
        <f t="shared" si="15"/>
        <v>238.880164029274</v>
      </c>
      <c r="T73" s="12">
        <f t="shared" si="15"/>
        <v>240.17409825109922</v>
      </c>
      <c r="U73" s="12">
        <f t="shared" si="15"/>
        <v>241.47504128329271</v>
      </c>
      <c r="V73" s="12">
        <f t="shared" si="15"/>
        <v>242.78303109024384</v>
      </c>
      <c r="W73" s="12">
        <f t="shared" si="15"/>
        <v>244.09810584198271</v>
      </c>
      <c r="X73" s="12">
        <f t="shared" si="15"/>
        <v>245.42030391529343</v>
      </c>
      <c r="Y73" s="12">
        <f t="shared" si="15"/>
        <v>246.74966389483458</v>
      </c>
      <c r="Z73" s="12">
        <f t="shared" si="15"/>
        <v>248.08622457426495</v>
      </c>
      <c r="AA73" s="12">
        <f t="shared" si="15"/>
        <v>249.43002495737557</v>
      </c>
      <c r="AB73" s="12">
        <f t="shared" si="15"/>
        <v>250.78110425922804</v>
      </c>
      <c r="AC73" s="12">
        <f t="shared" si="15"/>
        <v>252.13950190729878</v>
      </c>
      <c r="AD73" s="12">
        <f t="shared" si="15"/>
        <v>253.50525754263001</v>
      </c>
      <c r="AE73" s="12">
        <f t="shared" si="15"/>
        <v>254.87841102098594</v>
      </c>
      <c r="AF73" s="12">
        <f t="shared" si="15"/>
        <v>256.25900241401627</v>
      </c>
      <c r="AG73" s="12">
        <f t="shared" si="15"/>
        <v>257.64707201042552</v>
      </c>
      <c r="AH73" s="12">
        <f t="shared" si="15"/>
        <v>259.04266031714866</v>
      </c>
      <c r="AI73" s="12">
        <f t="shared" si="15"/>
        <v>260.44580806053324</v>
      </c>
      <c r="AJ73" s="12">
        <f t="shared" si="15"/>
        <v>261.85655618752781</v>
      </c>
      <c r="AK73" s="12">
        <f t="shared" si="15"/>
        <v>263.27494586687692</v>
      </c>
      <c r="AL73" s="12">
        <f t="shared" si="15"/>
        <v>264.70101849032244</v>
      </c>
      <c r="AM73" s="12">
        <f t="shared" si="15"/>
        <v>266.13481567381172</v>
      </c>
      <c r="AN73" s="12">
        <f t="shared" si="15"/>
        <v>267.57637925871154</v>
      </c>
      <c r="AO73" s="12">
        <f t="shared" si="15"/>
        <v>269.02575131302956</v>
      </c>
      <c r="AP73" s="12">
        <f t="shared" si="15"/>
        <v>270.48297413264186</v>
      </c>
      <c r="AQ73" s="12">
        <f t="shared" si="15"/>
        <v>271.94809024252697</v>
      </c>
      <c r="AR73" s="12">
        <f t="shared" si="15"/>
        <v>273.42114239800731</v>
      </c>
      <c r="AS73" s="12">
        <f t="shared" si="15"/>
        <v>274.90217358599648</v>
      </c>
      <c r="AT73" s="12">
        <f t="shared" si="15"/>
        <v>276.39122702625394</v>
      </c>
      <c r="AU73" s="12">
        <f t="shared" si="15"/>
        <v>277.88834617264615</v>
      </c>
      <c r="AV73" s="12">
        <f t="shared" si="15"/>
        <v>279.39357471441468</v>
      </c>
      <c r="AW73" s="12">
        <f t="shared" si="15"/>
        <v>280.90695657745107</v>
      </c>
      <c r="AX73" s="12">
        <f t="shared" si="15"/>
        <v>282.42853592557896</v>
      </c>
      <c r="AY73" s="12">
        <f t="shared" si="15"/>
        <v>283.95835716184251</v>
      </c>
      <c r="AZ73" s="12">
        <f t="shared" si="15"/>
        <v>285.49646492980247</v>
      </c>
      <c r="BA73" s="12">
        <f t="shared" si="15"/>
        <v>287.0429041148389</v>
      </c>
      <c r="BB73" s="12">
        <f t="shared" si="15"/>
        <v>288.59771984546097</v>
      </c>
      <c r="BC73" s="12">
        <f t="shared" si="15"/>
        <v>290.16095749462391</v>
      </c>
      <c r="BD73" s="12">
        <f t="shared" si="15"/>
        <v>291.73266268105311</v>
      </c>
      <c r="BE73" s="12">
        <f t="shared" si="15"/>
        <v>293.31288127057547</v>
      </c>
      <c r="BF73" s="12">
        <f t="shared" si="15"/>
        <v>294.90165937745775</v>
      </c>
      <c r="BG73" s="12">
        <f t="shared" si="15"/>
        <v>296.4990433657523</v>
      </c>
      <c r="BH73" s="12">
        <f t="shared" si="15"/>
        <v>298.10507985065016</v>
      </c>
      <c r="BI73" s="12">
        <f t="shared" si="15"/>
        <v>299.71981569984121</v>
      </c>
      <c r="BJ73" s="12">
        <f t="shared" si="15"/>
        <v>301.34329803488197</v>
      </c>
      <c r="BK73" s="12">
        <f t="shared" si="15"/>
        <v>302.97557423257086</v>
      </c>
      <c r="BL73" s="12">
        <f t="shared" si="15"/>
        <v>304.6166919263307</v>
      </c>
      <c r="BM73" s="12">
        <f t="shared" si="15"/>
        <v>306.26669900759833</v>
      </c>
      <c r="BN73" s="12">
        <f t="shared" si="15"/>
        <v>307.92564362722277</v>
      </c>
      <c r="BO73" s="12">
        <f t="shared" si="15"/>
        <v>309.59357419687024</v>
      </c>
      <c r="BP73" s="12">
        <f t="shared" si="15"/>
        <v>311.27053939043662</v>
      </c>
      <c r="BQ73" s="12">
        <f t="shared" si="15"/>
        <v>312.95658814546817</v>
      </c>
      <c r="BR73" s="12">
        <f t="shared" si="15"/>
        <v>314.65176966458944</v>
      </c>
      <c r="BS73" s="12">
        <f t="shared" ref="BS73:DU73" si="16">PPMT($F$35,BS70,$F$33,-$F$30,$I$64,0)</f>
        <v>316.35613341693931</v>
      </c>
      <c r="BT73" s="12">
        <f t="shared" si="16"/>
        <v>318.06972913961442</v>
      </c>
      <c r="BU73" s="12">
        <f t="shared" si="16"/>
        <v>319.79260683912065</v>
      </c>
      <c r="BV73" s="12">
        <f t="shared" si="16"/>
        <v>321.52481679283255</v>
      </c>
      <c r="BW73" s="12">
        <f t="shared" si="16"/>
        <v>323.26640955046042</v>
      </c>
      <c r="BX73" s="12">
        <f t="shared" si="16"/>
        <v>325.01743593552538</v>
      </c>
      <c r="BY73" s="12">
        <f t="shared" si="16"/>
        <v>326.77794704684277</v>
      </c>
      <c r="BZ73" s="12">
        <f t="shared" si="16"/>
        <v>328.54799426001318</v>
      </c>
      <c r="CA73" s="12">
        <f t="shared" si="16"/>
        <v>330.32762922892164</v>
      </c>
      <c r="CB73" s="12">
        <f t="shared" si="16"/>
        <v>332.11690388724492</v>
      </c>
      <c r="CC73" s="12">
        <f t="shared" si="16"/>
        <v>333.91587044996754</v>
      </c>
      <c r="CD73" s="12">
        <f t="shared" si="16"/>
        <v>335.72458141490483</v>
      </c>
      <c r="CE73" s="12">
        <f t="shared" si="16"/>
        <v>337.54308956423552</v>
      </c>
      <c r="CF73" s="12">
        <f t="shared" si="16"/>
        <v>339.37144796604184</v>
      </c>
      <c r="CG73" s="12">
        <f t="shared" si="16"/>
        <v>341.20970997585789</v>
      </c>
      <c r="CH73" s="12">
        <f t="shared" si="16"/>
        <v>343.05792923822713</v>
      </c>
      <c r="CI73" s="12">
        <f t="shared" si="16"/>
        <v>344.91615968826756</v>
      </c>
      <c r="CJ73" s="12">
        <f t="shared" si="16"/>
        <v>346.78445555324561</v>
      </c>
      <c r="CK73" s="12">
        <f t="shared" si="16"/>
        <v>348.66287135415905</v>
      </c>
      <c r="CL73" s="12">
        <f t="shared" si="16"/>
        <v>350.55146190732745</v>
      </c>
      <c r="CM73" s="12">
        <f t="shared" si="16"/>
        <v>352.45028232599213</v>
      </c>
      <c r="CN73" s="12">
        <f t="shared" si="16"/>
        <v>354.35938802192459</v>
      </c>
      <c r="CO73" s="12">
        <f t="shared" si="16"/>
        <v>356.27883470704336</v>
      </c>
      <c r="CP73" s="12">
        <f t="shared" si="16"/>
        <v>358.2086783950399</v>
      </c>
      <c r="CQ73" s="12">
        <f t="shared" si="16"/>
        <v>360.14897540301297</v>
      </c>
      <c r="CR73" s="12">
        <f t="shared" si="16"/>
        <v>362.09978235311257</v>
      </c>
      <c r="CS73" s="12">
        <f t="shared" si="16"/>
        <v>364.06115617419198</v>
      </c>
      <c r="CT73" s="12">
        <f t="shared" si="16"/>
        <v>366.0331541034688</v>
      </c>
      <c r="CU73" s="12">
        <f t="shared" si="16"/>
        <v>368.01583368819593</v>
      </c>
      <c r="CV73" s="12">
        <f t="shared" si="16"/>
        <v>370.00925278734036</v>
      </c>
      <c r="CW73" s="12">
        <f t="shared" si="16"/>
        <v>372.01346957327178</v>
      </c>
      <c r="CX73" s="12">
        <f t="shared" si="16"/>
        <v>374.02854253346038</v>
      </c>
      <c r="CY73" s="12">
        <f t="shared" si="16"/>
        <v>376.05453047218327</v>
      </c>
      <c r="CZ73" s="12">
        <f t="shared" si="16"/>
        <v>378.0914925122409</v>
      </c>
      <c r="DA73" s="12">
        <f t="shared" si="16"/>
        <v>380.13948809668227</v>
      </c>
      <c r="DB73" s="12">
        <f t="shared" si="16"/>
        <v>382.19857699053921</v>
      </c>
      <c r="DC73" s="12">
        <f t="shared" si="16"/>
        <v>384.26881928257131</v>
      </c>
      <c r="DD73" s="12">
        <f t="shared" si="16"/>
        <v>386.3502753870186</v>
      </c>
      <c r="DE73" s="12">
        <f t="shared" si="16"/>
        <v>388.443006045365</v>
      </c>
      <c r="DF73" s="12">
        <f t="shared" si="16"/>
        <v>390.54707232811069</v>
      </c>
      <c r="DG73" s="12">
        <f t="shared" si="16"/>
        <v>392.66253563655459</v>
      </c>
      <c r="DH73" s="12">
        <f t="shared" si="16"/>
        <v>394.78945770458603</v>
      </c>
      <c r="DI73" s="12">
        <f t="shared" si="16"/>
        <v>396.92790060048583</v>
      </c>
      <c r="DJ73" s="12">
        <f t="shared" si="16"/>
        <v>399.07792672873842</v>
      </c>
      <c r="DK73" s="12">
        <f t="shared" si="16"/>
        <v>401.23959883185245</v>
      </c>
      <c r="DL73" s="12">
        <f t="shared" si="16"/>
        <v>403.41297999219159</v>
      </c>
      <c r="DM73" s="12">
        <f t="shared" si="16"/>
        <v>405.59813363381602</v>
      </c>
      <c r="DN73" s="12">
        <f t="shared" si="16"/>
        <v>407.7951235243325</v>
      </c>
      <c r="DO73" s="12">
        <f t="shared" si="16"/>
        <v>410.00401377675593</v>
      </c>
      <c r="DP73" s="12">
        <f t="shared" si="16"/>
        <v>412.22486885138005</v>
      </c>
      <c r="DQ73" s="12">
        <f t="shared" si="16"/>
        <v>414.45775355765835</v>
      </c>
      <c r="DR73" s="12">
        <f t="shared" si="16"/>
        <v>416.70273305609572</v>
      </c>
      <c r="DS73" s="12">
        <f t="shared" si="16"/>
        <v>418.95987286014952</v>
      </c>
      <c r="DT73" s="12">
        <f t="shared" si="16"/>
        <v>421.22923883814201</v>
      </c>
      <c r="DU73" s="12">
        <f t="shared" si="16"/>
        <v>423.51089721518196</v>
      </c>
    </row>
    <row r="74" spans="5:125" x14ac:dyDescent="0.3">
      <c r="E74" t="s">
        <v>149</v>
      </c>
      <c r="F74" s="12">
        <f>F71-F73</f>
        <v>49777.320085424901</v>
      </c>
      <c r="G74" s="12">
        <f>G71-G73</f>
        <v>49553.433987979188</v>
      </c>
      <c r="H74" s="12">
        <f t="shared" ref="H74" si="17">H71-H73</f>
        <v>49328.335174172309</v>
      </c>
      <c r="I74" s="12">
        <f t="shared" ref="I74" si="18">I71-I73</f>
        <v>49102.017075123978</v>
      </c>
      <c r="J74" s="12">
        <f t="shared" ref="J74" si="19">J71-J73</f>
        <v>48874.473086372469</v>
      </c>
      <c r="K74" s="12">
        <f t="shared" ref="K74" si="20">K71-K73</f>
        <v>48645.696567681887</v>
      </c>
      <c r="L74" s="12">
        <f t="shared" ref="L74" si="21">L71-L73</f>
        <v>48415.6808428484</v>
      </c>
      <c r="M74" s="12">
        <f t="shared" ref="M74" si="22">M71-M73</f>
        <v>48184.419199505399</v>
      </c>
      <c r="N74" s="12">
        <f t="shared" ref="N74" si="23">N71-N73</f>
        <v>47951.904888927624</v>
      </c>
      <c r="O74" s="12">
        <f t="shared" ref="O74" si="24">O71-O73</f>
        <v>47718.131125834218</v>
      </c>
      <c r="P74" s="12">
        <f t="shared" ref="P74" si="25">P71-P73</f>
        <v>47483.091088190718</v>
      </c>
      <c r="Q74" s="12">
        <f t="shared" ref="Q74" si="26">Q71-Q73</f>
        <v>47246.777917009989</v>
      </c>
      <c r="R74" s="12">
        <f t="shared" ref="R74" si="27">R71-R73</f>
        <v>47009.184716152027</v>
      </c>
      <c r="S74" s="12">
        <f t="shared" ref="S74" si="28">S71-S73</f>
        <v>46770.304552122754</v>
      </c>
      <c r="T74" s="12">
        <f t="shared" ref="T74" si="29">T71-T73</f>
        <v>46530.130453871658</v>
      </c>
      <c r="U74" s="12">
        <f t="shared" ref="U74" si="30">U71-U73</f>
        <v>46288.655412588363</v>
      </c>
      <c r="V74" s="12">
        <f t="shared" ref="V74" si="31">V71-V73</f>
        <v>46045.87238149812</v>
      </c>
      <c r="W74" s="12">
        <f t="shared" ref="W74" si="32">W71-W73</f>
        <v>45801.774275656135</v>
      </c>
      <c r="X74" s="12">
        <f t="shared" ref="X74" si="33">X71-X73</f>
        <v>45556.353971740842</v>
      </c>
      <c r="Y74" s="12">
        <f t="shared" ref="Y74" si="34">Y71-Y73</f>
        <v>45309.604307846006</v>
      </c>
      <c r="Z74" s="12">
        <f t="shared" ref="Z74" si="35">Z71-Z73</f>
        <v>45061.518083271738</v>
      </c>
      <c r="AA74" s="12">
        <f t="shared" ref="AA74" si="36">AA71-AA73</f>
        <v>44812.088058314359</v>
      </c>
      <c r="AB74" s="12">
        <f t="shared" ref="AB74" si="37">AB71-AB73</f>
        <v>44561.30695405513</v>
      </c>
      <c r="AC74" s="12">
        <f t="shared" ref="AC74" si="38">AC71-AC73</f>
        <v>44309.167452147834</v>
      </c>
      <c r="AD74" s="12">
        <f t="shared" ref="AD74" si="39">AD71-AD73</f>
        <v>44055.662194605204</v>
      </c>
      <c r="AE74" s="12">
        <f t="shared" ref="AE74" si="40">AE71-AE73</f>
        <v>43800.783783584215</v>
      </c>
      <c r="AF74" s="12">
        <f t="shared" ref="AF74" si="41">AF71-AF73</f>
        <v>43544.524781170199</v>
      </c>
      <c r="AG74" s="12">
        <f t="shared" ref="AG74" si="42">AG71-AG73</f>
        <v>43286.877709159773</v>
      </c>
      <c r="AH74" s="12">
        <f t="shared" ref="AH74" si="43">AH71-AH73</f>
        <v>43027.835048842622</v>
      </c>
      <c r="AI74" s="12">
        <f t="shared" ref="AI74" si="44">AI71-AI73</f>
        <v>42767.389240782089</v>
      </c>
      <c r="AJ74" s="12">
        <f t="shared" ref="AJ74" si="45">AJ71-AJ73</f>
        <v>42505.53268459456</v>
      </c>
      <c r="AK74" s="12">
        <f t="shared" ref="AK74" si="46">AK71-AK73</f>
        <v>42242.257738727683</v>
      </c>
      <c r="AL74" s="12">
        <f t="shared" ref="AL74" si="47">AL71-AL73</f>
        <v>41977.556720237364</v>
      </c>
      <c r="AM74" s="12">
        <f t="shared" ref="AM74" si="48">AM71-AM73</f>
        <v>41711.421904563555</v>
      </c>
      <c r="AN74" s="12">
        <f t="shared" ref="AN74" si="49">AN71-AN73</f>
        <v>41443.845525304845</v>
      </c>
      <c r="AO74" s="12">
        <f t="shared" ref="AO74" si="50">AO71-AO73</f>
        <v>41174.819773991818</v>
      </c>
      <c r="AP74" s="12">
        <f t="shared" ref="AP74" si="51">AP71-AP73</f>
        <v>40904.336799859178</v>
      </c>
      <c r="AQ74" s="12">
        <f t="shared" ref="AQ74" si="52">AQ71-AQ73</f>
        <v>40632.388709616651</v>
      </c>
      <c r="AR74" s="12">
        <f t="shared" ref="AR74" si="53">AR71-AR73</f>
        <v>40358.967567218642</v>
      </c>
      <c r="AS74" s="12">
        <f t="shared" ref="AS74" si="54">AS71-AS73</f>
        <v>40084.065393632649</v>
      </c>
      <c r="AT74" s="12">
        <f t="shared" ref="AT74" si="55">AT71-AT73</f>
        <v>39807.674166606397</v>
      </c>
      <c r="AU74" s="12">
        <f t="shared" ref="AU74" si="56">AU71-AU73</f>
        <v>39529.785820433754</v>
      </c>
      <c r="AV74" s="12">
        <f t="shared" ref="AV74" si="57">AV71-AV73</f>
        <v>39250.39224571934</v>
      </c>
      <c r="AW74" s="12">
        <f t="shared" ref="AW74" si="58">AW71-AW73</f>
        <v>38969.485289141892</v>
      </c>
      <c r="AX74" s="12">
        <f t="shared" ref="AX74" si="59">AX71-AX73</f>
        <v>38687.056753216311</v>
      </c>
      <c r="AY74" s="12">
        <f t="shared" ref="AY74" si="60">AY71-AY73</f>
        <v>38403.098396054469</v>
      </c>
      <c r="AZ74" s="12">
        <f t="shared" ref="AZ74" si="61">AZ71-AZ73</f>
        <v>38117.601931124664</v>
      </c>
      <c r="BA74" s="12">
        <f t="shared" ref="BA74" si="62">BA71-BA73</f>
        <v>37830.559027009826</v>
      </c>
      <c r="BB74" s="12">
        <f t="shared" ref="BB74" si="63">BB71-BB73</f>
        <v>37541.961307164362</v>
      </c>
      <c r="BC74" s="12">
        <f t="shared" ref="BC74" si="64">BC71-BC73</f>
        <v>37251.800349669735</v>
      </c>
      <c r="BD74" s="12">
        <f t="shared" ref="BD74" si="65">BD71-BD73</f>
        <v>36960.067686988681</v>
      </c>
      <c r="BE74" s="12">
        <f t="shared" ref="BE74" si="66">BE71-BE73</f>
        <v>36666.754805718105</v>
      </c>
      <c r="BF74" s="12">
        <f t="shared" ref="BF74" si="67">BF71-BF73</f>
        <v>36371.853146340647</v>
      </c>
      <c r="BG74" s="12">
        <f t="shared" ref="BG74" si="68">BG71-BG73</f>
        <v>36075.354102974896</v>
      </c>
      <c r="BH74" s="12">
        <f t="shared" ref="BH74" si="69">BH71-BH73</f>
        <v>35777.249023124248</v>
      </c>
      <c r="BI74" s="12">
        <f t="shared" ref="BI74" si="70">BI71-BI73</f>
        <v>35477.529207424406</v>
      </c>
      <c r="BJ74" s="12">
        <f t="shared" ref="BJ74" si="71">BJ71-BJ73</f>
        <v>35176.185909389525</v>
      </c>
      <c r="BK74" s="12">
        <f t="shared" ref="BK74" si="72">BK71-BK73</f>
        <v>34873.210335156953</v>
      </c>
      <c r="BL74" s="12">
        <f t="shared" ref="BL74" si="73">BL71-BL73</f>
        <v>34568.593643230619</v>
      </c>
      <c r="BM74" s="12">
        <f t="shared" ref="BM74" si="74">BM71-BM73</f>
        <v>34262.326944223023</v>
      </c>
      <c r="BN74" s="12">
        <f t="shared" ref="BN74" si="75">BN71-BN73</f>
        <v>33954.401300595797</v>
      </c>
      <c r="BO74" s="12">
        <f t="shared" ref="BO74" si="76">BO71-BO73</f>
        <v>33644.807726398925</v>
      </c>
      <c r="BP74" s="12">
        <f t="shared" ref="BP74" si="77">BP71-BP73</f>
        <v>33333.537187008485</v>
      </c>
      <c r="BQ74" s="12">
        <f t="shared" ref="BQ74" si="78">BQ71-BQ73</f>
        <v>33020.580598863016</v>
      </c>
      <c r="BR74" s="12">
        <f t="shared" ref="BR74" si="79">BR71-BR73</f>
        <v>32705.928829198427</v>
      </c>
      <c r="BS74" s="12">
        <f t="shared" ref="BS74" si="80">BS71-BS73</f>
        <v>32389.572695781488</v>
      </c>
      <c r="BT74" s="12">
        <f t="shared" ref="BT74" si="81">BT71-BT73</f>
        <v>32071.502966641874</v>
      </c>
      <c r="BU74" s="12">
        <f t="shared" ref="BU74" si="82">BU71-BU73</f>
        <v>31751.710359802753</v>
      </c>
      <c r="BV74" s="12">
        <f t="shared" ref="BV74" si="83">BV71-BV73</f>
        <v>31430.18554300992</v>
      </c>
      <c r="BW74" s="12">
        <f t="shared" ref="BW74" si="84">BW71-BW73</f>
        <v>31106.919133459462</v>
      </c>
      <c r="BX74" s="12">
        <f t="shared" ref="BX74" si="85">BX71-BX73</f>
        <v>30781.901697523936</v>
      </c>
      <c r="BY74" s="5">
        <f t="shared" ref="BY74" si="86">BY71-BY73</f>
        <v>30455.123750477094</v>
      </c>
      <c r="BZ74" s="12">
        <f t="shared" ref="BZ74" si="87">BZ71-BZ73</f>
        <v>30126.57575621708</v>
      </c>
      <c r="CA74" s="12">
        <f t="shared" ref="CA74" si="88">CA71-CA73</f>
        <v>29796.248126988157</v>
      </c>
      <c r="CB74" s="12">
        <f t="shared" ref="CB74" si="89">CB71-CB73</f>
        <v>29464.131223100914</v>
      </c>
      <c r="CC74" s="12">
        <f t="shared" ref="CC74" si="90">CC71-CC73</f>
        <v>29130.215352650946</v>
      </c>
      <c r="CD74" s="12">
        <f t="shared" ref="CD74" si="91">CD71-CD73</f>
        <v>28794.49077123604</v>
      </c>
      <c r="CE74" s="12">
        <f t="shared" ref="CE74" si="92">CE71-CE73</f>
        <v>28456.947681671805</v>
      </c>
      <c r="CF74" s="12">
        <f t="shared" ref="CF74" si="93">CF71-CF73</f>
        <v>28117.576233705764</v>
      </c>
      <c r="CG74" s="12">
        <f t="shared" ref="CG74" si="94">CG71-CG73</f>
        <v>27776.366523729906</v>
      </c>
      <c r="CH74" s="12">
        <f t="shared" ref="CH74" si="95">CH71-CH73</f>
        <v>27433.308594491678</v>
      </c>
      <c r="CI74" s="12">
        <f t="shared" ref="CI74" si="96">CI71-CI73</f>
        <v>27088.392434803412</v>
      </c>
      <c r="CJ74" s="12">
        <f t="shared" ref="CJ74" si="97">CJ71-CJ73</f>
        <v>26741.607979250166</v>
      </c>
      <c r="CK74" s="12">
        <f t="shared" ref="CK74" si="98">CK71-CK73</f>
        <v>26392.945107896008</v>
      </c>
      <c r="CL74" s="12">
        <f t="shared" ref="CL74" si="99">CL71-CL73</f>
        <v>26042.393645988679</v>
      </c>
      <c r="CM74" s="12">
        <f t="shared" ref="CM74" si="100">CM71-CM73</f>
        <v>25689.943363662685</v>
      </c>
      <c r="CN74" s="12">
        <f t="shared" ref="CN74" si="101">CN71-CN73</f>
        <v>25335.583975640762</v>
      </c>
      <c r="CO74" s="12">
        <f t="shared" ref="CO74" si="102">CO71-CO73</f>
        <v>24979.30514093372</v>
      </c>
      <c r="CP74" s="12">
        <f t="shared" ref="CP74" si="103">CP71-CP73</f>
        <v>24621.09646253868</v>
      </c>
      <c r="CQ74" s="12">
        <f t="shared" ref="CQ74" si="104">CQ71-CQ73</f>
        <v>24260.947487135669</v>
      </c>
      <c r="CR74" s="12">
        <f t="shared" ref="CR74" si="105">CR71-CR73</f>
        <v>23898.847704782555</v>
      </c>
      <c r="CS74" s="12">
        <f t="shared" ref="CS74" si="106">CS71-CS73</f>
        <v>23534.786548608361</v>
      </c>
      <c r="CT74" s="12">
        <f t="shared" ref="CT74" si="107">CT71-CT73</f>
        <v>23168.753394504893</v>
      </c>
      <c r="CU74" s="12">
        <f t="shared" ref="CU74" si="108">CU71-CU73</f>
        <v>22800.737560816699</v>
      </c>
      <c r="CV74" s="12">
        <f t="shared" ref="CV74" si="109">CV71-CV73</f>
        <v>22430.728308029356</v>
      </c>
      <c r="CW74" s="12">
        <f t="shared" ref="CW74" si="110">CW71-CW73</f>
        <v>22058.714838456086</v>
      </c>
      <c r="CX74" s="12">
        <f t="shared" ref="CX74" si="111">CX71-CX73</f>
        <v>21684.686295922627</v>
      </c>
      <c r="CY74" s="12">
        <f t="shared" ref="CY74" si="112">CY71-CY73</f>
        <v>21308.631765450446</v>
      </c>
      <c r="CZ74" s="12">
        <f t="shared" ref="CZ74" si="113">CZ71-CZ73</f>
        <v>20930.540272938204</v>
      </c>
      <c r="DA74" s="12">
        <f t="shared" ref="DA74" si="114">DA71-DA73</f>
        <v>20550.40078484152</v>
      </c>
      <c r="DB74" s="12">
        <f t="shared" ref="DB74" si="115">DB71-DB73</f>
        <v>20168.20220785098</v>
      </c>
      <c r="DC74" s="12">
        <f t="shared" ref="DC74" si="116">DC71-DC73</f>
        <v>19783.93338856841</v>
      </c>
      <c r="DD74" s="12">
        <f t="shared" ref="DD74" si="117">DD71-DD73</f>
        <v>19397.58311318139</v>
      </c>
      <c r="DE74" s="12">
        <f t="shared" ref="DE74" si="118">DE71-DE73</f>
        <v>19009.140107136027</v>
      </c>
      <c r="DF74" s="12">
        <f t="shared" ref="DF74" si="119">DF71-DF73</f>
        <v>18618.593034807916</v>
      </c>
      <c r="DG74" s="12">
        <f t="shared" ref="DG74" si="120">DG71-DG73</f>
        <v>18225.930499171362</v>
      </c>
      <c r="DH74" s="12">
        <f t="shared" ref="DH74" si="121">DH71-DH73</f>
        <v>17831.141041466777</v>
      </c>
      <c r="DI74" s="12">
        <f t="shared" ref="DI74" si="122">DI71-DI73</f>
        <v>17434.21314086629</v>
      </c>
      <c r="DJ74" s="12">
        <f t="shared" ref="DJ74" si="123">DJ71-DJ73</f>
        <v>17035.13521413755</v>
      </c>
      <c r="DK74" s="12">
        <f t="shared" ref="DK74" si="124">DK71-DK73</f>
        <v>16633.895615305697</v>
      </c>
      <c r="DL74" s="12">
        <f t="shared" ref="DL74" si="125">DL71-DL73</f>
        <v>16230.482635313505</v>
      </c>
      <c r="DM74" s="12">
        <f t="shared" ref="DM74" si="126">DM71-DM73</f>
        <v>15824.884501679689</v>
      </c>
      <c r="DN74" s="12">
        <f t="shared" ref="DN74" si="127">DN71-DN73</f>
        <v>15417.089378155357</v>
      </c>
      <c r="DO74" s="12">
        <f t="shared" ref="DO74" si="128">DO71-DO73</f>
        <v>15007.085364378601</v>
      </c>
      <c r="DP74" s="12">
        <f t="shared" ref="DP74" si="129">DP71-DP73</f>
        <v>14594.86049552722</v>
      </c>
      <c r="DQ74" s="12">
        <f t="shared" ref="DQ74" si="130">DQ71-DQ73</f>
        <v>14180.402741969561</v>
      </c>
      <c r="DR74" s="12">
        <f t="shared" ref="DR74" si="131">DR71-DR73</f>
        <v>13763.700008913465</v>
      </c>
      <c r="DS74" s="12">
        <f t="shared" ref="DS74" si="132">DS71-DS73</f>
        <v>13344.740136053315</v>
      </c>
      <c r="DT74" s="12">
        <f t="shared" ref="DT74" si="133">DT71-DT73</f>
        <v>12923.510897215172</v>
      </c>
      <c r="DU74" s="5">
        <f t="shared" ref="DU74" si="134">DU71-DU73</f>
        <v>12499.999999999991</v>
      </c>
    </row>
    <row r="93" spans="5:9" x14ac:dyDescent="0.3">
      <c r="E93" t="s">
        <v>136</v>
      </c>
      <c r="F93">
        <v>50000</v>
      </c>
    </row>
    <row r="94" spans="5:9" x14ac:dyDescent="0.3">
      <c r="E94" t="s">
        <v>142</v>
      </c>
      <c r="F94">
        <v>10</v>
      </c>
      <c r="H94" t="s">
        <v>151</v>
      </c>
      <c r="I94" s="1">
        <v>0.25</v>
      </c>
    </row>
    <row r="95" spans="5:9" x14ac:dyDescent="0.3">
      <c r="E95" t="s">
        <v>143</v>
      </c>
      <c r="F95">
        <v>12</v>
      </c>
      <c r="H95" t="s">
        <v>84</v>
      </c>
      <c r="I95">
        <f>I94*F93</f>
        <v>12500</v>
      </c>
    </row>
    <row r="96" spans="5:9" x14ac:dyDescent="0.3">
      <c r="E96" t="s">
        <v>144</v>
      </c>
      <c r="F96">
        <f>F94*F95</f>
        <v>120</v>
      </c>
    </row>
    <row r="97" spans="5:125" x14ac:dyDescent="0.3">
      <c r="E97" t="s">
        <v>145</v>
      </c>
      <c r="F97" s="20">
        <v>6.5000000000000002E-2</v>
      </c>
    </row>
    <row r="98" spans="5:125" x14ac:dyDescent="0.3">
      <c r="E98" t="s">
        <v>146</v>
      </c>
      <c r="F98" s="19">
        <f>F97/F95</f>
        <v>5.4166666666666669E-3</v>
      </c>
    </row>
    <row r="99" spans="5:125" x14ac:dyDescent="0.3">
      <c r="E99" t="s">
        <v>150</v>
      </c>
      <c r="F99" s="48">
        <f>PMT(F98,F96,-F93,I95,0)</f>
        <v>493.51324790843086</v>
      </c>
      <c r="G99" s="49">
        <f>F98*F93/(1-1/(1+F98)^F96)-F98*I95/((1+F98)^F96-1)</f>
        <v>493.51324790843421</v>
      </c>
    </row>
    <row r="101" spans="5:125" x14ac:dyDescent="0.3">
      <c r="F101">
        <v>1</v>
      </c>
      <c r="G101">
        <v>2</v>
      </c>
      <c r="H101">
        <v>3</v>
      </c>
      <c r="I101">
        <v>4</v>
      </c>
      <c r="J101">
        <v>5</v>
      </c>
      <c r="K101">
        <v>6</v>
      </c>
      <c r="L101">
        <v>7</v>
      </c>
      <c r="M101">
        <v>8</v>
      </c>
      <c r="N101">
        <v>9</v>
      </c>
      <c r="O101">
        <v>10</v>
      </c>
      <c r="P101">
        <v>11</v>
      </c>
      <c r="Q101">
        <v>12</v>
      </c>
      <c r="R101">
        <v>13</v>
      </c>
      <c r="S101">
        <v>14</v>
      </c>
      <c r="T101">
        <v>15</v>
      </c>
      <c r="U101">
        <v>16</v>
      </c>
      <c r="V101">
        <v>17</v>
      </c>
      <c r="W101">
        <v>18</v>
      </c>
      <c r="X101">
        <v>19</v>
      </c>
      <c r="Y101">
        <v>20</v>
      </c>
      <c r="Z101">
        <v>21</v>
      </c>
      <c r="AA101">
        <v>22</v>
      </c>
      <c r="AB101">
        <v>23</v>
      </c>
      <c r="AC101">
        <v>24</v>
      </c>
      <c r="AD101">
        <v>25</v>
      </c>
      <c r="AE101">
        <v>26</v>
      </c>
      <c r="AF101">
        <v>27</v>
      </c>
      <c r="AG101">
        <v>28</v>
      </c>
      <c r="AH101">
        <v>29</v>
      </c>
      <c r="AI101">
        <v>30</v>
      </c>
      <c r="AJ101">
        <v>31</v>
      </c>
      <c r="AK101">
        <v>32</v>
      </c>
      <c r="AL101">
        <v>33</v>
      </c>
      <c r="AM101">
        <v>34</v>
      </c>
      <c r="AN101">
        <v>35</v>
      </c>
      <c r="AO101">
        <v>36</v>
      </c>
      <c r="AP101">
        <v>37</v>
      </c>
      <c r="AQ101">
        <v>38</v>
      </c>
      <c r="AR101">
        <v>39</v>
      </c>
      <c r="AS101">
        <v>40</v>
      </c>
      <c r="AT101">
        <v>41</v>
      </c>
      <c r="AU101">
        <v>42</v>
      </c>
      <c r="AV101">
        <v>43</v>
      </c>
      <c r="AW101">
        <v>44</v>
      </c>
      <c r="AX101">
        <v>45</v>
      </c>
      <c r="AY101">
        <v>46</v>
      </c>
      <c r="AZ101">
        <v>47</v>
      </c>
      <c r="BA101">
        <v>48</v>
      </c>
      <c r="BB101">
        <v>49</v>
      </c>
      <c r="BC101">
        <v>50</v>
      </c>
      <c r="BD101">
        <v>51</v>
      </c>
      <c r="BE101">
        <v>52</v>
      </c>
      <c r="BF101">
        <v>53</v>
      </c>
      <c r="BG101">
        <v>54</v>
      </c>
      <c r="BH101">
        <v>55</v>
      </c>
      <c r="BI101">
        <v>56</v>
      </c>
      <c r="BJ101">
        <v>57</v>
      </c>
      <c r="BK101">
        <v>58</v>
      </c>
      <c r="BL101">
        <v>59</v>
      </c>
      <c r="BM101">
        <v>60</v>
      </c>
      <c r="BN101">
        <v>61</v>
      </c>
      <c r="BO101">
        <v>62</v>
      </c>
      <c r="BP101">
        <v>63</v>
      </c>
      <c r="BQ101">
        <v>64</v>
      </c>
      <c r="BR101">
        <v>65</v>
      </c>
      <c r="BS101">
        <v>66</v>
      </c>
      <c r="BT101">
        <v>67</v>
      </c>
      <c r="BU101">
        <v>68</v>
      </c>
      <c r="BV101">
        <v>69</v>
      </c>
      <c r="BW101">
        <v>70</v>
      </c>
      <c r="BX101">
        <v>71</v>
      </c>
      <c r="BY101">
        <v>72</v>
      </c>
      <c r="BZ101">
        <v>73</v>
      </c>
      <c r="CA101">
        <v>74</v>
      </c>
      <c r="CB101">
        <v>75</v>
      </c>
      <c r="CC101">
        <v>76</v>
      </c>
      <c r="CD101">
        <v>77</v>
      </c>
      <c r="CE101">
        <v>78</v>
      </c>
      <c r="CF101">
        <v>79</v>
      </c>
      <c r="CG101">
        <v>80</v>
      </c>
      <c r="CH101">
        <v>81</v>
      </c>
      <c r="CI101">
        <v>82</v>
      </c>
      <c r="CJ101">
        <v>83</v>
      </c>
      <c r="CK101">
        <v>84</v>
      </c>
      <c r="CL101">
        <v>85</v>
      </c>
      <c r="CM101">
        <v>86</v>
      </c>
      <c r="CN101">
        <v>87</v>
      </c>
      <c r="CO101">
        <v>88</v>
      </c>
      <c r="CP101">
        <v>89</v>
      </c>
      <c r="CQ101">
        <v>90</v>
      </c>
      <c r="CR101">
        <v>91</v>
      </c>
      <c r="CS101">
        <v>92</v>
      </c>
      <c r="CT101">
        <v>93</v>
      </c>
      <c r="CU101">
        <v>94</v>
      </c>
      <c r="CV101">
        <v>95</v>
      </c>
      <c r="CW101">
        <v>96</v>
      </c>
      <c r="CX101">
        <v>97</v>
      </c>
      <c r="CY101">
        <v>98</v>
      </c>
      <c r="CZ101">
        <v>99</v>
      </c>
      <c r="DA101">
        <v>100</v>
      </c>
      <c r="DB101">
        <v>101</v>
      </c>
      <c r="DC101">
        <v>102</v>
      </c>
      <c r="DD101">
        <v>103</v>
      </c>
      <c r="DE101">
        <v>104</v>
      </c>
      <c r="DF101">
        <v>105</v>
      </c>
      <c r="DG101">
        <v>106</v>
      </c>
      <c r="DH101">
        <v>107</v>
      </c>
      <c r="DI101">
        <v>108</v>
      </c>
      <c r="DJ101">
        <v>109</v>
      </c>
      <c r="DK101">
        <v>110</v>
      </c>
      <c r="DL101">
        <v>111</v>
      </c>
      <c r="DM101">
        <v>112</v>
      </c>
      <c r="DN101">
        <v>113</v>
      </c>
      <c r="DO101">
        <v>114</v>
      </c>
      <c r="DP101">
        <v>115</v>
      </c>
      <c r="DQ101">
        <v>116</v>
      </c>
      <c r="DR101">
        <v>117</v>
      </c>
      <c r="DS101">
        <v>118</v>
      </c>
      <c r="DT101">
        <v>119</v>
      </c>
      <c r="DU101">
        <v>120</v>
      </c>
    </row>
    <row r="102" spans="5:125" x14ac:dyDescent="0.3">
      <c r="E102" t="s">
        <v>147</v>
      </c>
      <c r="F102">
        <f>F93</f>
        <v>50000</v>
      </c>
      <c r="G102" s="12">
        <f>F105</f>
        <v>49777.320085424901</v>
      </c>
      <c r="H102" s="12">
        <f t="shared" ref="H102:BS102" si="135">G105</f>
        <v>49553.433987979188</v>
      </c>
      <c r="I102" s="12">
        <f t="shared" si="135"/>
        <v>49328.335174172309</v>
      </c>
      <c r="J102" s="12">
        <f t="shared" si="135"/>
        <v>49102.017075123978</v>
      </c>
      <c r="K102" s="12">
        <f t="shared" si="135"/>
        <v>48874.473086372469</v>
      </c>
      <c r="L102" s="12">
        <f t="shared" si="135"/>
        <v>48645.696567681887</v>
      </c>
      <c r="M102" s="12">
        <f t="shared" si="135"/>
        <v>48415.6808428484</v>
      </c>
      <c r="N102" s="12">
        <f t="shared" si="135"/>
        <v>48184.419199505392</v>
      </c>
      <c r="O102" s="12">
        <f t="shared" si="135"/>
        <v>47951.904888927609</v>
      </c>
      <c r="P102" s="12">
        <f t="shared" si="135"/>
        <v>47718.131125834203</v>
      </c>
      <c r="Q102" s="12">
        <f t="shared" si="135"/>
        <v>47483.091088190704</v>
      </c>
      <c r="R102" s="12">
        <f t="shared" si="135"/>
        <v>47246.777917009967</v>
      </c>
      <c r="S102" s="12">
        <f t="shared" si="135"/>
        <v>47009.184716152005</v>
      </c>
      <c r="T102" s="12">
        <f t="shared" si="135"/>
        <v>46770.304552122725</v>
      </c>
      <c r="U102" s="12">
        <f t="shared" si="135"/>
        <v>46530.130453871621</v>
      </c>
      <c r="V102" s="12">
        <f t="shared" si="135"/>
        <v>46288.655412588327</v>
      </c>
      <c r="W102" s="12">
        <f t="shared" si="135"/>
        <v>46045.872381498077</v>
      </c>
      <c r="X102" s="12">
        <f t="shared" si="135"/>
        <v>45801.774275656091</v>
      </c>
      <c r="Y102" s="12">
        <f t="shared" si="135"/>
        <v>45556.353971740791</v>
      </c>
      <c r="Z102" s="12">
        <f t="shared" si="135"/>
        <v>45309.604307845955</v>
      </c>
      <c r="AA102" s="12">
        <f t="shared" si="135"/>
        <v>45061.518083271687</v>
      </c>
      <c r="AB102" s="12">
        <f t="shared" si="135"/>
        <v>44812.088058314308</v>
      </c>
      <c r="AC102" s="12">
        <f t="shared" si="135"/>
        <v>44561.306954055079</v>
      </c>
      <c r="AD102" s="12">
        <f t="shared" si="135"/>
        <v>44309.167452147776</v>
      </c>
      <c r="AE102" s="12">
        <f t="shared" si="135"/>
        <v>44055.662194605145</v>
      </c>
      <c r="AF102" s="12">
        <f t="shared" si="135"/>
        <v>43800.783783584156</v>
      </c>
      <c r="AG102" s="12">
        <f t="shared" si="135"/>
        <v>43544.524781170134</v>
      </c>
      <c r="AH102" s="12">
        <f t="shared" si="135"/>
        <v>43286.877709159708</v>
      </c>
      <c r="AI102" s="12">
        <f t="shared" si="135"/>
        <v>43027.835048842557</v>
      </c>
      <c r="AJ102" s="12">
        <f t="shared" si="135"/>
        <v>42767.389240782017</v>
      </c>
      <c r="AK102" s="12">
        <f t="shared" si="135"/>
        <v>42505.532684594487</v>
      </c>
      <c r="AL102" s="12">
        <f t="shared" si="135"/>
        <v>42242.257738727603</v>
      </c>
      <c r="AM102" s="12">
        <f t="shared" si="135"/>
        <v>41977.556720237277</v>
      </c>
      <c r="AN102" s="12">
        <f t="shared" si="135"/>
        <v>41711.42190456346</v>
      </c>
      <c r="AO102" s="12">
        <f t="shared" si="135"/>
        <v>41443.845525304743</v>
      </c>
      <c r="AP102" s="12">
        <f t="shared" si="135"/>
        <v>41174.819773991709</v>
      </c>
      <c r="AQ102" s="12">
        <f t="shared" si="135"/>
        <v>40904.336799859062</v>
      </c>
      <c r="AR102" s="12">
        <f t="shared" si="135"/>
        <v>40632.388709616534</v>
      </c>
      <c r="AS102" s="12">
        <f t="shared" si="135"/>
        <v>40358.967567218526</v>
      </c>
      <c r="AT102" s="12">
        <f t="shared" si="135"/>
        <v>40084.065393632525</v>
      </c>
      <c r="AU102" s="12">
        <f t="shared" si="135"/>
        <v>39807.674166606266</v>
      </c>
      <c r="AV102" s="12">
        <f t="shared" si="135"/>
        <v>39529.785820433615</v>
      </c>
      <c r="AW102" s="12">
        <f t="shared" si="135"/>
        <v>39250.392245719195</v>
      </c>
      <c r="AX102" s="12">
        <f t="shared" si="135"/>
        <v>38969.485289141739</v>
      </c>
      <c r="AY102" s="12">
        <f t="shared" si="135"/>
        <v>38687.056753216159</v>
      </c>
      <c r="AZ102" s="12">
        <f t="shared" si="135"/>
        <v>38403.098396054309</v>
      </c>
      <c r="BA102" s="12">
        <f t="shared" si="135"/>
        <v>38117.601931124504</v>
      </c>
      <c r="BB102" s="12">
        <f t="shared" si="135"/>
        <v>37830.559027009658</v>
      </c>
      <c r="BC102" s="12">
        <f t="shared" si="135"/>
        <v>37541.961307164194</v>
      </c>
      <c r="BD102" s="12">
        <f t="shared" si="135"/>
        <v>37251.800349669567</v>
      </c>
      <c r="BE102" s="12">
        <f t="shared" si="135"/>
        <v>36960.067686988506</v>
      </c>
      <c r="BF102" s="12">
        <f t="shared" si="135"/>
        <v>36666.75480571793</v>
      </c>
      <c r="BG102" s="12">
        <f t="shared" si="135"/>
        <v>36371.853146340465</v>
      </c>
      <c r="BH102" s="12">
        <f t="shared" si="135"/>
        <v>36075.354102974707</v>
      </c>
      <c r="BI102" s="12">
        <f t="shared" si="135"/>
        <v>35777.249023124052</v>
      </c>
      <c r="BJ102" s="12">
        <f t="shared" si="135"/>
        <v>35477.52920742421</v>
      </c>
      <c r="BK102" s="12">
        <f t="shared" si="135"/>
        <v>35176.185909389322</v>
      </c>
      <c r="BL102" s="12">
        <f t="shared" si="135"/>
        <v>34873.210335156749</v>
      </c>
      <c r="BM102" s="12">
        <f t="shared" si="135"/>
        <v>34568.593643230415</v>
      </c>
      <c r="BN102" s="12">
        <f t="shared" si="135"/>
        <v>34262.326944222812</v>
      </c>
      <c r="BO102" s="12">
        <f t="shared" si="135"/>
        <v>33954.401300595586</v>
      </c>
      <c r="BP102" s="12">
        <f t="shared" si="135"/>
        <v>33644.807726398714</v>
      </c>
      <c r="BQ102" s="12">
        <f t="shared" si="135"/>
        <v>33333.537187008274</v>
      </c>
      <c r="BR102" s="12">
        <f t="shared" si="135"/>
        <v>33020.580598862805</v>
      </c>
      <c r="BS102" s="12">
        <f t="shared" si="135"/>
        <v>32705.928829198212</v>
      </c>
      <c r="BT102" s="12">
        <f t="shared" ref="BT102:DU102" si="136">BS105</f>
        <v>32389.572695781269</v>
      </c>
      <c r="BU102" s="12">
        <f t="shared" si="136"/>
        <v>32071.502966641652</v>
      </c>
      <c r="BV102" s="12">
        <f t="shared" si="136"/>
        <v>31751.710359802528</v>
      </c>
      <c r="BW102" s="12">
        <f t="shared" si="136"/>
        <v>31430.185543009691</v>
      </c>
      <c r="BX102" s="12">
        <f t="shared" si="136"/>
        <v>31106.919133459225</v>
      </c>
      <c r="BY102" s="12">
        <f t="shared" si="136"/>
        <v>30781.901697523695</v>
      </c>
      <c r="BZ102" s="12">
        <f t="shared" si="136"/>
        <v>30455.123750476847</v>
      </c>
      <c r="CA102" s="12">
        <f t="shared" si="136"/>
        <v>30126.575756216829</v>
      </c>
      <c r="CB102" s="12">
        <f t="shared" si="136"/>
        <v>29796.248126987903</v>
      </c>
      <c r="CC102" s="12">
        <f t="shared" si="136"/>
        <v>29464.131223100652</v>
      </c>
      <c r="CD102" s="12">
        <f t="shared" si="136"/>
        <v>29130.215352650681</v>
      </c>
      <c r="CE102" s="12">
        <f t="shared" si="136"/>
        <v>28794.490771235771</v>
      </c>
      <c r="CF102" s="12">
        <f t="shared" si="136"/>
        <v>28456.947681671529</v>
      </c>
      <c r="CG102" s="12">
        <f t="shared" si="136"/>
        <v>28117.57623370548</v>
      </c>
      <c r="CH102" s="12">
        <f t="shared" si="136"/>
        <v>27776.366523729619</v>
      </c>
      <c r="CI102" s="12">
        <f t="shared" si="136"/>
        <v>27433.308594491387</v>
      </c>
      <c r="CJ102" s="12">
        <f t="shared" si="136"/>
        <v>27088.392434803114</v>
      </c>
      <c r="CK102" s="12">
        <f t="shared" si="136"/>
        <v>26741.607979249864</v>
      </c>
      <c r="CL102" s="12">
        <f t="shared" si="136"/>
        <v>26392.945107895699</v>
      </c>
      <c r="CM102" s="12">
        <f t="shared" si="136"/>
        <v>26042.393645988366</v>
      </c>
      <c r="CN102" s="12">
        <f t="shared" si="136"/>
        <v>25689.943363662369</v>
      </c>
      <c r="CO102" s="12">
        <f t="shared" si="136"/>
        <v>25335.583975640438</v>
      </c>
      <c r="CP102" s="12">
        <f t="shared" si="136"/>
        <v>24979.305140933389</v>
      </c>
      <c r="CQ102" s="12">
        <f t="shared" si="136"/>
        <v>24621.096462538346</v>
      </c>
      <c r="CR102" s="12">
        <f t="shared" si="136"/>
        <v>24260.947487135327</v>
      </c>
      <c r="CS102" s="12">
        <f t="shared" si="136"/>
        <v>23898.847704782209</v>
      </c>
      <c r="CT102" s="12">
        <f t="shared" si="136"/>
        <v>23534.786548608012</v>
      </c>
      <c r="CU102" s="12">
        <f t="shared" si="136"/>
        <v>23168.753394504536</v>
      </c>
      <c r="CV102" s="12">
        <f t="shared" si="136"/>
        <v>22800.737560816335</v>
      </c>
      <c r="CW102" s="12">
        <f t="shared" si="136"/>
        <v>22430.728308028989</v>
      </c>
      <c r="CX102" s="12">
        <f t="shared" si="136"/>
        <v>22058.714838455711</v>
      </c>
      <c r="CY102" s="12">
        <f t="shared" si="136"/>
        <v>21684.686295922245</v>
      </c>
      <c r="CZ102" s="12">
        <f t="shared" si="136"/>
        <v>21308.631765450056</v>
      </c>
      <c r="DA102" s="12">
        <f t="shared" si="136"/>
        <v>20930.540272937811</v>
      </c>
      <c r="DB102" s="12">
        <f t="shared" si="136"/>
        <v>20550.400784841124</v>
      </c>
      <c r="DC102" s="12">
        <f t="shared" si="136"/>
        <v>20168.20220785058</v>
      </c>
      <c r="DD102" s="12">
        <f t="shared" si="136"/>
        <v>19783.933388568003</v>
      </c>
      <c r="DE102" s="12">
        <f t="shared" si="136"/>
        <v>19397.583113180979</v>
      </c>
      <c r="DF102" s="12">
        <f t="shared" si="136"/>
        <v>19009.140107135609</v>
      </c>
      <c r="DG102" s="12">
        <f t="shared" si="136"/>
        <v>18618.593034807491</v>
      </c>
      <c r="DH102" s="12">
        <f t="shared" si="136"/>
        <v>18225.930499170929</v>
      </c>
      <c r="DI102" s="12">
        <f t="shared" si="136"/>
        <v>17831.141041466337</v>
      </c>
      <c r="DJ102" s="12">
        <f t="shared" si="136"/>
        <v>17434.213140865846</v>
      </c>
      <c r="DK102" s="12">
        <f t="shared" si="136"/>
        <v>17035.135214137103</v>
      </c>
      <c r="DL102" s="12">
        <f t="shared" si="136"/>
        <v>16633.895615305246</v>
      </c>
      <c r="DM102" s="12">
        <f t="shared" si="136"/>
        <v>16230.482635313048</v>
      </c>
      <c r="DN102" s="12">
        <f t="shared" si="136"/>
        <v>15824.884501679226</v>
      </c>
      <c r="DO102" s="12">
        <f t="shared" si="136"/>
        <v>15417.089378154888</v>
      </c>
      <c r="DP102" s="12">
        <f t="shared" si="136"/>
        <v>15007.085364378127</v>
      </c>
      <c r="DQ102" s="12">
        <f t="shared" si="136"/>
        <v>14594.86049552674</v>
      </c>
      <c r="DR102" s="12">
        <f t="shared" si="136"/>
        <v>14180.402741969076</v>
      </c>
      <c r="DS102" s="12">
        <f t="shared" si="136"/>
        <v>13763.700008912974</v>
      </c>
      <c r="DT102" s="12">
        <f t="shared" si="136"/>
        <v>13344.740136052818</v>
      </c>
      <c r="DU102" s="12">
        <f t="shared" si="136"/>
        <v>12923.51089721467</v>
      </c>
    </row>
    <row r="103" spans="5:125" x14ac:dyDescent="0.3">
      <c r="E103" t="s">
        <v>148</v>
      </c>
      <c r="F103" s="12">
        <f>F102*$F$98</f>
        <v>270.83333333333331</v>
      </c>
      <c r="G103" s="12">
        <f>$F$98*G102</f>
        <v>269.62715046271825</v>
      </c>
      <c r="H103" s="12">
        <f t="shared" ref="H103:BS103" si="137">$F$98*H102</f>
        <v>268.41443410155392</v>
      </c>
      <c r="I103" s="12">
        <f t="shared" si="137"/>
        <v>267.19514886010001</v>
      </c>
      <c r="J103" s="12">
        <f t="shared" si="137"/>
        <v>265.96925915692157</v>
      </c>
      <c r="K103" s="12">
        <f t="shared" si="137"/>
        <v>264.73672921785089</v>
      </c>
      <c r="L103" s="12">
        <f t="shared" si="137"/>
        <v>263.49752307494356</v>
      </c>
      <c r="M103" s="12">
        <f t="shared" si="137"/>
        <v>262.25160456542886</v>
      </c>
      <c r="N103" s="12">
        <f t="shared" si="137"/>
        <v>260.9989373306542</v>
      </c>
      <c r="O103" s="12">
        <f t="shared" si="137"/>
        <v>259.73948481502458</v>
      </c>
      <c r="P103" s="12">
        <f t="shared" si="137"/>
        <v>258.47321026493529</v>
      </c>
      <c r="Q103" s="12">
        <f t="shared" si="137"/>
        <v>257.20007672769964</v>
      </c>
      <c r="R103" s="12">
        <f t="shared" si="137"/>
        <v>255.92004705047066</v>
      </c>
      <c r="S103" s="12">
        <f t="shared" si="137"/>
        <v>254.63308387915671</v>
      </c>
      <c r="T103" s="12">
        <f t="shared" si="137"/>
        <v>253.33914965733143</v>
      </c>
      <c r="U103" s="12">
        <f t="shared" si="137"/>
        <v>252.03820662513795</v>
      </c>
      <c r="V103" s="12">
        <f t="shared" si="137"/>
        <v>250.73021681818679</v>
      </c>
      <c r="W103" s="12">
        <f t="shared" si="137"/>
        <v>249.41514206644791</v>
      </c>
      <c r="X103" s="12">
        <f t="shared" si="137"/>
        <v>248.09294399313717</v>
      </c>
      <c r="Y103" s="12">
        <f t="shared" si="137"/>
        <v>246.76358401359596</v>
      </c>
      <c r="Z103" s="12">
        <f t="shared" si="137"/>
        <v>245.4270233341656</v>
      </c>
      <c r="AA103" s="12">
        <f t="shared" si="137"/>
        <v>244.08322295105498</v>
      </c>
      <c r="AB103" s="12">
        <f t="shared" si="137"/>
        <v>242.7321436492025</v>
      </c>
      <c r="AC103" s="12">
        <f t="shared" si="137"/>
        <v>241.37374600113168</v>
      </c>
      <c r="AD103" s="12">
        <f t="shared" si="137"/>
        <v>240.00799036580045</v>
      </c>
      <c r="AE103" s="12">
        <f t="shared" si="137"/>
        <v>238.63483688744455</v>
      </c>
      <c r="AF103" s="12">
        <f t="shared" si="137"/>
        <v>237.25424549441419</v>
      </c>
      <c r="AG103" s="12">
        <f t="shared" si="137"/>
        <v>235.86617589800491</v>
      </c>
      <c r="AH103" s="12">
        <f t="shared" si="137"/>
        <v>234.47058759128177</v>
      </c>
      <c r="AI103" s="12">
        <f t="shared" si="137"/>
        <v>233.06743984789719</v>
      </c>
      <c r="AJ103" s="12">
        <f t="shared" si="137"/>
        <v>231.65669172090259</v>
      </c>
      <c r="AK103" s="12">
        <f t="shared" si="137"/>
        <v>230.23830204155348</v>
      </c>
      <c r="AL103" s="12">
        <f t="shared" si="137"/>
        <v>228.81222941810785</v>
      </c>
      <c r="AM103" s="12">
        <f t="shared" si="137"/>
        <v>227.3784322346186</v>
      </c>
      <c r="AN103" s="12">
        <f t="shared" si="137"/>
        <v>225.93686864971875</v>
      </c>
      <c r="AO103" s="12">
        <f t="shared" si="137"/>
        <v>224.4874965954007</v>
      </c>
      <c r="AP103" s="12">
        <f t="shared" si="137"/>
        <v>223.03027377578843</v>
      </c>
      <c r="AQ103" s="12">
        <f t="shared" si="137"/>
        <v>221.56515766590326</v>
      </c>
      <c r="AR103" s="12">
        <f t="shared" si="137"/>
        <v>220.0921055104229</v>
      </c>
      <c r="AS103" s="12">
        <f t="shared" si="137"/>
        <v>218.61107432243369</v>
      </c>
      <c r="AT103" s="12">
        <f t="shared" si="137"/>
        <v>217.12202088217617</v>
      </c>
      <c r="AU103" s="12">
        <f t="shared" si="137"/>
        <v>215.62490173578394</v>
      </c>
      <c r="AV103" s="12">
        <f t="shared" si="137"/>
        <v>214.11967319401543</v>
      </c>
      <c r="AW103" s="12">
        <f t="shared" si="137"/>
        <v>212.60629133097899</v>
      </c>
      <c r="AX103" s="12">
        <f t="shared" si="137"/>
        <v>211.0847119828511</v>
      </c>
      <c r="AY103" s="12">
        <f t="shared" si="137"/>
        <v>209.55489074658755</v>
      </c>
      <c r="AZ103" s="12">
        <f t="shared" si="137"/>
        <v>208.0167829786275</v>
      </c>
      <c r="BA103" s="12">
        <f t="shared" si="137"/>
        <v>206.47034379359107</v>
      </c>
      <c r="BB103" s="12">
        <f t="shared" si="137"/>
        <v>204.915528062969</v>
      </c>
      <c r="BC103" s="12">
        <f t="shared" si="137"/>
        <v>203.35229041380606</v>
      </c>
      <c r="BD103" s="12">
        <f t="shared" si="137"/>
        <v>201.78058522737683</v>
      </c>
      <c r="BE103" s="12">
        <f t="shared" si="137"/>
        <v>200.20036663785442</v>
      </c>
      <c r="BF103" s="12">
        <f t="shared" si="137"/>
        <v>198.61158853097214</v>
      </c>
      <c r="BG103" s="12">
        <f t="shared" si="137"/>
        <v>197.01420454267753</v>
      </c>
      <c r="BH103" s="12">
        <f t="shared" si="137"/>
        <v>195.40816805777968</v>
      </c>
      <c r="BI103" s="12">
        <f t="shared" si="137"/>
        <v>193.79343220858863</v>
      </c>
      <c r="BJ103" s="12">
        <f t="shared" si="137"/>
        <v>192.16994987354781</v>
      </c>
      <c r="BK103" s="12">
        <f t="shared" si="137"/>
        <v>190.53767367585883</v>
      </c>
      <c r="BL103" s="12">
        <f t="shared" si="137"/>
        <v>188.89655598209907</v>
      </c>
      <c r="BM103" s="12">
        <f t="shared" si="137"/>
        <v>187.24654890083141</v>
      </c>
      <c r="BN103" s="12">
        <f t="shared" si="137"/>
        <v>185.58760428120689</v>
      </c>
      <c r="BO103" s="12">
        <f t="shared" si="137"/>
        <v>183.91967371155943</v>
      </c>
      <c r="BP103" s="12">
        <f t="shared" si="137"/>
        <v>182.24270851799304</v>
      </c>
      <c r="BQ103" s="12">
        <f t="shared" si="137"/>
        <v>180.55665976296149</v>
      </c>
      <c r="BR103" s="12">
        <f t="shared" si="137"/>
        <v>178.8614782438402</v>
      </c>
      <c r="BS103" s="12">
        <f t="shared" si="137"/>
        <v>177.15711449149032</v>
      </c>
      <c r="BT103" s="12">
        <f t="shared" ref="BT103:DU103" si="138">$F$98*BT102</f>
        <v>175.44351876881521</v>
      </c>
      <c r="BU103" s="12">
        <f t="shared" si="138"/>
        <v>173.72064106930895</v>
      </c>
      <c r="BV103" s="12">
        <f t="shared" si="138"/>
        <v>171.98843111559702</v>
      </c>
      <c r="BW103" s="12">
        <f t="shared" si="138"/>
        <v>170.24683835796915</v>
      </c>
      <c r="BX103" s="12">
        <f t="shared" si="138"/>
        <v>168.49581197290414</v>
      </c>
      <c r="BY103" s="12">
        <f t="shared" si="138"/>
        <v>166.73530086158669</v>
      </c>
      <c r="BZ103" s="12">
        <f t="shared" si="138"/>
        <v>164.96525364841625</v>
      </c>
      <c r="CA103" s="12">
        <f t="shared" si="138"/>
        <v>163.18561867950783</v>
      </c>
      <c r="CB103" s="12">
        <f t="shared" si="138"/>
        <v>161.39634402118449</v>
      </c>
      <c r="CC103" s="12">
        <f t="shared" si="138"/>
        <v>159.59737745846186</v>
      </c>
      <c r="CD103" s="12">
        <f t="shared" si="138"/>
        <v>157.78866649352452</v>
      </c>
      <c r="CE103" s="12">
        <f t="shared" si="138"/>
        <v>155.97015834419378</v>
      </c>
      <c r="CF103" s="12">
        <f t="shared" si="138"/>
        <v>154.14179994238745</v>
      </c>
      <c r="CG103" s="12">
        <f t="shared" si="138"/>
        <v>152.30353793257134</v>
      </c>
      <c r="CH103" s="12">
        <f t="shared" si="138"/>
        <v>150.4553186702021</v>
      </c>
      <c r="CI103" s="12">
        <f t="shared" si="138"/>
        <v>148.59708822016168</v>
      </c>
      <c r="CJ103" s="12">
        <f t="shared" si="138"/>
        <v>146.72879235518354</v>
      </c>
      <c r="CK103" s="12">
        <f t="shared" si="138"/>
        <v>144.8503765542701</v>
      </c>
      <c r="CL103" s="12">
        <f t="shared" si="138"/>
        <v>142.9617860011017</v>
      </c>
      <c r="CM103" s="12">
        <f t="shared" si="138"/>
        <v>141.06296558243699</v>
      </c>
      <c r="CN103" s="12">
        <f t="shared" si="138"/>
        <v>139.15385988650451</v>
      </c>
      <c r="CO103" s="12">
        <f t="shared" si="138"/>
        <v>137.23441320138571</v>
      </c>
      <c r="CP103" s="12">
        <f t="shared" si="138"/>
        <v>135.3045695133892</v>
      </c>
      <c r="CQ103" s="12">
        <f t="shared" si="138"/>
        <v>133.36427250541604</v>
      </c>
      <c r="CR103" s="12">
        <f t="shared" si="138"/>
        <v>131.41346555531635</v>
      </c>
      <c r="CS103" s="12">
        <f t="shared" si="138"/>
        <v>129.45209173423697</v>
      </c>
      <c r="CT103" s="12">
        <f t="shared" si="138"/>
        <v>127.48009380496006</v>
      </c>
      <c r="CU103" s="12">
        <f t="shared" si="138"/>
        <v>125.49741422023291</v>
      </c>
      <c r="CV103" s="12">
        <f t="shared" si="138"/>
        <v>123.50399512108848</v>
      </c>
      <c r="CW103" s="12">
        <f t="shared" si="138"/>
        <v>121.49977833515703</v>
      </c>
      <c r="CX103" s="12">
        <f t="shared" si="138"/>
        <v>119.48470537496844</v>
      </c>
      <c r="CY103" s="12">
        <f t="shared" si="138"/>
        <v>117.45871743624549</v>
      </c>
      <c r="CZ103" s="12">
        <f t="shared" si="138"/>
        <v>115.42175539618781</v>
      </c>
      <c r="DA103" s="12">
        <f t="shared" si="138"/>
        <v>113.37375981174648</v>
      </c>
      <c r="DB103" s="12">
        <f t="shared" si="138"/>
        <v>111.31467091788943</v>
      </c>
      <c r="DC103" s="12">
        <f t="shared" si="138"/>
        <v>109.24442862585731</v>
      </c>
      <c r="DD103" s="12">
        <f t="shared" si="138"/>
        <v>107.16297252141001</v>
      </c>
      <c r="DE103" s="12">
        <f t="shared" si="138"/>
        <v>105.07024186306364</v>
      </c>
      <c r="DF103" s="12">
        <f t="shared" si="138"/>
        <v>102.96617558031788</v>
      </c>
      <c r="DG103" s="12">
        <f t="shared" si="138"/>
        <v>100.85071227187392</v>
      </c>
      <c r="DH103" s="12">
        <f t="shared" si="138"/>
        <v>98.72379020384254</v>
      </c>
      <c r="DI103" s="12">
        <f t="shared" si="138"/>
        <v>96.585347307942655</v>
      </c>
      <c r="DJ103" s="12">
        <f t="shared" si="138"/>
        <v>94.435321179690007</v>
      </c>
      <c r="DK103" s="12">
        <f t="shared" si="138"/>
        <v>92.273649076575978</v>
      </c>
      <c r="DL103" s="12">
        <f t="shared" si="138"/>
        <v>90.100267916236746</v>
      </c>
      <c r="DM103" s="12">
        <f t="shared" si="138"/>
        <v>87.91511427461235</v>
      </c>
      <c r="DN103" s="12">
        <f t="shared" si="138"/>
        <v>85.718124384095802</v>
      </c>
      <c r="DO103" s="12">
        <f t="shared" si="138"/>
        <v>83.509234131672315</v>
      </c>
      <c r="DP103" s="12">
        <f t="shared" si="138"/>
        <v>81.288379057048189</v>
      </c>
      <c r="DQ103" s="12">
        <f t="shared" si="138"/>
        <v>79.055494350769848</v>
      </c>
      <c r="DR103" s="12">
        <f t="shared" si="138"/>
        <v>76.810514852332489</v>
      </c>
      <c r="DS103" s="12">
        <f t="shared" si="138"/>
        <v>74.55337504827861</v>
      </c>
      <c r="DT103" s="12">
        <f t="shared" si="138"/>
        <v>72.284009070286103</v>
      </c>
      <c r="DU103" s="12">
        <f t="shared" si="138"/>
        <v>70.002350693246129</v>
      </c>
    </row>
    <row r="104" spans="5:125" x14ac:dyDescent="0.3">
      <c r="E104" t="s">
        <v>140</v>
      </c>
      <c r="F104" s="50">
        <f>$G$99-F103</f>
        <v>222.6799145751009</v>
      </c>
      <c r="G104" s="50">
        <f>$G$99-G103</f>
        <v>223.88609744571596</v>
      </c>
      <c r="H104" s="50">
        <f t="shared" ref="H104:BS104" si="139">$G$99-H103</f>
        <v>225.09881380688029</v>
      </c>
      <c r="I104" s="50">
        <f t="shared" si="139"/>
        <v>226.3180990483342</v>
      </c>
      <c r="J104" s="50">
        <f t="shared" si="139"/>
        <v>227.54398875151264</v>
      </c>
      <c r="K104" s="50">
        <f t="shared" si="139"/>
        <v>228.77651869058332</v>
      </c>
      <c r="L104" s="50">
        <f t="shared" si="139"/>
        <v>230.01572483349065</v>
      </c>
      <c r="M104" s="50">
        <f t="shared" si="139"/>
        <v>231.26164334300535</v>
      </c>
      <c r="N104" s="50">
        <f t="shared" si="139"/>
        <v>232.51431057778001</v>
      </c>
      <c r="O104" s="50">
        <f t="shared" si="139"/>
        <v>233.77376309340963</v>
      </c>
      <c r="P104" s="50">
        <f t="shared" si="139"/>
        <v>235.04003764349892</v>
      </c>
      <c r="Q104" s="50">
        <f t="shared" si="139"/>
        <v>236.31317118073457</v>
      </c>
      <c r="R104" s="50">
        <f t="shared" si="139"/>
        <v>237.59320085796355</v>
      </c>
      <c r="S104" s="50">
        <f t="shared" si="139"/>
        <v>238.88016402927749</v>
      </c>
      <c r="T104" s="50">
        <f t="shared" si="139"/>
        <v>240.17409825110278</v>
      </c>
      <c r="U104" s="50">
        <f t="shared" si="139"/>
        <v>241.47504128329626</v>
      </c>
      <c r="V104" s="50">
        <f t="shared" si="139"/>
        <v>242.78303109024742</v>
      </c>
      <c r="W104" s="50">
        <f t="shared" si="139"/>
        <v>244.0981058419863</v>
      </c>
      <c r="X104" s="50">
        <f t="shared" si="139"/>
        <v>245.42030391529704</v>
      </c>
      <c r="Y104" s="50">
        <f t="shared" si="139"/>
        <v>246.74966389483825</v>
      </c>
      <c r="Z104" s="50">
        <f t="shared" si="139"/>
        <v>248.08622457426861</v>
      </c>
      <c r="AA104" s="50">
        <f t="shared" si="139"/>
        <v>249.43002495737923</v>
      </c>
      <c r="AB104" s="50">
        <f t="shared" si="139"/>
        <v>250.78110425923171</v>
      </c>
      <c r="AC104" s="50">
        <f t="shared" si="139"/>
        <v>252.13950190730253</v>
      </c>
      <c r="AD104" s="50">
        <f t="shared" si="139"/>
        <v>253.50525754263376</v>
      </c>
      <c r="AE104" s="50">
        <f t="shared" si="139"/>
        <v>254.87841102098966</v>
      </c>
      <c r="AF104" s="50">
        <f t="shared" si="139"/>
        <v>256.25900241402002</v>
      </c>
      <c r="AG104" s="50">
        <f t="shared" si="139"/>
        <v>257.64707201042927</v>
      </c>
      <c r="AH104" s="50">
        <f t="shared" si="139"/>
        <v>259.04266031715247</v>
      </c>
      <c r="AI104" s="50">
        <f t="shared" si="139"/>
        <v>260.44580806053705</v>
      </c>
      <c r="AJ104" s="50">
        <f t="shared" si="139"/>
        <v>261.85655618753162</v>
      </c>
      <c r="AK104" s="50">
        <f t="shared" si="139"/>
        <v>263.27494586688073</v>
      </c>
      <c r="AL104" s="50">
        <f t="shared" si="139"/>
        <v>264.70101849032636</v>
      </c>
      <c r="AM104" s="50">
        <f t="shared" si="139"/>
        <v>266.13481567381564</v>
      </c>
      <c r="AN104" s="50">
        <f t="shared" si="139"/>
        <v>267.57637925871546</v>
      </c>
      <c r="AO104" s="50">
        <f t="shared" si="139"/>
        <v>269.02575131303354</v>
      </c>
      <c r="AP104" s="50">
        <f t="shared" si="139"/>
        <v>270.48297413264578</v>
      </c>
      <c r="AQ104" s="50">
        <f t="shared" si="139"/>
        <v>271.94809024253095</v>
      </c>
      <c r="AR104" s="50">
        <f t="shared" si="139"/>
        <v>273.42114239801128</v>
      </c>
      <c r="AS104" s="50">
        <f t="shared" si="139"/>
        <v>274.90217358600052</v>
      </c>
      <c r="AT104" s="50">
        <f t="shared" si="139"/>
        <v>276.39122702625804</v>
      </c>
      <c r="AU104" s="50">
        <f t="shared" si="139"/>
        <v>277.88834617265024</v>
      </c>
      <c r="AV104" s="50">
        <f t="shared" si="139"/>
        <v>279.39357471441878</v>
      </c>
      <c r="AW104" s="50">
        <f t="shared" si="139"/>
        <v>280.90695657745522</v>
      </c>
      <c r="AX104" s="50">
        <f t="shared" si="139"/>
        <v>282.42853592558311</v>
      </c>
      <c r="AY104" s="50">
        <f t="shared" si="139"/>
        <v>283.95835716184666</v>
      </c>
      <c r="AZ104" s="50">
        <f t="shared" si="139"/>
        <v>285.49646492980673</v>
      </c>
      <c r="BA104" s="50">
        <f t="shared" si="139"/>
        <v>287.04290411484317</v>
      </c>
      <c r="BB104" s="50">
        <f t="shared" si="139"/>
        <v>288.59771984546524</v>
      </c>
      <c r="BC104" s="50">
        <f t="shared" si="139"/>
        <v>290.16095749462818</v>
      </c>
      <c r="BD104" s="50">
        <f t="shared" si="139"/>
        <v>291.73266268105738</v>
      </c>
      <c r="BE104" s="50">
        <f t="shared" si="139"/>
        <v>293.31288127057979</v>
      </c>
      <c r="BF104" s="50">
        <f t="shared" si="139"/>
        <v>294.90165937746207</v>
      </c>
      <c r="BG104" s="50">
        <f t="shared" si="139"/>
        <v>296.49904336575668</v>
      </c>
      <c r="BH104" s="50">
        <f t="shared" si="139"/>
        <v>298.10507985065453</v>
      </c>
      <c r="BI104" s="50">
        <f t="shared" si="139"/>
        <v>299.71981569984558</v>
      </c>
      <c r="BJ104" s="50">
        <f t="shared" si="139"/>
        <v>301.3432980348864</v>
      </c>
      <c r="BK104" s="50">
        <f t="shared" si="139"/>
        <v>302.97557423257535</v>
      </c>
      <c r="BL104" s="50">
        <f t="shared" si="139"/>
        <v>304.61669192633514</v>
      </c>
      <c r="BM104" s="50">
        <f t="shared" si="139"/>
        <v>306.26669900760282</v>
      </c>
      <c r="BN104" s="50">
        <f t="shared" si="139"/>
        <v>307.92564362722732</v>
      </c>
      <c r="BO104" s="50">
        <f t="shared" si="139"/>
        <v>309.59357419687478</v>
      </c>
      <c r="BP104" s="50">
        <f t="shared" si="139"/>
        <v>311.27053939044117</v>
      </c>
      <c r="BQ104" s="50">
        <f t="shared" si="139"/>
        <v>312.95658814547272</v>
      </c>
      <c r="BR104" s="50">
        <f t="shared" si="139"/>
        <v>314.65176966459398</v>
      </c>
      <c r="BS104" s="50">
        <f t="shared" si="139"/>
        <v>316.35613341694386</v>
      </c>
      <c r="BT104" s="50">
        <f t="shared" ref="BT104:DU104" si="140">$G$99-BT103</f>
        <v>318.06972913961897</v>
      </c>
      <c r="BU104" s="50">
        <f t="shared" si="140"/>
        <v>319.79260683912526</v>
      </c>
      <c r="BV104" s="50">
        <f t="shared" si="140"/>
        <v>321.52481679283721</v>
      </c>
      <c r="BW104" s="50">
        <f t="shared" si="140"/>
        <v>323.26640955046503</v>
      </c>
      <c r="BX104" s="50">
        <f t="shared" si="140"/>
        <v>325.0174359355301</v>
      </c>
      <c r="BY104" s="50">
        <f t="shared" si="140"/>
        <v>326.77794704684754</v>
      </c>
      <c r="BZ104" s="50">
        <f t="shared" si="140"/>
        <v>328.54799426001796</v>
      </c>
      <c r="CA104" s="50">
        <f t="shared" si="140"/>
        <v>330.32762922892641</v>
      </c>
      <c r="CB104" s="50">
        <f t="shared" si="140"/>
        <v>332.11690388724969</v>
      </c>
      <c r="CC104" s="50">
        <f t="shared" si="140"/>
        <v>333.91587044997232</v>
      </c>
      <c r="CD104" s="50">
        <f t="shared" si="140"/>
        <v>335.72458141490972</v>
      </c>
      <c r="CE104" s="50">
        <f t="shared" si="140"/>
        <v>337.5430895642404</v>
      </c>
      <c r="CF104" s="50">
        <f t="shared" si="140"/>
        <v>339.37144796604673</v>
      </c>
      <c r="CG104" s="50">
        <f t="shared" si="140"/>
        <v>341.20970997586289</v>
      </c>
      <c r="CH104" s="50">
        <f t="shared" si="140"/>
        <v>343.05792923823208</v>
      </c>
      <c r="CI104" s="50">
        <f t="shared" si="140"/>
        <v>344.9161596882725</v>
      </c>
      <c r="CJ104" s="50">
        <f t="shared" si="140"/>
        <v>346.78445555325067</v>
      </c>
      <c r="CK104" s="50">
        <f t="shared" si="140"/>
        <v>348.66287135416411</v>
      </c>
      <c r="CL104" s="50">
        <f t="shared" si="140"/>
        <v>350.55146190733251</v>
      </c>
      <c r="CM104" s="50">
        <f t="shared" si="140"/>
        <v>352.45028232599725</v>
      </c>
      <c r="CN104" s="50">
        <f t="shared" si="140"/>
        <v>354.3593880219297</v>
      </c>
      <c r="CO104" s="50">
        <f t="shared" si="140"/>
        <v>356.27883470704853</v>
      </c>
      <c r="CP104" s="50">
        <f t="shared" si="140"/>
        <v>358.20867839504501</v>
      </c>
      <c r="CQ104" s="50">
        <f t="shared" si="140"/>
        <v>360.1489754030182</v>
      </c>
      <c r="CR104" s="50">
        <f t="shared" si="140"/>
        <v>362.09978235311786</v>
      </c>
      <c r="CS104" s="50">
        <f t="shared" si="140"/>
        <v>364.06115617419721</v>
      </c>
      <c r="CT104" s="50">
        <f t="shared" si="140"/>
        <v>366.03315410347415</v>
      </c>
      <c r="CU104" s="50">
        <f t="shared" si="140"/>
        <v>368.01583368820127</v>
      </c>
      <c r="CV104" s="50">
        <f t="shared" si="140"/>
        <v>370.00925278734576</v>
      </c>
      <c r="CW104" s="50">
        <f t="shared" si="140"/>
        <v>372.01346957327718</v>
      </c>
      <c r="CX104" s="50">
        <f t="shared" si="140"/>
        <v>374.02854253346578</v>
      </c>
      <c r="CY104" s="50">
        <f t="shared" si="140"/>
        <v>376.05453047218873</v>
      </c>
      <c r="CZ104" s="50">
        <f t="shared" si="140"/>
        <v>378.09149251224642</v>
      </c>
      <c r="DA104" s="50">
        <f t="shared" si="140"/>
        <v>380.13948809668773</v>
      </c>
      <c r="DB104" s="50">
        <f t="shared" si="140"/>
        <v>382.19857699054478</v>
      </c>
      <c r="DC104" s="50">
        <f t="shared" si="140"/>
        <v>384.26881928257689</v>
      </c>
      <c r="DD104" s="50">
        <f t="shared" si="140"/>
        <v>386.35027538702423</v>
      </c>
      <c r="DE104" s="50">
        <f t="shared" si="140"/>
        <v>388.44300604537057</v>
      </c>
      <c r="DF104" s="50">
        <f t="shared" si="140"/>
        <v>390.54707232811631</v>
      </c>
      <c r="DG104" s="50">
        <f t="shared" si="140"/>
        <v>392.66253563656028</v>
      </c>
      <c r="DH104" s="50">
        <f t="shared" si="140"/>
        <v>394.78945770459165</v>
      </c>
      <c r="DI104" s="50">
        <f t="shared" si="140"/>
        <v>396.92790060049157</v>
      </c>
      <c r="DJ104" s="50">
        <f t="shared" si="140"/>
        <v>399.07792672874422</v>
      </c>
      <c r="DK104" s="50">
        <f t="shared" si="140"/>
        <v>401.23959883185825</v>
      </c>
      <c r="DL104" s="50">
        <f t="shared" si="140"/>
        <v>403.41297999219745</v>
      </c>
      <c r="DM104" s="50">
        <f t="shared" si="140"/>
        <v>405.59813363382187</v>
      </c>
      <c r="DN104" s="50">
        <f t="shared" si="140"/>
        <v>407.79512352433841</v>
      </c>
      <c r="DO104" s="50">
        <f t="shared" si="140"/>
        <v>410.00401377676189</v>
      </c>
      <c r="DP104" s="50">
        <f t="shared" si="140"/>
        <v>412.22486885138602</v>
      </c>
      <c r="DQ104" s="50">
        <f t="shared" si="140"/>
        <v>414.45775355766438</v>
      </c>
      <c r="DR104" s="50">
        <f t="shared" si="140"/>
        <v>416.70273305610169</v>
      </c>
      <c r="DS104" s="50">
        <f t="shared" si="140"/>
        <v>418.9598728601556</v>
      </c>
      <c r="DT104" s="50">
        <f t="shared" si="140"/>
        <v>421.22923883814809</v>
      </c>
      <c r="DU104" s="50">
        <f t="shared" si="140"/>
        <v>423.51089721518809</v>
      </c>
    </row>
    <row r="105" spans="5:125" x14ac:dyDescent="0.3">
      <c r="E105" t="s">
        <v>149</v>
      </c>
      <c r="F105" s="50">
        <f>F102-F104</f>
        <v>49777.320085424901</v>
      </c>
      <c r="G105" s="12">
        <f>G102-G104</f>
        <v>49553.433987979188</v>
      </c>
      <c r="H105" s="12">
        <f t="shared" ref="H105" si="141">H102-H104</f>
        <v>49328.335174172309</v>
      </c>
      <c r="I105" s="12">
        <f t="shared" ref="I105" si="142">I102-I104</f>
        <v>49102.017075123978</v>
      </c>
      <c r="J105" s="12">
        <f t="shared" ref="J105" si="143">J102-J104</f>
        <v>48874.473086372469</v>
      </c>
      <c r="K105" s="12">
        <f t="shared" ref="K105" si="144">K102-K104</f>
        <v>48645.696567681887</v>
      </c>
      <c r="L105" s="12">
        <f t="shared" ref="L105" si="145">L102-L104</f>
        <v>48415.6808428484</v>
      </c>
      <c r="M105" s="12">
        <f t="shared" ref="M105" si="146">M102-M104</f>
        <v>48184.419199505392</v>
      </c>
      <c r="N105" s="12">
        <f t="shared" ref="N105" si="147">N102-N104</f>
        <v>47951.904888927609</v>
      </c>
      <c r="O105" s="12">
        <f t="shared" ref="O105" si="148">O102-O104</f>
        <v>47718.131125834203</v>
      </c>
      <c r="P105" s="12">
        <f t="shared" ref="P105" si="149">P102-P104</f>
        <v>47483.091088190704</v>
      </c>
      <c r="Q105" s="12">
        <f t="shared" ref="Q105" si="150">Q102-Q104</f>
        <v>47246.777917009967</v>
      </c>
      <c r="R105" s="12">
        <f t="shared" ref="R105" si="151">R102-R104</f>
        <v>47009.184716152005</v>
      </c>
      <c r="S105" s="12">
        <f t="shared" ref="S105" si="152">S102-S104</f>
        <v>46770.304552122725</v>
      </c>
      <c r="T105" s="12">
        <f t="shared" ref="T105" si="153">T102-T104</f>
        <v>46530.130453871621</v>
      </c>
      <c r="U105" s="12">
        <f t="shared" ref="U105" si="154">U102-U104</f>
        <v>46288.655412588327</v>
      </c>
      <c r="V105" s="12">
        <f t="shared" ref="V105" si="155">V102-V104</f>
        <v>46045.872381498077</v>
      </c>
      <c r="W105" s="12">
        <f t="shared" ref="W105" si="156">W102-W104</f>
        <v>45801.774275656091</v>
      </c>
      <c r="X105" s="12">
        <f t="shared" ref="X105" si="157">X102-X104</f>
        <v>45556.353971740791</v>
      </c>
      <c r="Y105" s="12">
        <f t="shared" ref="Y105" si="158">Y102-Y104</f>
        <v>45309.604307845955</v>
      </c>
      <c r="Z105" s="12">
        <f t="shared" ref="Z105" si="159">Z102-Z104</f>
        <v>45061.518083271687</v>
      </c>
      <c r="AA105" s="12">
        <f t="shared" ref="AA105" si="160">AA102-AA104</f>
        <v>44812.088058314308</v>
      </c>
      <c r="AB105" s="12">
        <f t="shared" ref="AB105" si="161">AB102-AB104</f>
        <v>44561.306954055079</v>
      </c>
      <c r="AC105" s="12">
        <f t="shared" ref="AC105" si="162">AC102-AC104</f>
        <v>44309.167452147776</v>
      </c>
      <c r="AD105" s="12">
        <f t="shared" ref="AD105" si="163">AD102-AD104</f>
        <v>44055.662194605145</v>
      </c>
      <c r="AE105" s="12">
        <f t="shared" ref="AE105" si="164">AE102-AE104</f>
        <v>43800.783783584156</v>
      </c>
      <c r="AF105" s="12">
        <f t="shared" ref="AF105" si="165">AF102-AF104</f>
        <v>43544.524781170134</v>
      </c>
      <c r="AG105" s="12">
        <f t="shared" ref="AG105" si="166">AG102-AG104</f>
        <v>43286.877709159708</v>
      </c>
      <c r="AH105" s="12">
        <f t="shared" ref="AH105" si="167">AH102-AH104</f>
        <v>43027.835048842557</v>
      </c>
      <c r="AI105" s="12">
        <f t="shared" ref="AI105" si="168">AI102-AI104</f>
        <v>42767.389240782017</v>
      </c>
      <c r="AJ105" s="12">
        <f t="shared" ref="AJ105" si="169">AJ102-AJ104</f>
        <v>42505.532684594487</v>
      </c>
      <c r="AK105" s="12">
        <f t="shared" ref="AK105" si="170">AK102-AK104</f>
        <v>42242.257738727603</v>
      </c>
      <c r="AL105" s="12">
        <f t="shared" ref="AL105" si="171">AL102-AL104</f>
        <v>41977.556720237277</v>
      </c>
      <c r="AM105" s="12">
        <f t="shared" ref="AM105" si="172">AM102-AM104</f>
        <v>41711.42190456346</v>
      </c>
      <c r="AN105" s="12">
        <f t="shared" ref="AN105" si="173">AN102-AN104</f>
        <v>41443.845525304743</v>
      </c>
      <c r="AO105" s="12">
        <f t="shared" ref="AO105" si="174">AO102-AO104</f>
        <v>41174.819773991709</v>
      </c>
      <c r="AP105" s="12">
        <f t="shared" ref="AP105" si="175">AP102-AP104</f>
        <v>40904.336799859062</v>
      </c>
      <c r="AQ105" s="12">
        <f t="shared" ref="AQ105" si="176">AQ102-AQ104</f>
        <v>40632.388709616534</v>
      </c>
      <c r="AR105" s="12">
        <f t="shared" ref="AR105" si="177">AR102-AR104</f>
        <v>40358.967567218526</v>
      </c>
      <c r="AS105" s="12">
        <f t="shared" ref="AS105" si="178">AS102-AS104</f>
        <v>40084.065393632525</v>
      </c>
      <c r="AT105" s="12">
        <f t="shared" ref="AT105" si="179">AT102-AT104</f>
        <v>39807.674166606266</v>
      </c>
      <c r="AU105" s="12">
        <f t="shared" ref="AU105" si="180">AU102-AU104</f>
        <v>39529.785820433615</v>
      </c>
      <c r="AV105" s="12">
        <f t="shared" ref="AV105" si="181">AV102-AV104</f>
        <v>39250.392245719195</v>
      </c>
      <c r="AW105" s="12">
        <f t="shared" ref="AW105" si="182">AW102-AW104</f>
        <v>38969.485289141739</v>
      </c>
      <c r="AX105" s="12">
        <f t="shared" ref="AX105" si="183">AX102-AX104</f>
        <v>38687.056753216159</v>
      </c>
      <c r="AY105" s="12">
        <f t="shared" ref="AY105" si="184">AY102-AY104</f>
        <v>38403.098396054309</v>
      </c>
      <c r="AZ105" s="12">
        <f t="shared" ref="AZ105" si="185">AZ102-AZ104</f>
        <v>38117.601931124504</v>
      </c>
      <c r="BA105" s="12">
        <f t="shared" ref="BA105" si="186">BA102-BA104</f>
        <v>37830.559027009658</v>
      </c>
      <c r="BB105" s="12">
        <f t="shared" ref="BB105" si="187">BB102-BB104</f>
        <v>37541.961307164194</v>
      </c>
      <c r="BC105" s="12">
        <f t="shared" ref="BC105" si="188">BC102-BC104</f>
        <v>37251.800349669567</v>
      </c>
      <c r="BD105" s="12">
        <f t="shared" ref="BD105" si="189">BD102-BD104</f>
        <v>36960.067686988506</v>
      </c>
      <c r="BE105" s="12">
        <f t="shared" ref="BE105" si="190">BE102-BE104</f>
        <v>36666.75480571793</v>
      </c>
      <c r="BF105" s="12">
        <f t="shared" ref="BF105" si="191">BF102-BF104</f>
        <v>36371.853146340465</v>
      </c>
      <c r="BG105" s="12">
        <f t="shared" ref="BG105" si="192">BG102-BG104</f>
        <v>36075.354102974707</v>
      </c>
      <c r="BH105" s="12">
        <f t="shared" ref="BH105" si="193">BH102-BH104</f>
        <v>35777.249023124052</v>
      </c>
      <c r="BI105" s="12">
        <f t="shared" ref="BI105" si="194">BI102-BI104</f>
        <v>35477.52920742421</v>
      </c>
      <c r="BJ105" s="12">
        <f t="shared" ref="BJ105" si="195">BJ102-BJ104</f>
        <v>35176.185909389322</v>
      </c>
      <c r="BK105" s="12">
        <f t="shared" ref="BK105" si="196">BK102-BK104</f>
        <v>34873.210335156749</v>
      </c>
      <c r="BL105" s="12">
        <f t="shared" ref="BL105" si="197">BL102-BL104</f>
        <v>34568.593643230415</v>
      </c>
      <c r="BM105" s="12">
        <f t="shared" ref="BM105" si="198">BM102-BM104</f>
        <v>34262.326944222812</v>
      </c>
      <c r="BN105" s="12">
        <f t="shared" ref="BN105" si="199">BN102-BN104</f>
        <v>33954.401300595586</v>
      </c>
      <c r="BO105" s="12">
        <f t="shared" ref="BO105" si="200">BO102-BO104</f>
        <v>33644.807726398714</v>
      </c>
      <c r="BP105" s="12">
        <f t="shared" ref="BP105" si="201">BP102-BP104</f>
        <v>33333.537187008274</v>
      </c>
      <c r="BQ105" s="12">
        <f t="shared" ref="BQ105" si="202">BQ102-BQ104</f>
        <v>33020.580598862805</v>
      </c>
      <c r="BR105" s="12">
        <f t="shared" ref="BR105" si="203">BR102-BR104</f>
        <v>32705.928829198212</v>
      </c>
      <c r="BS105" s="12">
        <f t="shared" ref="BS105" si="204">BS102-BS104</f>
        <v>32389.572695781269</v>
      </c>
      <c r="BT105" s="12">
        <f t="shared" ref="BT105" si="205">BT102-BT104</f>
        <v>32071.502966641652</v>
      </c>
      <c r="BU105" s="12">
        <f t="shared" ref="BU105" si="206">BU102-BU104</f>
        <v>31751.710359802528</v>
      </c>
      <c r="BV105" s="12">
        <f t="shared" ref="BV105" si="207">BV102-BV104</f>
        <v>31430.185543009691</v>
      </c>
      <c r="BW105" s="12">
        <f t="shared" ref="BW105" si="208">BW102-BW104</f>
        <v>31106.919133459225</v>
      </c>
      <c r="BX105" s="12">
        <f t="shared" ref="BX105" si="209">BX102-BX104</f>
        <v>30781.901697523695</v>
      </c>
      <c r="BY105" s="5">
        <f t="shared" ref="BY105" si="210">BY102-BY104</f>
        <v>30455.123750476847</v>
      </c>
      <c r="BZ105" s="12">
        <f t="shared" ref="BZ105" si="211">BZ102-BZ104</f>
        <v>30126.575756216829</v>
      </c>
      <c r="CA105" s="12">
        <f t="shared" ref="CA105" si="212">CA102-CA104</f>
        <v>29796.248126987903</v>
      </c>
      <c r="CB105" s="12">
        <f t="shared" ref="CB105" si="213">CB102-CB104</f>
        <v>29464.131223100652</v>
      </c>
      <c r="CC105" s="12">
        <f t="shared" ref="CC105" si="214">CC102-CC104</f>
        <v>29130.215352650681</v>
      </c>
      <c r="CD105" s="12">
        <f t="shared" ref="CD105" si="215">CD102-CD104</f>
        <v>28794.490771235771</v>
      </c>
      <c r="CE105" s="12">
        <f t="shared" ref="CE105" si="216">CE102-CE104</f>
        <v>28456.947681671529</v>
      </c>
      <c r="CF105" s="12">
        <f t="shared" ref="CF105" si="217">CF102-CF104</f>
        <v>28117.57623370548</v>
      </c>
      <c r="CG105" s="12">
        <f t="shared" ref="CG105" si="218">CG102-CG104</f>
        <v>27776.366523729619</v>
      </c>
      <c r="CH105" s="12">
        <f t="shared" ref="CH105" si="219">CH102-CH104</f>
        <v>27433.308594491387</v>
      </c>
      <c r="CI105" s="12">
        <f t="shared" ref="CI105" si="220">CI102-CI104</f>
        <v>27088.392434803114</v>
      </c>
      <c r="CJ105" s="12">
        <f t="shared" ref="CJ105" si="221">CJ102-CJ104</f>
        <v>26741.607979249864</v>
      </c>
      <c r="CK105" s="12">
        <f t="shared" ref="CK105" si="222">CK102-CK104</f>
        <v>26392.945107895699</v>
      </c>
      <c r="CL105" s="12">
        <f t="shared" ref="CL105" si="223">CL102-CL104</f>
        <v>26042.393645988366</v>
      </c>
      <c r="CM105" s="12">
        <f t="shared" ref="CM105" si="224">CM102-CM104</f>
        <v>25689.943363662369</v>
      </c>
      <c r="CN105" s="12">
        <f t="shared" ref="CN105" si="225">CN102-CN104</f>
        <v>25335.583975640438</v>
      </c>
      <c r="CO105" s="12">
        <f t="shared" ref="CO105" si="226">CO102-CO104</f>
        <v>24979.305140933389</v>
      </c>
      <c r="CP105" s="12">
        <f t="shared" ref="CP105" si="227">CP102-CP104</f>
        <v>24621.096462538346</v>
      </c>
      <c r="CQ105" s="12">
        <f t="shared" ref="CQ105" si="228">CQ102-CQ104</f>
        <v>24260.947487135327</v>
      </c>
      <c r="CR105" s="12">
        <f t="shared" ref="CR105" si="229">CR102-CR104</f>
        <v>23898.847704782209</v>
      </c>
      <c r="CS105" s="12">
        <f t="shared" ref="CS105" si="230">CS102-CS104</f>
        <v>23534.786548608012</v>
      </c>
      <c r="CT105" s="12">
        <f t="shared" ref="CT105" si="231">CT102-CT104</f>
        <v>23168.753394504536</v>
      </c>
      <c r="CU105" s="12">
        <f t="shared" ref="CU105" si="232">CU102-CU104</f>
        <v>22800.737560816335</v>
      </c>
      <c r="CV105" s="12">
        <f t="shared" ref="CV105" si="233">CV102-CV104</f>
        <v>22430.728308028989</v>
      </c>
      <c r="CW105" s="12">
        <f t="shared" ref="CW105" si="234">CW102-CW104</f>
        <v>22058.714838455711</v>
      </c>
      <c r="CX105" s="12">
        <f t="shared" ref="CX105" si="235">CX102-CX104</f>
        <v>21684.686295922245</v>
      </c>
      <c r="CY105" s="12">
        <f t="shared" ref="CY105" si="236">CY102-CY104</f>
        <v>21308.631765450056</v>
      </c>
      <c r="CZ105" s="12">
        <f t="shared" ref="CZ105" si="237">CZ102-CZ104</f>
        <v>20930.540272937811</v>
      </c>
      <c r="DA105" s="12">
        <f t="shared" ref="DA105" si="238">DA102-DA104</f>
        <v>20550.400784841124</v>
      </c>
      <c r="DB105" s="12">
        <f t="shared" ref="DB105" si="239">DB102-DB104</f>
        <v>20168.20220785058</v>
      </c>
      <c r="DC105" s="12">
        <f t="shared" ref="DC105" si="240">DC102-DC104</f>
        <v>19783.933388568003</v>
      </c>
      <c r="DD105" s="12">
        <f t="shared" ref="DD105" si="241">DD102-DD104</f>
        <v>19397.583113180979</v>
      </c>
      <c r="DE105" s="12">
        <f t="shared" ref="DE105" si="242">DE102-DE104</f>
        <v>19009.140107135609</v>
      </c>
      <c r="DF105" s="12">
        <f t="shared" ref="DF105" si="243">DF102-DF104</f>
        <v>18618.593034807491</v>
      </c>
      <c r="DG105" s="12">
        <f t="shared" ref="DG105" si="244">DG102-DG104</f>
        <v>18225.930499170929</v>
      </c>
      <c r="DH105" s="12">
        <f t="shared" ref="DH105" si="245">DH102-DH104</f>
        <v>17831.141041466337</v>
      </c>
      <c r="DI105" s="12">
        <f t="shared" ref="DI105" si="246">DI102-DI104</f>
        <v>17434.213140865846</v>
      </c>
      <c r="DJ105" s="12">
        <f t="shared" ref="DJ105" si="247">DJ102-DJ104</f>
        <v>17035.135214137103</v>
      </c>
      <c r="DK105" s="12">
        <f t="shared" ref="DK105" si="248">DK102-DK104</f>
        <v>16633.895615305246</v>
      </c>
      <c r="DL105" s="12">
        <f t="shared" ref="DL105" si="249">DL102-DL104</f>
        <v>16230.482635313048</v>
      </c>
      <c r="DM105" s="12">
        <f t="shared" ref="DM105" si="250">DM102-DM104</f>
        <v>15824.884501679226</v>
      </c>
      <c r="DN105" s="12">
        <f t="shared" ref="DN105" si="251">DN102-DN104</f>
        <v>15417.089378154888</v>
      </c>
      <c r="DO105" s="12">
        <f t="shared" ref="DO105" si="252">DO102-DO104</f>
        <v>15007.085364378127</v>
      </c>
      <c r="DP105" s="12">
        <f t="shared" ref="DP105" si="253">DP102-DP104</f>
        <v>14594.86049552674</v>
      </c>
      <c r="DQ105" s="12">
        <f t="shared" ref="DQ105" si="254">DQ102-DQ104</f>
        <v>14180.402741969076</v>
      </c>
      <c r="DR105" s="12">
        <f t="shared" ref="DR105" si="255">DR102-DR104</f>
        <v>13763.700008912974</v>
      </c>
      <c r="DS105" s="12">
        <f t="shared" ref="DS105" si="256">DS102-DS104</f>
        <v>13344.740136052818</v>
      </c>
      <c r="DT105" s="12">
        <f t="shared" ref="DT105" si="257">DT102-DT104</f>
        <v>12923.51089721467</v>
      </c>
      <c r="DU105" s="5">
        <f t="shared" ref="DU105" si="258">DU102-DU104</f>
        <v>12499.999999999482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Future  Value (FV)</vt:lpstr>
      <vt:lpstr>Present Value (PV)</vt:lpstr>
      <vt:lpstr>Other</vt:lpstr>
      <vt:lpstr>Loans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2020-01-20T19:04:18Z</dcterms:modified>
</cp:coreProperties>
</file>