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sh Flow" sheetId="1" state="visible" r:id="rId2"/>
    <sheet name="Control and Sensitivity panel" sheetId="2" state="visible" r:id="rId3"/>
    <sheet name="Monte Carlos Simulation" sheetId="8" state="visible" r:id="rId4"/>
  </sheets>
  <externalReferences>
    <externalReference r:id="rId5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différence entre book value avec depréviation en année 5 et slavered (vente du produit 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8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NPV linked</t>
        </r>
      </text>
    </comment>
  </commentList>
</comments>
</file>

<file path=xl/sharedStrings.xml><?xml version="1.0" encoding="utf-8"?>
<sst xmlns="http://schemas.openxmlformats.org/spreadsheetml/2006/main" count="145" uniqueCount="94">
  <si>
    <t xml:space="preserve">Capital investment</t>
  </si>
  <si>
    <t xml:space="preserve">Req.rate</t>
  </si>
  <si>
    <t xml:space="preserve">shipping and instalation</t>
  </si>
  <si>
    <t xml:space="preserve">Somme</t>
  </si>
  <si>
    <t xml:space="preserve">increase in NWK</t>
  </si>
  <si>
    <t xml:space="preserve">Investment outlays</t>
  </si>
  <si>
    <t xml:space="preserve">Slavage value </t>
  </si>
  <si>
    <t xml:space="preserve">Increase in NWK</t>
  </si>
  <si>
    <t xml:space="preserve">Projected sales (units)</t>
  </si>
  <si>
    <t xml:space="preserve">Price </t>
  </si>
  <si>
    <t xml:space="preserve">Variable costs</t>
  </si>
  <si>
    <t xml:space="preserve">Fixed overheads</t>
  </si>
  <si>
    <t xml:space="preserve">Tax rate</t>
  </si>
  <si>
    <t xml:space="preserve">inflation</t>
  </si>
  <si>
    <t xml:space="preserve">Years</t>
  </si>
  <si>
    <t xml:space="preserve">Sale</t>
  </si>
  <si>
    <t xml:space="preserve">Variable cost</t>
  </si>
  <si>
    <t xml:space="preserve">Fixed cost</t>
  </si>
  <si>
    <t xml:space="preserve">EBITDA</t>
  </si>
  <si>
    <t xml:space="preserve">Depreciation</t>
  </si>
  <si>
    <t xml:space="preserve">EBIT</t>
  </si>
  <si>
    <t xml:space="preserve">Tax</t>
  </si>
  <si>
    <t xml:space="preserve">income</t>
  </si>
  <si>
    <t xml:space="preserve">Dépreciation add</t>
  </si>
  <si>
    <t xml:space="preserve">CF</t>
  </si>
  <si>
    <t xml:space="preserve">Terminal cash flow</t>
  </si>
  <si>
    <t xml:space="preserve">asset slaveved</t>
  </si>
  <si>
    <t xml:space="preserve">Tax from capital gain</t>
  </si>
  <si>
    <t xml:space="preserve">Return on NWC</t>
  </si>
  <si>
    <t xml:space="preserve">Terminal CF</t>
  </si>
  <si>
    <t xml:space="preserve">Total CF</t>
  </si>
  <si>
    <t xml:space="preserve">PV</t>
  </si>
  <si>
    <t xml:space="preserve">NPV</t>
  </si>
  <si>
    <t xml:space="preserve">IRR</t>
  </si>
  <si>
    <t xml:space="preserve">Dépréciation rate</t>
  </si>
  <si>
    <t xml:space="preserve"> 5 years MARCS</t>
  </si>
  <si>
    <t xml:space="preserve">Dépréciation</t>
  </si>
  <si>
    <t xml:space="preserve">Book value</t>
  </si>
  <si>
    <t xml:space="preserve">Model Assumptions</t>
  </si>
  <si>
    <t xml:space="preserve">Base level</t>
  </si>
  <si>
    <t xml:space="preserve">Deviation</t>
  </si>
  <si>
    <t xml:space="preserve">Sensitivity</t>
  </si>
  <si>
    <t xml:space="preserve">Asset value</t>
  </si>
  <si>
    <t xml:space="preserve">Worst case </t>
  </si>
  <si>
    <t xml:space="preserve">Bases scenario </t>
  </si>
  <si>
    <t xml:space="preserve">Best case</t>
  </si>
  <si>
    <t xml:space="preserve">%change </t>
  </si>
  <si>
    <t xml:space="preserve">volume</t>
  </si>
  <si>
    <t xml:space="preserve">NPV </t>
  </si>
  <si>
    <t xml:space="preserve">Asset Value</t>
  </si>
  <si>
    <t xml:space="preserve">NPV sensitvity </t>
  </si>
  <si>
    <t xml:space="preserve">Shipping and Installation</t>
  </si>
  <si>
    <t xml:space="preserve">Salvage value</t>
  </si>
  <si>
    <t xml:space="preserve">Variale cost </t>
  </si>
  <si>
    <t xml:space="preserve">Price</t>
  </si>
  <si>
    <t xml:space="preserve">Volume </t>
  </si>
  <si>
    <t xml:space="preserve">projected sales</t>
  </si>
  <si>
    <t xml:space="preserve">Probabilité</t>
  </si>
  <si>
    <t xml:space="preserve">Expected NPV</t>
  </si>
  <si>
    <t xml:space="preserve">Inflation</t>
  </si>
  <si>
    <t xml:space="preserve">Cost of capital </t>
  </si>
  <si>
    <t xml:space="preserve">Cost of capital</t>
  </si>
  <si>
    <t xml:space="preserve">Reinvestment rate </t>
  </si>
  <si>
    <t xml:space="preserve">Reinvestment rate</t>
  </si>
  <si>
    <t xml:space="preserve">Breack even </t>
  </si>
  <si>
    <t xml:space="preserve">Dicount rate </t>
  </si>
  <si>
    <t xml:space="preserve">Sales</t>
  </si>
  <si>
    <t xml:space="preserve">Safety margin</t>
  </si>
  <si>
    <t xml:space="preserve">Sensitivity fixed overhead</t>
  </si>
  <si>
    <t xml:space="preserve">Sensitivity to tax rate</t>
  </si>
  <si>
    <t xml:space="preserve">Expected value </t>
  </si>
  <si>
    <t xml:space="preserve">SD</t>
  </si>
  <si>
    <t xml:space="preserve">Min </t>
  </si>
  <si>
    <t xml:space="preserve">Max</t>
  </si>
  <si>
    <t xml:space="preserve">Monte carlos simulation</t>
  </si>
  <si>
    <t xml:space="preserve">Trial</t>
  </si>
  <si>
    <t xml:space="preserve">Random parameter </t>
  </si>
  <si>
    <t xml:space="preserve">Quantity</t>
  </si>
  <si>
    <t xml:space="preserve">Quantity </t>
  </si>
  <si>
    <t xml:space="preserve">Salvage Value</t>
  </si>
  <si>
    <t xml:space="preserve">Variable Costs</t>
  </si>
  <si>
    <t xml:space="preserve">Supplemental Cash Flows</t>
  </si>
  <si>
    <t xml:space="preserve">- Variable costs </t>
  </si>
  <si>
    <t xml:space="preserve">-Fixed overheads</t>
  </si>
  <si>
    <t xml:space="preserve">Depreciation*</t>
  </si>
  <si>
    <t xml:space="preserve">EBT</t>
  </si>
  <si>
    <t xml:space="preserve">Losses carried forward</t>
  </si>
  <si>
    <t xml:space="preserve">Net Income</t>
  </si>
  <si>
    <t xml:space="preserve">add depreciation</t>
  </si>
  <si>
    <t xml:space="preserve">Supplemental CF</t>
  </si>
  <si>
    <t xml:space="preserve">Terminal Cash flow</t>
  </si>
  <si>
    <t xml:space="preserve">Asset salvage</t>
  </si>
  <si>
    <t xml:space="preserve">Tax from capital gains/losses</t>
  </si>
  <si>
    <t xml:space="preserve">NWC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</si>
</sst>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-* #,##0.00_-;\-* #,##0.00_-;_-* \-??_-;_-@_-"/>
    <numFmt numFmtId="166" formatCode="#,##0.00\ _€"/>
    <numFmt numFmtId="167" formatCode="0%"/>
    <numFmt numFmtId="168" formatCode="_-* #,##0_-;\-* #,##0_-;_-* \-??_-;_-@_-"/>
    <numFmt numFmtId="169" formatCode="_-* #,##0.00\ _€_-;\-* #,##0.00\ _€_-;_-* \-??\ _€_-;_-@_-"/>
    <numFmt numFmtId="170" formatCode="0.0%"/>
    <numFmt numFmtId="171" formatCode="0.00%"/>
    <numFmt numFmtId="172" formatCode="0.000"/>
    <numFmt numFmtId="173" formatCode="General"/>
    <numFmt numFmtId="174" formatCode="#,##0.00"/>
    <numFmt numFmtId="175" formatCode="_-* #,##0.00&quot; €&quot;_-;\-* #,##0.00&quot; €&quot;_-;_-* \-??&quot; €&quot;_-;_-@_-"/>
    <numFmt numFmtId="176" formatCode="_-\£* #,##0_-;&quot;-£&quot;* #,##0_-;_-\£* \-??_-;_-@_-"/>
    <numFmt numFmtId="177" formatCode="_-\£* #\ ##0_-;&quot;-£&quot;* #\ ##0_-;_-\£* \-??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2F2F2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9"/>
      <color rgb="FF595959"/>
      <name val="Calibri"/>
      <family val="2"/>
    </font>
    <font>
      <b val="true"/>
      <u val="single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B4C7E7"/>
        <bgColor rgb="FFADB9CA"/>
      </patternFill>
    </fill>
    <fill>
      <patternFill patternType="solid">
        <fgColor rgb="FFF8CBAD"/>
        <bgColor rgb="FFFFC7CE"/>
      </patternFill>
    </fill>
    <fill>
      <patternFill patternType="solid">
        <fgColor rgb="FFFFFFFF"/>
        <bgColor rgb="FFF2F2F2"/>
      </patternFill>
    </fill>
    <fill>
      <patternFill patternType="solid">
        <fgColor rgb="FFADB9CA"/>
        <bgColor rgb="FFB4C7E7"/>
      </patternFill>
    </fill>
    <fill>
      <patternFill patternType="solid">
        <fgColor rgb="FF8497B0"/>
        <bgColor rgb="FF8FAADC"/>
      </patternFill>
    </fill>
    <fill>
      <patternFill patternType="solid">
        <fgColor rgb="FFF4B183"/>
        <bgColor rgb="FFF8CBAD"/>
      </patternFill>
    </fill>
    <fill>
      <patternFill patternType="solid">
        <fgColor rgb="FFE2F0D9"/>
        <bgColor rgb="FFF2F2F2"/>
      </patternFill>
    </fill>
    <fill>
      <patternFill patternType="solid">
        <fgColor rgb="FF2F5597"/>
        <bgColor rgb="FF4472C4"/>
      </patternFill>
    </fill>
    <fill>
      <patternFill patternType="solid">
        <fgColor rgb="FF8FAADC"/>
        <bgColor rgb="FFADB9CA"/>
      </patternFill>
    </fill>
    <fill>
      <patternFill patternType="solid">
        <fgColor rgb="FF002060"/>
        <bgColor rgb="FF000080"/>
      </patternFill>
    </fill>
    <fill>
      <patternFill patternType="solid">
        <fgColor rgb="FFFFE699"/>
        <bgColor rgb="FFFFF2CC"/>
      </patternFill>
    </fill>
    <fill>
      <patternFill patternType="solid">
        <fgColor rgb="FFD0CECE"/>
        <bgColor rgb="FFD9D9D9"/>
      </patternFill>
    </fill>
    <fill>
      <patternFill patternType="solid">
        <fgColor rgb="FFDDDDDD"/>
        <bgColor rgb="FFD9D9D9"/>
      </patternFill>
    </fill>
    <fill>
      <patternFill patternType="solid">
        <fgColor rgb="FFFFFF00"/>
        <bgColor rgb="FFFFE699"/>
      </patternFill>
    </fill>
    <fill>
      <patternFill patternType="solid">
        <fgColor rgb="FFFFF2CC"/>
        <bgColor rgb="FFF2F2F2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9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1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2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2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15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4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4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4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1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1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1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FF2CC"/>
      <rgbColor rgb="FFE2F0D9"/>
      <rgbColor rgb="FF660066"/>
      <rgbColor rgb="FFFF8080"/>
      <rgbColor rgb="FF0066CC"/>
      <rgbColor rgb="FFB4C7E7"/>
      <rgbColor rgb="FF000080"/>
      <rgbColor rgb="FFFF00FF"/>
      <rgbColor rgb="FFDDDDDD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E699"/>
      <rgbColor rgb="FFD0CECE"/>
      <rgbColor rgb="FFF4B183"/>
      <rgbColor rgb="FFFFC7CE"/>
      <rgbColor rgb="FFF8CBAD"/>
      <rgbColor rgb="FF4472C4"/>
      <rgbColor rgb="FF33CCCC"/>
      <rgbColor rgb="FF99CC00"/>
      <rgbColor rgb="FFD9D9D9"/>
      <rgbColor rgb="FFFF9900"/>
      <rgbColor rgb="FFED7D31"/>
      <rgbColor rgb="FF595959"/>
      <rgbColor rgb="FF8497B0"/>
      <rgbColor rgb="FF002060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8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20281794586578"/>
          <c:y val="0.0972385813375213"/>
          <c:w val="0.835150166852058"/>
          <c:h val="0.735636696767439"/>
        </c:manualLayout>
      </c:layout>
      <c:lineChart>
        <c:grouping val="stacked"/>
        <c:varyColors val="0"/>
        <c:ser>
          <c:idx val="0"/>
          <c:order val="0"/>
          <c:tx>
            <c:strRef>
              <c:f>'Control and Sensitivity panel'!$E$32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'Control and Sensitivity panel'!$F$32:$J$32</c:f>
              <c:numCache>
                <c:formatCode>General</c:formatCode>
                <c:ptCount val="5"/>
                <c:pt idx="0">
                  <c:v>4667.67</c:v>
                </c:pt>
                <c:pt idx="1">
                  <c:v>4219.42</c:v>
                </c:pt>
                <c:pt idx="2">
                  <c:v>3791.17427396272</c:v>
                </c:pt>
                <c:pt idx="3">
                  <c:v>3362.93</c:v>
                </c:pt>
                <c:pt idx="4">
                  <c:v>2934.68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"NVV1"</c:f>
              <c:strCache>
                <c:ptCount val="1"/>
                <c:pt idx="0">
                  <c:v>NVV1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'Control and Sensitivity panel'!$F$37:$J$37</c:f>
              <c:numCache>
                <c:formatCode>General</c:formatCode>
                <c:ptCount val="5"/>
                <c:pt idx="0">
                  <c:v>6874.55090569287</c:v>
                </c:pt>
                <c:pt idx="1">
                  <c:v>5332.8625898278</c:v>
                </c:pt>
                <c:pt idx="2">
                  <c:v>3791.17427396272</c:v>
                </c:pt>
                <c:pt idx="3">
                  <c:v>2249.48595809764</c:v>
                </c:pt>
                <c:pt idx="4">
                  <c:v>707.797642232557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2828868"/>
        <c:axId val="64718988"/>
      </c:lineChart>
      <c:catAx>
        <c:axId val="728288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718988"/>
        <c:crosses val="autoZero"/>
        <c:auto val="1"/>
        <c:lblAlgn val="ctr"/>
        <c:lblOffset val="100"/>
        <c:noMultiLvlLbl val="0"/>
      </c:catAx>
      <c:valAx>
        <c:axId val="647189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-\£* #\ ##0_-;&quot;-£&quot;* #\ ##0_-;_-\£* \-??_-;_-@_-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828868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343080</xdr:colOff>
      <xdr:row>22</xdr:row>
      <xdr:rowOff>102960</xdr:rowOff>
    </xdr:from>
    <xdr:to>
      <xdr:col>3</xdr:col>
      <xdr:colOff>655200</xdr:colOff>
      <xdr:row>37</xdr:row>
      <xdr:rowOff>102600</xdr:rowOff>
    </xdr:to>
    <xdr:graphicFrame>
      <xdr:nvGraphicFramePr>
        <xdr:cNvPr id="0" name="Graphique 1"/>
        <xdr:cNvGraphicFramePr/>
      </xdr:nvGraphicFramePr>
      <xdr:xfrm>
        <a:off x="343080" y="4172040"/>
        <a:ext cx="4854240" cy="275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willi/Downloads/Sensitivity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IRR"/>
      <sheetName val="HEP Control Panel"/>
      <sheetName val="HEP expansion"/>
      <sheetName val="Monte Carlo linear"/>
      <sheetName val="Monte Carlo correlated"/>
      <sheetName val="Monte Carlo Cholesky"/>
      <sheetName val="temp"/>
    </sheetNames>
    <sheetDataSet>
      <sheetData sheetId="0"/>
      <sheetData sheetId="1">
        <row r="17">
          <cell r="G17">
            <v>0.15</v>
          </cell>
          <cell r="H17">
            <v>0</v>
          </cell>
        </row>
        <row r="18">
          <cell r="G18">
            <v>0.15</v>
          </cell>
          <cell r="H18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52" activeCellId="0" sqref="A52"/>
    </sheetView>
  </sheetViews>
  <sheetFormatPr defaultColWidth="15.89453125" defaultRowHeight="14.4" zeroHeight="false" outlineLevelRow="0" outlineLevelCol="0"/>
  <sheetData>
    <row r="4" customFormat="false" ht="14.4" hidden="false" customHeight="false" outlineLevel="0" collapsed="false">
      <c r="A4" s="1" t="s">
        <v>0</v>
      </c>
      <c r="B4" s="2" t="n">
        <f aca="false">'Control and Sensitivity panel'!B6</f>
        <v>9500</v>
      </c>
      <c r="G4" s="1" t="s">
        <v>1</v>
      </c>
      <c r="H4" s="2" t="n">
        <f aca="false">15%</f>
        <v>0.15</v>
      </c>
    </row>
    <row r="5" customFormat="false" ht="14.4" hidden="false" customHeight="false" outlineLevel="0" collapsed="false">
      <c r="A5" s="3" t="s">
        <v>2</v>
      </c>
      <c r="B5" s="4" t="n">
        <f aca="false">'Control and Sensitivity panel'!B7</f>
        <v>500</v>
      </c>
    </row>
    <row r="6" customFormat="false" ht="14.4" hidden="false" customHeight="false" outlineLevel="0" collapsed="false">
      <c r="A6" s="3" t="s">
        <v>3</v>
      </c>
      <c r="B6" s="4" t="n">
        <f aca="false">-(B5+B4)</f>
        <v>-10000</v>
      </c>
    </row>
    <row r="7" customFormat="false" ht="14.4" hidden="false" customHeight="false" outlineLevel="0" collapsed="false">
      <c r="A7" s="5" t="s">
        <v>4</v>
      </c>
      <c r="B7" s="6" t="n">
        <f aca="false">'Control and Sensitivity panel'!B10</f>
        <v>4000</v>
      </c>
    </row>
    <row r="8" customFormat="false" ht="14.4" hidden="false" customHeight="false" outlineLevel="0" collapsed="false">
      <c r="A8" s="7" t="s">
        <v>5</v>
      </c>
      <c r="B8" s="8" t="n">
        <v>-14000</v>
      </c>
    </row>
    <row r="9" customFormat="false" ht="14.4" hidden="false" customHeight="false" outlineLevel="0" collapsed="false">
      <c r="A9" s="9" t="s">
        <v>6</v>
      </c>
      <c r="B9" s="10" t="n">
        <v>2000</v>
      </c>
    </row>
    <row r="10" customFormat="false" ht="14.4" hidden="false" customHeight="false" outlineLevel="0" collapsed="false">
      <c r="A10" s="11" t="s">
        <v>7</v>
      </c>
      <c r="B10" s="12" t="n">
        <f aca="false">'Control and Sensitivity panel'!B10</f>
        <v>4000</v>
      </c>
    </row>
    <row r="11" customFormat="false" ht="14.4" hidden="false" customHeight="false" outlineLevel="0" collapsed="false">
      <c r="A11" s="11" t="s">
        <v>8</v>
      </c>
      <c r="B11" s="12" t="n">
        <f aca="false">'Control and Sensitivity panel'!B11</f>
        <v>15000</v>
      </c>
    </row>
    <row r="12" customFormat="false" ht="14.4" hidden="false" customHeight="false" outlineLevel="0" collapsed="false">
      <c r="A12" s="11" t="s">
        <v>9</v>
      </c>
      <c r="B12" s="12" t="n">
        <f aca="false">'Control and Sensitivity panel'!B12</f>
        <v>2</v>
      </c>
    </row>
    <row r="13" customFormat="false" ht="14.4" hidden="false" customHeight="false" outlineLevel="0" collapsed="false">
      <c r="A13" s="11" t="s">
        <v>10</v>
      </c>
      <c r="B13" s="13" t="n">
        <f aca="false">'Control and Sensitivity panel'!B13</f>
        <v>0.6</v>
      </c>
    </row>
    <row r="14" customFormat="false" ht="14.4" hidden="false" customHeight="false" outlineLevel="0" collapsed="false">
      <c r="A14" s="11" t="s">
        <v>11</v>
      </c>
      <c r="B14" s="12" t="n">
        <f aca="false">'Control and Sensitivity panel'!B14</f>
        <v>5000</v>
      </c>
    </row>
    <row r="15" customFormat="false" ht="14.4" hidden="false" customHeight="false" outlineLevel="0" collapsed="false">
      <c r="A15" s="11" t="s">
        <v>12</v>
      </c>
      <c r="B15" s="13" t="n">
        <f aca="false">'Control and Sensitivity panel'!B15</f>
        <v>0.4</v>
      </c>
    </row>
    <row r="16" customFormat="false" ht="14.4" hidden="false" customHeight="false" outlineLevel="0" collapsed="false">
      <c r="A16" s="11" t="s">
        <v>13</v>
      </c>
      <c r="B16" s="13" t="n">
        <f aca="false">'Control and Sensitivity panel'!B16</f>
        <v>0</v>
      </c>
    </row>
    <row r="17" customFormat="false" ht="14.4" hidden="false" customHeight="false" outlineLevel="0" collapsed="false">
      <c r="A17" s="9"/>
      <c r="B17" s="10"/>
    </row>
    <row r="18" customFormat="false" ht="14.4" hidden="false" customHeight="false" outlineLevel="0" collapsed="false">
      <c r="A18" s="9"/>
      <c r="B18" s="10"/>
    </row>
    <row r="19" customFormat="false" ht="14.4" hidden="false" customHeight="false" outlineLevel="0" collapsed="false">
      <c r="A19" s="9"/>
      <c r="B19" s="10"/>
    </row>
    <row r="21" customFormat="false" ht="14.4" hidden="false" customHeight="false" outlineLevel="0" collapsed="false">
      <c r="A21" s="14" t="s">
        <v>14</v>
      </c>
      <c r="B21" s="15" t="n">
        <v>0</v>
      </c>
      <c r="C21" s="15" t="n">
        <v>1</v>
      </c>
      <c r="D21" s="15" t="n">
        <v>2</v>
      </c>
      <c r="E21" s="15" t="n">
        <v>3</v>
      </c>
      <c r="F21" s="16" t="n">
        <v>4</v>
      </c>
    </row>
    <row r="22" customFormat="false" ht="14.4" hidden="false" customHeight="false" outlineLevel="0" collapsed="false">
      <c r="A22" s="17" t="s">
        <v>15</v>
      </c>
      <c r="B22" s="18" t="n">
        <v>-14000</v>
      </c>
      <c r="C22" s="18" t="n">
        <f aca="false">B12*B11</f>
        <v>30000</v>
      </c>
      <c r="D22" s="18" t="n">
        <f aca="false">B12*B11</f>
        <v>30000</v>
      </c>
      <c r="E22" s="18" t="n">
        <f aca="false">B12*B11</f>
        <v>30000</v>
      </c>
      <c r="F22" s="18" t="n">
        <f aca="false">B12*B11</f>
        <v>30000</v>
      </c>
      <c r="G22" s="19"/>
      <c r="H22" s="20"/>
    </row>
    <row r="23" customFormat="false" ht="14.4" hidden="false" customHeight="false" outlineLevel="0" collapsed="false">
      <c r="A23" s="21" t="s">
        <v>16</v>
      </c>
      <c r="B23" s="22"/>
      <c r="C23" s="23" t="n">
        <f aca="false">-$B$13*$C$22</f>
        <v>-18000</v>
      </c>
      <c r="D23" s="23" t="n">
        <f aca="false">-$B$13*$C$22</f>
        <v>-18000</v>
      </c>
      <c r="E23" s="23" t="n">
        <f aca="false">-$B$13*$C$22</f>
        <v>-18000</v>
      </c>
      <c r="F23" s="23" t="n">
        <f aca="false">-$B$13*$C$22</f>
        <v>-18000</v>
      </c>
      <c r="G23" s="24"/>
    </row>
    <row r="24" customFormat="false" ht="14.4" hidden="false" customHeight="false" outlineLevel="0" collapsed="false">
      <c r="A24" s="21" t="s">
        <v>17</v>
      </c>
      <c r="B24" s="22"/>
      <c r="C24" s="23" t="n">
        <f aca="false">-$B$14</f>
        <v>-5000</v>
      </c>
      <c r="D24" s="23" t="n">
        <f aca="false">-$B$14</f>
        <v>-5000</v>
      </c>
      <c r="E24" s="23" t="n">
        <f aca="false">-$B$14</f>
        <v>-5000</v>
      </c>
      <c r="F24" s="23" t="n">
        <f aca="false">-$B$14</f>
        <v>-5000</v>
      </c>
      <c r="G24" s="24"/>
    </row>
    <row r="25" customFormat="false" ht="14.4" hidden="false" customHeight="false" outlineLevel="0" collapsed="false">
      <c r="A25" s="21"/>
      <c r="B25" s="22"/>
      <c r="C25" s="22"/>
      <c r="D25" s="22"/>
      <c r="E25" s="22"/>
      <c r="F25" s="25"/>
    </row>
    <row r="26" customFormat="false" ht="14.4" hidden="false" customHeight="false" outlineLevel="0" collapsed="false">
      <c r="A26" s="21" t="s">
        <v>18</v>
      </c>
      <c r="B26" s="22"/>
      <c r="C26" s="26" t="n">
        <f aca="false">SUM(C22:C24)</f>
        <v>7000</v>
      </c>
      <c r="D26" s="26" t="n">
        <f aca="false">SUM(D22:D24)</f>
        <v>7000</v>
      </c>
      <c r="E26" s="26" t="n">
        <f aca="false">SUM(E22:E24)</f>
        <v>7000</v>
      </c>
      <c r="F26" s="27" t="n">
        <f aca="false">SUM(F22:F24)</f>
        <v>7000</v>
      </c>
      <c r="G26" s="28"/>
    </row>
    <row r="27" customFormat="false" ht="14.4" hidden="false" customHeight="false" outlineLevel="0" collapsed="false">
      <c r="A27" s="21"/>
      <c r="B27" s="22"/>
      <c r="C27" s="22"/>
      <c r="D27" s="22"/>
      <c r="E27" s="22"/>
      <c r="F27" s="25"/>
    </row>
    <row r="28" customFormat="false" ht="14.4" hidden="false" customHeight="false" outlineLevel="0" collapsed="false">
      <c r="A28" s="21" t="s">
        <v>19</v>
      </c>
      <c r="B28" s="22"/>
      <c r="C28" s="26" t="n">
        <f aca="false">($B$4+$B$5)*B53</f>
        <v>2000</v>
      </c>
      <c r="D28" s="26" t="n">
        <f aca="false">$B$6*0.32</f>
        <v>-3200</v>
      </c>
      <c r="E28" s="26" t="n">
        <f aca="false">$B$6*0.192</f>
        <v>-1920</v>
      </c>
      <c r="F28" s="27" t="n">
        <f aca="false">$B$6*0.1152</f>
        <v>-1152</v>
      </c>
      <c r="G28" s="28"/>
    </row>
    <row r="29" customFormat="false" ht="14.4" hidden="false" customHeight="false" outlineLevel="0" collapsed="false">
      <c r="A29" s="21"/>
      <c r="B29" s="22"/>
      <c r="C29" s="22"/>
      <c r="D29" s="22"/>
      <c r="E29" s="22"/>
      <c r="F29" s="25"/>
    </row>
    <row r="30" customFormat="false" ht="14.4" hidden="false" customHeight="false" outlineLevel="0" collapsed="false">
      <c r="A30" s="21" t="s">
        <v>20</v>
      </c>
      <c r="B30" s="22"/>
      <c r="C30" s="26" t="n">
        <f aca="false">C26-C28</f>
        <v>5000</v>
      </c>
      <c r="D30" s="26" t="n">
        <f aca="false">D26+D28</f>
        <v>3800</v>
      </c>
      <c r="E30" s="26" t="n">
        <f aca="false">E26+E28</f>
        <v>5080</v>
      </c>
      <c r="F30" s="26" t="n">
        <f aca="false">F26+F28</f>
        <v>5848</v>
      </c>
    </row>
    <row r="31" customFormat="false" ht="14.4" hidden="false" customHeight="false" outlineLevel="0" collapsed="false">
      <c r="A31" s="21"/>
      <c r="B31" s="22"/>
      <c r="C31" s="22"/>
      <c r="D31" s="22"/>
      <c r="E31" s="22"/>
      <c r="F31" s="25"/>
    </row>
    <row r="32" customFormat="false" ht="14.4" hidden="false" customHeight="false" outlineLevel="0" collapsed="false">
      <c r="A32" s="21" t="s">
        <v>21</v>
      </c>
      <c r="B32" s="22"/>
      <c r="C32" s="26" t="n">
        <f aca="false">$B$15*C30</f>
        <v>2000</v>
      </c>
      <c r="D32" s="26" t="n">
        <f aca="false">$B$15*D30</f>
        <v>1520</v>
      </c>
      <c r="E32" s="26" t="n">
        <f aca="false">$B$15*E30</f>
        <v>2032</v>
      </c>
      <c r="F32" s="26" t="n">
        <f aca="false">$B$15*F30</f>
        <v>2339.2</v>
      </c>
    </row>
    <row r="33" customFormat="false" ht="14.4" hidden="false" customHeight="false" outlineLevel="0" collapsed="false">
      <c r="A33" s="21"/>
      <c r="B33" s="22"/>
      <c r="C33" s="22"/>
      <c r="D33" s="22"/>
      <c r="E33" s="22"/>
      <c r="F33" s="25"/>
    </row>
    <row r="34" customFormat="false" ht="14.4" hidden="false" customHeight="false" outlineLevel="0" collapsed="false">
      <c r="A34" s="21" t="s">
        <v>22</v>
      </c>
      <c r="B34" s="22"/>
      <c r="C34" s="26" t="n">
        <f aca="false">C30-C32</f>
        <v>3000</v>
      </c>
      <c r="D34" s="26" t="n">
        <f aca="false">D30-D32</f>
        <v>2280</v>
      </c>
      <c r="E34" s="26" t="n">
        <f aca="false">E30-E32</f>
        <v>3048</v>
      </c>
      <c r="F34" s="27" t="n">
        <f aca="false">F30-F32</f>
        <v>3508.8</v>
      </c>
    </row>
    <row r="35" customFormat="false" ht="14.4" hidden="false" customHeight="false" outlineLevel="0" collapsed="false">
      <c r="A35" s="21" t="s">
        <v>23</v>
      </c>
      <c r="B35" s="22"/>
      <c r="C35" s="26" t="n">
        <f aca="false">C28</f>
        <v>2000</v>
      </c>
      <c r="D35" s="26" t="n">
        <f aca="false">-D28</f>
        <v>3200</v>
      </c>
      <c r="E35" s="26" t="n">
        <f aca="false">-E28</f>
        <v>1920</v>
      </c>
      <c r="F35" s="27" t="n">
        <f aca="false">-F28</f>
        <v>1152</v>
      </c>
    </row>
    <row r="36" customFormat="false" ht="14.4" hidden="false" customHeight="false" outlineLevel="0" collapsed="false">
      <c r="A36" s="21" t="s">
        <v>24</v>
      </c>
      <c r="B36" s="26" t="n">
        <f aca="false">B22</f>
        <v>-14000</v>
      </c>
      <c r="C36" s="26" t="n">
        <f aca="false">C34+C35</f>
        <v>5000</v>
      </c>
      <c r="D36" s="26" t="n">
        <f aca="false">D34+D35</f>
        <v>5480</v>
      </c>
      <c r="E36" s="26" t="n">
        <f aca="false">E34+E35</f>
        <v>4968</v>
      </c>
      <c r="F36" s="27" t="n">
        <f aca="false">F34+F35</f>
        <v>4660.8</v>
      </c>
    </row>
    <row r="37" customFormat="false" ht="14.4" hidden="false" customHeight="false" outlineLevel="0" collapsed="false">
      <c r="A37" s="21"/>
      <c r="B37" s="22"/>
      <c r="C37" s="22"/>
      <c r="D37" s="22"/>
      <c r="E37" s="22"/>
      <c r="F37" s="25"/>
    </row>
    <row r="38" customFormat="false" ht="14.4" hidden="false" customHeight="false" outlineLevel="0" collapsed="false">
      <c r="A38" s="29"/>
      <c r="B38" s="30"/>
      <c r="C38" s="30"/>
      <c r="D38" s="30"/>
      <c r="E38" s="30"/>
      <c r="F38" s="31"/>
    </row>
    <row r="39" customFormat="false" ht="14.4" hidden="false" customHeight="false" outlineLevel="0" collapsed="false">
      <c r="A39" s="32" t="s">
        <v>25</v>
      </c>
      <c r="B39" s="22"/>
      <c r="C39" s="22"/>
      <c r="D39" s="22"/>
      <c r="E39" s="22"/>
      <c r="F39" s="25"/>
    </row>
    <row r="40" customFormat="false" ht="14.4" hidden="false" customHeight="false" outlineLevel="0" collapsed="false">
      <c r="A40" s="21" t="s">
        <v>26</v>
      </c>
      <c r="B40" s="22"/>
      <c r="C40" s="22"/>
      <c r="D40" s="22"/>
      <c r="E40" s="22"/>
      <c r="F40" s="27" t="n">
        <f aca="false">B9</f>
        <v>2000</v>
      </c>
    </row>
    <row r="41" customFormat="false" ht="14.4" hidden="false" customHeight="false" outlineLevel="0" collapsed="false">
      <c r="A41" s="21" t="s">
        <v>27</v>
      </c>
      <c r="B41" s="22"/>
      <c r="C41" s="22"/>
      <c r="D41" s="22"/>
      <c r="E41" s="22"/>
      <c r="F41" s="33" t="n">
        <f aca="false">-(B9+E55)*B15</f>
        <v>-108.8</v>
      </c>
    </row>
    <row r="42" customFormat="false" ht="14.4" hidden="false" customHeight="false" outlineLevel="0" collapsed="false">
      <c r="A42" s="21" t="s">
        <v>28</v>
      </c>
      <c r="B42" s="22"/>
      <c r="C42" s="22"/>
      <c r="D42" s="22"/>
      <c r="E42" s="22"/>
      <c r="F42" s="27" t="n">
        <f aca="false">B10</f>
        <v>4000</v>
      </c>
    </row>
    <row r="43" customFormat="false" ht="14.4" hidden="false" customHeight="false" outlineLevel="0" collapsed="false">
      <c r="A43" s="21" t="s">
        <v>29</v>
      </c>
      <c r="B43" s="22"/>
      <c r="C43" s="22"/>
      <c r="D43" s="22"/>
      <c r="E43" s="22"/>
      <c r="F43" s="27" t="n">
        <f aca="false">SUM(F40:F42)</f>
        <v>5891.2</v>
      </c>
    </row>
    <row r="44" customFormat="false" ht="14.4" hidden="false" customHeight="false" outlineLevel="0" collapsed="false">
      <c r="A44" s="21"/>
      <c r="B44" s="22"/>
      <c r="C44" s="22"/>
      <c r="D44" s="22"/>
      <c r="E44" s="22"/>
      <c r="F44" s="27"/>
    </row>
    <row r="45" customFormat="false" ht="14.4" hidden="false" customHeight="false" outlineLevel="0" collapsed="false">
      <c r="A45" s="21" t="s">
        <v>30</v>
      </c>
      <c r="B45" s="26" t="n">
        <f aca="false">B36</f>
        <v>-14000</v>
      </c>
      <c r="C45" s="26" t="n">
        <f aca="false">C36</f>
        <v>5000</v>
      </c>
      <c r="D45" s="26" t="n">
        <f aca="false">D36</f>
        <v>5480</v>
      </c>
      <c r="E45" s="26" t="n">
        <f aca="false">E36</f>
        <v>4968</v>
      </c>
      <c r="F45" s="27" t="n">
        <f aca="false">SUM(F36:F42)</f>
        <v>10552</v>
      </c>
    </row>
    <row r="46" customFormat="false" ht="14.4" hidden="false" customHeight="false" outlineLevel="0" collapsed="false">
      <c r="A46" s="29" t="s">
        <v>31</v>
      </c>
      <c r="B46" s="30" t="n">
        <f aca="false">B45</f>
        <v>-14000</v>
      </c>
      <c r="C46" s="34" t="n">
        <f aca="false">C45*(1+$H$4)^-C21</f>
        <v>4347.82608695652</v>
      </c>
      <c r="D46" s="34" t="n">
        <f aca="false">D45*(1+$H$4)^-D21</f>
        <v>4143.66729678639</v>
      </c>
      <c r="E46" s="34" t="n">
        <f aca="false">E45*(1+$H$4)^-E21</f>
        <v>3266.54064272212</v>
      </c>
      <c r="F46" s="35" t="n">
        <f aca="false">F45*(1+$H$4)^-F21</f>
        <v>6033.14024749769</v>
      </c>
    </row>
    <row r="47" customFormat="false" ht="14.4" hidden="false" customHeight="false" outlineLevel="0" collapsed="false">
      <c r="C47" s="24"/>
      <c r="D47" s="24"/>
      <c r="E47" s="24"/>
      <c r="F47" s="24"/>
    </row>
    <row r="48" customFormat="false" ht="14.4" hidden="false" customHeight="false" outlineLevel="0" collapsed="false">
      <c r="A48" s="36" t="s">
        <v>32</v>
      </c>
      <c r="B48" s="24" t="n">
        <f aca="false">SUM(B46:F46)</f>
        <v>3791.17427396271</v>
      </c>
      <c r="C48" s="24"/>
      <c r="D48" s="24"/>
      <c r="E48" s="24"/>
      <c r="F48" s="24"/>
    </row>
    <row r="49" customFormat="false" ht="14.4" hidden="false" customHeight="false" outlineLevel="0" collapsed="false">
      <c r="A49" s="36" t="s">
        <v>33</v>
      </c>
      <c r="B49" s="37" t="n">
        <f aca="false">IRR(B45:F45)</f>
        <v>0.263252513417561</v>
      </c>
      <c r="C49" s="24"/>
      <c r="D49" s="24"/>
      <c r="E49" s="24"/>
      <c r="F49" s="24"/>
    </row>
    <row r="50" customFormat="false" ht="14.4" hidden="false" customHeight="false" outlineLevel="0" collapsed="false">
      <c r="C50" s="24"/>
      <c r="D50" s="24"/>
      <c r="E50" s="24"/>
      <c r="F50" s="24"/>
    </row>
    <row r="52" customFormat="false" ht="14.4" hidden="false" customHeight="false" outlineLevel="0" collapsed="false">
      <c r="A52" s="38" t="s">
        <v>34</v>
      </c>
    </row>
    <row r="53" customFormat="false" ht="14.4" hidden="false" customHeight="false" outlineLevel="0" collapsed="false">
      <c r="A53" s="39" t="s">
        <v>35</v>
      </c>
      <c r="B53" s="40" t="n">
        <v>0.2</v>
      </c>
      <c r="C53" s="40" t="n">
        <v>0.32</v>
      </c>
      <c r="D53" s="41" t="n">
        <v>0.192</v>
      </c>
      <c r="E53" s="41" t="n">
        <v>0.1152</v>
      </c>
      <c r="F53" s="41" t="n">
        <v>0.1152</v>
      </c>
      <c r="G53" s="42" t="n">
        <v>0.0576</v>
      </c>
    </row>
    <row r="54" customFormat="false" ht="14.4" hidden="false" customHeight="false" outlineLevel="0" collapsed="false">
      <c r="A54" s="21" t="s">
        <v>36</v>
      </c>
      <c r="B54" s="43" t="n">
        <f aca="false">$B$6*B53</f>
        <v>-2000</v>
      </c>
      <c r="C54" s="43" t="n">
        <f aca="false">$B$6*C53</f>
        <v>-3200</v>
      </c>
      <c r="D54" s="43" t="n">
        <f aca="false">$B$6*D53</f>
        <v>-1920</v>
      </c>
      <c r="E54" s="43" t="n">
        <f aca="false">$B$6*E53</f>
        <v>-1152</v>
      </c>
      <c r="F54" s="43" t="n">
        <f aca="false">$B$6*F53</f>
        <v>-1152</v>
      </c>
      <c r="G54" s="44" t="n">
        <f aca="false">$B$6*G53</f>
        <v>-576</v>
      </c>
    </row>
    <row r="55" customFormat="false" ht="14.4" hidden="false" customHeight="false" outlineLevel="0" collapsed="false">
      <c r="A55" s="29" t="s">
        <v>37</v>
      </c>
      <c r="B55" s="45" t="n">
        <f aca="false">B6-B54</f>
        <v>-8000</v>
      </c>
      <c r="C55" s="45" t="n">
        <f aca="false">B55-C54</f>
        <v>-4800</v>
      </c>
      <c r="D55" s="45" t="n">
        <f aca="false">C55-D54</f>
        <v>-2880</v>
      </c>
      <c r="E55" s="45" t="n">
        <f aca="false">D55-E54</f>
        <v>-1728</v>
      </c>
      <c r="F55" s="45" t="n">
        <f aca="false">E55-F54</f>
        <v>-576</v>
      </c>
      <c r="G55" s="4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Y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20.77"/>
    <col collapsed="false" customWidth="true" hidden="false" outlineLevel="0" max="2" min="2" style="0" width="19.77"/>
    <col collapsed="false" customWidth="true" hidden="false" outlineLevel="0" max="7" min="6" style="0" width="22.33"/>
    <col collapsed="false" customWidth="true" hidden="false" outlineLevel="0" max="11" min="11" style="0" width="15.22"/>
    <col collapsed="false" customWidth="true" hidden="false" outlineLevel="0" max="12" min="12" style="0" width="15.66"/>
    <col collapsed="false" customWidth="true" hidden="false" outlineLevel="0" max="22" min="22" style="0" width="13.22"/>
  </cols>
  <sheetData>
    <row r="4" customFormat="false" ht="15" hidden="false" customHeight="true" outlineLevel="0" collapsed="false">
      <c r="A4" s="47" t="s">
        <v>38</v>
      </c>
      <c r="B4" s="47"/>
      <c r="F4" s="48"/>
      <c r="G4" s="49" t="s">
        <v>39</v>
      </c>
      <c r="H4" s="50" t="s">
        <v>40</v>
      </c>
      <c r="N4" s="0" t="s">
        <v>41</v>
      </c>
    </row>
    <row r="5" customFormat="false" ht="15" hidden="false" customHeight="false" outlineLevel="0" collapsed="false">
      <c r="A5" s="11"/>
      <c r="B5" s="11"/>
      <c r="F5" s="51" t="s">
        <v>42</v>
      </c>
      <c r="G5" s="52" t="n">
        <v>9500</v>
      </c>
      <c r="H5" s="53" t="n">
        <v>0</v>
      </c>
      <c r="J5" s="54" t="s">
        <v>43</v>
      </c>
      <c r="K5" s="55" t="s">
        <v>44</v>
      </c>
      <c r="L5" s="56" t="s">
        <v>45</v>
      </c>
      <c r="N5" s="57" t="s">
        <v>46</v>
      </c>
      <c r="O5" s="58" t="s">
        <v>47</v>
      </c>
      <c r="P5" s="58" t="s">
        <v>48</v>
      </c>
      <c r="Q5" s="59" t="s">
        <v>33</v>
      </c>
    </row>
    <row r="6" customFormat="false" ht="15" hidden="false" customHeight="false" outlineLevel="0" collapsed="false">
      <c r="A6" s="11" t="s">
        <v>49</v>
      </c>
      <c r="B6" s="12" t="n">
        <f aca="false">G5*(100%+H5)</f>
        <v>9500</v>
      </c>
      <c r="F6" s="60" t="s">
        <v>2</v>
      </c>
      <c r="G6" s="52" t="n">
        <v>500</v>
      </c>
      <c r="H6" s="61" t="n">
        <v>0</v>
      </c>
      <c r="I6" s="62" t="s">
        <v>9</v>
      </c>
      <c r="J6" s="63" t="n">
        <v>-0.3</v>
      </c>
      <c r="K6" s="64"/>
      <c r="L6" s="65" t="n">
        <v>0.2</v>
      </c>
      <c r="N6" s="66" t="n">
        <v>0</v>
      </c>
      <c r="O6" s="22" t="n">
        <v>15000</v>
      </c>
      <c r="P6" s="67" t="n">
        <f aca="false">$L$23</f>
        <v>3791.17427396271</v>
      </c>
      <c r="Q6" s="68" t="n">
        <f aca="false">L24</f>
        <v>0.263252513417561</v>
      </c>
      <c r="R6" s="69"/>
      <c r="V6" s="70" t="s">
        <v>50</v>
      </c>
    </row>
    <row r="7" customFormat="false" ht="14.4" hidden="false" customHeight="false" outlineLevel="0" collapsed="false">
      <c r="A7" s="11" t="s">
        <v>51</v>
      </c>
      <c r="B7" s="12" t="n">
        <f aca="false">G6*(100%+H6)</f>
        <v>500</v>
      </c>
      <c r="F7" s="60" t="s">
        <v>52</v>
      </c>
      <c r="G7" s="52" t="n">
        <v>2000</v>
      </c>
      <c r="H7" s="61" t="n">
        <v>0</v>
      </c>
      <c r="I7" s="71" t="s">
        <v>53</v>
      </c>
      <c r="J7" s="63" t="n">
        <v>-0.2</v>
      </c>
      <c r="K7" s="64"/>
      <c r="L7" s="65" t="n">
        <v>-0.15</v>
      </c>
      <c r="N7" s="72" t="n">
        <v>-0.5</v>
      </c>
      <c r="O7" s="22" t="n">
        <f aca="false">$O$6*(1+N7)</f>
        <v>7500</v>
      </c>
      <c r="P7" s="73" t="n">
        <f aca="true">TABLE(P$6,$G$5,$O7)</f>
        <v>3225.74461926594</v>
      </c>
      <c r="Q7" s="74" t="n">
        <f aca="true">TABLE(Q$6,$G$5,$O7)</f>
        <v>0.246721265533791</v>
      </c>
      <c r="R7" s="75"/>
      <c r="S7" s="76"/>
      <c r="T7" s="77" t="s">
        <v>54</v>
      </c>
      <c r="U7" s="77"/>
      <c r="V7" s="77"/>
      <c r="W7" s="77"/>
      <c r="X7" s="77"/>
      <c r="Y7" s="77"/>
    </row>
    <row r="8" customFormat="false" ht="15" hidden="false" customHeight="false" outlineLevel="0" collapsed="false">
      <c r="A8" s="11" t="s">
        <v>52</v>
      </c>
      <c r="B8" s="12" t="n">
        <f aca="false">G7*(100%+H7)</f>
        <v>2000</v>
      </c>
      <c r="F8" s="60"/>
      <c r="G8" s="52"/>
      <c r="H8" s="61"/>
      <c r="I8" s="78" t="s">
        <v>55</v>
      </c>
      <c r="J8" s="63" t="n">
        <v>-0.5</v>
      </c>
      <c r="K8" s="64"/>
      <c r="L8" s="65" t="n">
        <v>0.1</v>
      </c>
      <c r="N8" s="72" t="n">
        <f aca="false">N7+5%</f>
        <v>-0.45</v>
      </c>
      <c r="O8" s="22" t="n">
        <f aca="false">$O$6*(1+N8)</f>
        <v>8250</v>
      </c>
      <c r="P8" s="73" t="n">
        <f aca="true">TABLE(P$6,$G$5,$O8)</f>
        <v>3437.78073977723</v>
      </c>
      <c r="Q8" s="74" t="n">
        <f aca="true">TABLE(Q$6,$G$5,$O8)</f>
        <v>0.252933973768414</v>
      </c>
      <c r="R8" s="75"/>
      <c r="S8" s="79" t="n">
        <f aca="false">$L$23</f>
        <v>3791.17427396271</v>
      </c>
      <c r="T8" s="80" t="n">
        <v>0.5</v>
      </c>
      <c r="U8" s="80" t="n">
        <v>1</v>
      </c>
      <c r="V8" s="80" t="n">
        <v>1.5</v>
      </c>
      <c r="W8" s="80" t="n">
        <v>2</v>
      </c>
      <c r="X8" s="80" t="n">
        <v>2.5</v>
      </c>
      <c r="Y8" s="81" t="n">
        <v>3</v>
      </c>
    </row>
    <row r="9" customFormat="false" ht="14.4" hidden="false" customHeight="false" outlineLevel="0" collapsed="false">
      <c r="A9" s="11"/>
      <c r="B9" s="12" t="n">
        <f aca="false">G8*(100%+H8)</f>
        <v>0</v>
      </c>
      <c r="F9" s="60" t="s">
        <v>7</v>
      </c>
      <c r="G9" s="52" t="n">
        <v>4000</v>
      </c>
      <c r="H9" s="61" t="n">
        <v>0</v>
      </c>
      <c r="I9" s="71" t="s">
        <v>32</v>
      </c>
      <c r="J9" s="82" t="n">
        <v>-11728.4881057458</v>
      </c>
      <c r="K9" s="12" t="n">
        <v>3791.17</v>
      </c>
      <c r="L9" s="12" t="n">
        <v>16474.1301524795</v>
      </c>
      <c r="N9" s="72" t="n">
        <f aca="false">N8+5%</f>
        <v>-0.4</v>
      </c>
      <c r="O9" s="22" t="n">
        <f aca="false">$O$6*(1+N9)</f>
        <v>9000</v>
      </c>
      <c r="P9" s="73" t="n">
        <f aca="true">TABLE(P$6,$G$5,$O9)</f>
        <v>3649.81686028852</v>
      </c>
      <c r="Q9" s="74" t="n">
        <f aca="true">TABLE(Q$6,$G$5,$O9)</f>
        <v>0.259130436713779</v>
      </c>
      <c r="R9" s="75"/>
      <c r="S9" s="83" t="n">
        <v>10000</v>
      </c>
      <c r="T9" s="84" t="n">
        <f aca="true">TABLE($S$8,$G$10,$S9,$G$11,T$8)</f>
        <v>-13338.695902316</v>
      </c>
      <c r="U9" s="84" t="n">
        <f aca="true">TABLE($S$8,$G$10,$S9,$G$11,U$8)</f>
        <v>-9912.72186706022</v>
      </c>
      <c r="V9" s="84" t="n">
        <f aca="true">TABLE($S$8,$G$10,$S9,$G$11,V$8)</f>
        <v>-6486.74783180449</v>
      </c>
      <c r="W9" s="84" t="n">
        <f aca="true">TABLE($S$8,$G$10,$S9,$G$11,W$8)</f>
        <v>-3060.77379654875</v>
      </c>
      <c r="X9" s="84" t="n">
        <f aca="true">TABLE($S$8,$G$10,$S9,$G$11,X$8)</f>
        <v>365.200238706984</v>
      </c>
      <c r="Y9" s="85" t="n">
        <f aca="true">TABLE($S$8,$G$10,$S9,$G$11,Y$8)</f>
        <v>3791.17427396271</v>
      </c>
    </row>
    <row r="10" customFormat="false" ht="15" hidden="false" customHeight="false" outlineLevel="0" collapsed="false">
      <c r="A10" s="11" t="s">
        <v>7</v>
      </c>
      <c r="B10" s="12" t="n">
        <f aca="false">G9*(100%+H9)</f>
        <v>4000</v>
      </c>
      <c r="F10" s="60" t="s">
        <v>56</v>
      </c>
      <c r="G10" s="52" t="n">
        <v>15000</v>
      </c>
      <c r="H10" s="61" t="n">
        <v>0</v>
      </c>
      <c r="I10" s="78" t="s">
        <v>57</v>
      </c>
      <c r="J10" s="82" t="n">
        <v>0.1</v>
      </c>
      <c r="K10" s="12" t="n">
        <v>0.75</v>
      </c>
      <c r="L10" s="12" t="n">
        <v>0.15</v>
      </c>
      <c r="N10" s="72" t="n">
        <f aca="false">N9+5%</f>
        <v>-0.35</v>
      </c>
      <c r="O10" s="22" t="n">
        <f aca="false">$O$6*(1+N10)</f>
        <v>9750</v>
      </c>
      <c r="P10" s="73" t="n">
        <f aca="true">TABLE(P$6,$G$5,$O10)</f>
        <v>3861.85298079981</v>
      </c>
      <c r="Q10" s="74" t="n">
        <f aca="true">TABLE(Q$6,$G$5,$O10)</f>
        <v>0.265310910170634</v>
      </c>
      <c r="R10" s="75"/>
      <c r="S10" s="83" t="n">
        <f aca="false">S9+1000</f>
        <v>11000</v>
      </c>
      <c r="T10" s="84" t="n">
        <f aca="true">TABLE($S$8,$G$10,$S10,$G$11,T$8)</f>
        <v>-12996.0984987904</v>
      </c>
      <c r="U10" s="84" t="n">
        <f aca="true">TABLE($S$8,$G$10,$S10,$G$11,U$8)</f>
        <v>-9227.52706000908</v>
      </c>
      <c r="V10" s="84" t="n">
        <f aca="true">TABLE($S$8,$G$10,$S10,$G$11,V$8)</f>
        <v>-5458.95562122777</v>
      </c>
      <c r="W10" s="84" t="n">
        <f aca="true">TABLE($S$8,$G$10,$S10,$G$11,W$8)</f>
        <v>-1690.38418244646</v>
      </c>
      <c r="X10" s="84" t="n">
        <f aca="true">TABLE($S$8,$G$10,$S10,$G$11,X$8)</f>
        <v>2078.18725633484</v>
      </c>
      <c r="Y10" s="85" t="n">
        <f aca="true">TABLE($S$8,$G$10,$S10,$G$11,Y$8)</f>
        <v>5846.75869511615</v>
      </c>
    </row>
    <row r="11" customFormat="false" ht="14.4" hidden="false" customHeight="false" outlineLevel="0" collapsed="false">
      <c r="A11" s="11" t="s">
        <v>8</v>
      </c>
      <c r="B11" s="12" t="n">
        <f aca="false">G10*(100%+H10)</f>
        <v>15000</v>
      </c>
      <c r="F11" s="60" t="s">
        <v>54</v>
      </c>
      <c r="G11" s="52" t="n">
        <v>2</v>
      </c>
      <c r="H11" s="53" t="n">
        <v>0</v>
      </c>
      <c r="I11" s="86" t="s">
        <v>58</v>
      </c>
      <c r="J11" s="7" t="n">
        <f aca="false">SUMPRODUCT(J9:L9,J10:L10)</f>
        <v>4141.64821229734</v>
      </c>
      <c r="N11" s="72" t="n">
        <f aca="false">N10+5%</f>
        <v>-0.3</v>
      </c>
      <c r="O11" s="22" t="n">
        <f aca="false">$O$6*(1+N11)</f>
        <v>10500</v>
      </c>
      <c r="P11" s="73" t="n">
        <f aca="true">TABLE(P$6,$G$5,$O11)</f>
        <v>4073.8891013111</v>
      </c>
      <c r="Q11" s="74" t="n">
        <f aca="true">TABLE(Q$6,$G$5,$O11)</f>
        <v>0.271475644005821</v>
      </c>
      <c r="R11" s="75"/>
      <c r="S11" s="83" t="n">
        <f aca="false">S10+1000</f>
        <v>12000</v>
      </c>
      <c r="T11" s="84" t="n">
        <f aca="true">TABLE($S$8,$G$10,$S11,$G$11,T$8)</f>
        <v>-12653.5010952648</v>
      </c>
      <c r="U11" s="84" t="n">
        <f aca="true">TABLE($S$8,$G$10,$S11,$G$11,U$8)</f>
        <v>-8542.33225295793</v>
      </c>
      <c r="V11" s="84" t="n">
        <f aca="true">TABLE($S$8,$G$10,$S11,$G$11,V$8)</f>
        <v>-4431.16341065105</v>
      </c>
      <c r="W11" s="84" t="n">
        <f aca="true">TABLE($S$8,$G$10,$S11,$G$11,W$8)</f>
        <v>-319.994568344164</v>
      </c>
      <c r="X11" s="84" t="n">
        <f aca="true">TABLE($S$8,$G$10,$S11,$G$11,X$8)</f>
        <v>3791.17427396271</v>
      </c>
      <c r="Y11" s="85" t="n">
        <f aca="true">TABLE($S$8,$G$10,$S11,$G$11,Y$8)</f>
        <v>7902.34311626959</v>
      </c>
    </row>
    <row r="12" customFormat="false" ht="14.4" hidden="false" customHeight="false" outlineLevel="0" collapsed="false">
      <c r="A12" s="11" t="s">
        <v>9</v>
      </c>
      <c r="B12" s="12" t="n">
        <f aca="false">G11*(100%+H11)</f>
        <v>2</v>
      </c>
      <c r="F12" s="60" t="s">
        <v>16</v>
      </c>
      <c r="G12" s="87" t="n">
        <v>0.6</v>
      </c>
      <c r="H12" s="53" t="n">
        <v>0</v>
      </c>
      <c r="N12" s="72" t="n">
        <f aca="false">N11+5%</f>
        <v>-0.25</v>
      </c>
      <c r="O12" s="22" t="n">
        <f aca="false">$O$6*(1+N12)</f>
        <v>11250</v>
      </c>
      <c r="P12" s="73" t="n">
        <f aca="true">TABLE(P$6,$G$5,$O12)</f>
        <v>4285.92522182239</v>
      </c>
      <c r="Q12" s="74" t="n">
        <f aca="true">TABLE(Q$6,$G$5,$O12)</f>
        <v>0.277624882333605</v>
      </c>
      <c r="R12" s="75"/>
      <c r="S12" s="83" t="n">
        <f aca="false">S11+1000</f>
        <v>13000</v>
      </c>
      <c r="T12" s="84" t="n">
        <f aca="true">TABLE($S$8,$G$10,$S12,$G$11,T$8)</f>
        <v>-12310.9036917392</v>
      </c>
      <c r="U12" s="84" t="n">
        <f aca="true">TABLE($S$8,$G$10,$S12,$G$11,U$8)</f>
        <v>-7857.13744590678</v>
      </c>
      <c r="V12" s="84" t="n">
        <f aca="true">TABLE($S$8,$G$10,$S12,$G$11,V$8)</f>
        <v>-3403.37120007433</v>
      </c>
      <c r="W12" s="84" t="n">
        <f aca="true">TABLE($S$8,$G$10,$S12,$G$11,W$8)</f>
        <v>1050.39504575813</v>
      </c>
      <c r="X12" s="84" t="n">
        <f aca="true">TABLE($S$8,$G$10,$S12,$G$11,X$8)</f>
        <v>5504.16129159058</v>
      </c>
      <c r="Y12" s="85" t="n">
        <f aca="true">TABLE($S$8,$G$10,$S12,$G$11,Y$8)</f>
        <v>9957.92753742303</v>
      </c>
    </row>
    <row r="13" customFormat="false" ht="14.4" hidden="false" customHeight="false" outlineLevel="0" collapsed="false">
      <c r="A13" s="11" t="s">
        <v>10</v>
      </c>
      <c r="B13" s="13" t="n">
        <f aca="false">G12*(100%+H12)</f>
        <v>0.6</v>
      </c>
      <c r="F13" s="60" t="s">
        <v>11</v>
      </c>
      <c r="G13" s="52" t="n">
        <v>5000</v>
      </c>
      <c r="H13" s="53" t="n">
        <v>0</v>
      </c>
      <c r="N13" s="72" t="n">
        <f aca="false">N12+5%</f>
        <v>-0.2</v>
      </c>
      <c r="O13" s="22" t="n">
        <f aca="false">$O$6*(1+N13)</f>
        <v>12000</v>
      </c>
      <c r="P13" s="73" t="n">
        <f aca="true">TABLE(P$6,$G$5,$O13)</f>
        <v>4497.96134233368</v>
      </c>
      <c r="Q13" s="74" t="n">
        <f aca="true">TABLE(Q$6,$G$5,$O13)</f>
        <v>0.28375886369013</v>
      </c>
      <c r="R13" s="75"/>
      <c r="S13" s="83" t="n">
        <f aca="false">S12+1000</f>
        <v>14000</v>
      </c>
      <c r="T13" s="84" t="n">
        <f aca="true">TABLE($S$8,$G$10,$S13,$G$11,T$8)</f>
        <v>-11968.3062882137</v>
      </c>
      <c r="U13" s="84" t="n">
        <f aca="true">TABLE($S$8,$G$10,$S13,$G$11,U$8)</f>
        <v>-7171.94263885564</v>
      </c>
      <c r="V13" s="84" t="n">
        <f aca="true">TABLE($S$8,$G$10,$S13,$G$11,V$8)</f>
        <v>-2375.57898949761</v>
      </c>
      <c r="W13" s="84" t="n">
        <f aca="true">TABLE($S$8,$G$10,$S13,$G$11,W$8)</f>
        <v>2420.78465986042</v>
      </c>
      <c r="X13" s="84" t="n">
        <f aca="true">TABLE($S$8,$G$10,$S13,$G$11,X$8)</f>
        <v>7217.14830921845</v>
      </c>
      <c r="Y13" s="85" t="n">
        <f aca="true">TABLE($S$8,$G$10,$S13,$G$11,Y$8)</f>
        <v>12013.5119585765</v>
      </c>
    </row>
    <row r="14" customFormat="false" ht="14.4" hidden="false" customHeight="false" outlineLevel="0" collapsed="false">
      <c r="A14" s="11" t="s">
        <v>11</v>
      </c>
      <c r="B14" s="12" t="n">
        <f aca="false">G13*(100%+H13)</f>
        <v>5000</v>
      </c>
      <c r="F14" s="60" t="s">
        <v>12</v>
      </c>
      <c r="G14" s="87" t="n">
        <v>0.4</v>
      </c>
      <c r="H14" s="53" t="n">
        <v>0</v>
      </c>
      <c r="N14" s="72" t="n">
        <f aca="false">N13+5%</f>
        <v>-0.15</v>
      </c>
      <c r="O14" s="22" t="n">
        <f aca="false">$O$6*(1+N14)</f>
        <v>12750</v>
      </c>
      <c r="P14" s="73" t="n">
        <f aca="true">TABLE(P$6,$G$5,$O14)</f>
        <v>4709.99746284497</v>
      </c>
      <c r="Q14" s="74" t="n">
        <f aca="true">TABLE(Q$6,$G$5,$O14)</f>
        <v>0.289877821201337</v>
      </c>
      <c r="R14" s="75"/>
      <c r="S14" s="83" t="n">
        <f aca="false">S13+1000</f>
        <v>15000</v>
      </c>
      <c r="T14" s="84" t="n">
        <f aca="true">TABLE($S$8,$G$10,$S14,$G$11,T$8)</f>
        <v>-11625.7088846881</v>
      </c>
      <c r="U14" s="84" t="n">
        <f aca="true">TABLE($S$8,$G$10,$S14,$G$11,U$8)</f>
        <v>-6486.74783180449</v>
      </c>
      <c r="V14" s="84" t="n">
        <f aca="true">TABLE($S$8,$G$10,$S14,$G$11,V$8)</f>
        <v>-1347.78677892089</v>
      </c>
      <c r="W14" s="84" t="n">
        <f aca="true">TABLE($S$8,$G$10,$S14,$G$11,W$8)</f>
        <v>3791.17427396271</v>
      </c>
      <c r="X14" s="84" t="n">
        <f aca="true">TABLE($S$8,$G$10,$S14,$G$11,X$8)</f>
        <v>8930.13532684631</v>
      </c>
      <c r="Y14" s="85" t="n">
        <f aca="true">TABLE($S$8,$G$10,$S14,$G$11,Y$8)</f>
        <v>14069.0963797299</v>
      </c>
    </row>
    <row r="15" customFormat="false" ht="14.4" hidden="false" customHeight="false" outlineLevel="0" collapsed="false">
      <c r="A15" s="11" t="s">
        <v>12</v>
      </c>
      <c r="B15" s="13" t="n">
        <f aca="false">G14*(100%+H14)</f>
        <v>0.4</v>
      </c>
      <c r="F15" s="60" t="s">
        <v>59</v>
      </c>
      <c r="G15" s="87" t="n">
        <v>0</v>
      </c>
      <c r="H15" s="53" t="n">
        <v>0</v>
      </c>
      <c r="N15" s="72" t="n">
        <f aca="false">N14+5%</f>
        <v>-0.1</v>
      </c>
      <c r="O15" s="22" t="n">
        <f aca="false">$O$6*(1+N15)</f>
        <v>13500</v>
      </c>
      <c r="P15" s="73" t="n">
        <f aca="true">TABLE(P$6,$G$5,$O15)</f>
        <v>4922.03358335626</v>
      </c>
      <c r="Q15" s="74" t="n">
        <f aca="true">TABLE(Q$6,$G$5,$O15)</f>
        <v>0.295981982744606</v>
      </c>
      <c r="R15" s="75"/>
      <c r="S15" s="83" t="n">
        <f aca="false">S14+1000</f>
        <v>16000</v>
      </c>
      <c r="T15" s="84" t="n">
        <f aca="true">TABLE($S$8,$G$10,$S15,$G$11,T$8)</f>
        <v>-11283.1114811625</v>
      </c>
      <c r="U15" s="84" t="n">
        <f aca="true">TABLE($S$8,$G$10,$S15,$G$11,U$8)</f>
        <v>-5801.55302475334</v>
      </c>
      <c r="V15" s="84" t="n">
        <f aca="true">TABLE($S$8,$G$10,$S15,$G$11,V$8)</f>
        <v>-319.994568344164</v>
      </c>
      <c r="W15" s="84" t="n">
        <f aca="true">TABLE($S$8,$G$10,$S15,$G$11,W$8)</f>
        <v>5161.563888065</v>
      </c>
      <c r="X15" s="84" t="n">
        <f aca="true">TABLE($S$8,$G$10,$S15,$G$11,X$8)</f>
        <v>10643.1223444742</v>
      </c>
      <c r="Y15" s="85" t="n">
        <f aca="true">TABLE($S$8,$G$10,$S15,$G$11,Y$8)</f>
        <v>16124.6808008834</v>
      </c>
    </row>
    <row r="16" customFormat="false" ht="14.4" hidden="false" customHeight="false" outlineLevel="0" collapsed="false">
      <c r="A16" s="11" t="s">
        <v>13</v>
      </c>
      <c r="B16" s="12" t="n">
        <f aca="false">G15*(100%+H15)</f>
        <v>0</v>
      </c>
      <c r="F16" s="60"/>
      <c r="G16" s="52"/>
      <c r="H16" s="53"/>
      <c r="N16" s="72" t="n">
        <f aca="false">N15+5%</f>
        <v>-0.0500000000000001</v>
      </c>
      <c r="O16" s="22" t="n">
        <f aca="false">$O$6*(1+N16)</f>
        <v>14250</v>
      </c>
      <c r="P16" s="73" t="n">
        <f aca="true">TABLE(P$6,$G$5,$O16)</f>
        <v>5134.06970386755</v>
      </c>
      <c r="Q16" s="74" t="n">
        <f aca="true">TABLE(Q$6,$G$5,$O16)</f>
        <v>0.302071571104428</v>
      </c>
      <c r="R16" s="75"/>
      <c r="S16" s="83" t="n">
        <f aca="false">S15+1000</f>
        <v>17000</v>
      </c>
      <c r="T16" s="84" t="n">
        <f aca="true">TABLE($S$8,$G$10,$S16,$G$11,T$8)</f>
        <v>-10940.5140776369</v>
      </c>
      <c r="U16" s="84" t="n">
        <f aca="true">TABLE($S$8,$G$10,$S16,$G$11,U$8)</f>
        <v>-5116.3582177022</v>
      </c>
      <c r="V16" s="84" t="n">
        <f aca="true">TABLE($S$8,$G$10,$S16,$G$11,V$8)</f>
        <v>707.797642232556</v>
      </c>
      <c r="W16" s="84" t="n">
        <f aca="true">TABLE($S$8,$G$10,$S16,$G$11,W$8)</f>
        <v>6531.9535021673</v>
      </c>
      <c r="X16" s="84" t="n">
        <f aca="true">TABLE($S$8,$G$10,$S16,$G$11,X$8)</f>
        <v>12356.109362102</v>
      </c>
      <c r="Y16" s="85" t="n">
        <f aca="true">TABLE($S$8,$G$10,$S16,$G$11,Y$8)</f>
        <v>18180.2652220368</v>
      </c>
    </row>
    <row r="17" customFormat="false" ht="14.4" hidden="false" customHeight="false" outlineLevel="0" collapsed="false">
      <c r="A17" s="11"/>
      <c r="B17" s="88"/>
      <c r="F17" s="60" t="s">
        <v>60</v>
      </c>
      <c r="G17" s="87" t="n">
        <v>0.15</v>
      </c>
      <c r="H17" s="53" t="n">
        <v>0</v>
      </c>
      <c r="N17" s="72" t="n">
        <f aca="false">N16+5%</f>
        <v>0</v>
      </c>
      <c r="O17" s="22" t="n">
        <f aca="false">$O$6*(1+N17)</f>
        <v>15000</v>
      </c>
      <c r="P17" s="73" t="n">
        <f aca="true">TABLE(P$6,$G$5,$O17)</f>
        <v>5346.10582437884</v>
      </c>
      <c r="Q17" s="74" t="n">
        <f aca="true">TABLE(Q$6,$G$5,$O17)</f>
        <v>0.308146804122357</v>
      </c>
      <c r="R17" s="75"/>
      <c r="S17" s="83" t="n">
        <f aca="false">S16+1000</f>
        <v>18000</v>
      </c>
      <c r="T17" s="84" t="n">
        <f aca="true">TABLE($S$8,$G$10,$S17,$G$11,T$8)</f>
        <v>-10597.9166741114</v>
      </c>
      <c r="U17" s="84" t="n">
        <f aca="true">TABLE($S$8,$G$10,$S17,$G$11,U$8)</f>
        <v>-4431.16341065105</v>
      </c>
      <c r="V17" s="84" t="n">
        <f aca="true">TABLE($S$8,$G$10,$S17,$G$11,V$8)</f>
        <v>1735.58985280928</v>
      </c>
      <c r="W17" s="84" t="n">
        <f aca="true">TABLE($S$8,$G$10,$S17,$G$11,W$8)</f>
        <v>7902.34311626959</v>
      </c>
      <c r="X17" s="84" t="n">
        <f aca="true">TABLE($S$8,$G$10,$S17,$G$11,X$8)</f>
        <v>14069.0963797299</v>
      </c>
      <c r="Y17" s="85" t="n">
        <f aca="true">TABLE($S$8,$G$10,$S17,$G$11,Y$8)</f>
        <v>20235.8496431902</v>
      </c>
    </row>
    <row r="18" customFormat="false" ht="14.4" hidden="false" customHeight="false" outlineLevel="0" collapsed="false">
      <c r="A18" s="11" t="s">
        <v>61</v>
      </c>
      <c r="B18" s="13" t="n">
        <f aca="false">'[1]HEP Control Panel'!G17*(100%+'[1]HEP Control Panel'!H17)</f>
        <v>0.15</v>
      </c>
      <c r="F18" s="89" t="s">
        <v>62</v>
      </c>
      <c r="G18" s="90" t="n">
        <v>0.15</v>
      </c>
      <c r="H18" s="91" t="n">
        <v>0</v>
      </c>
      <c r="N18" s="72" t="n">
        <f aca="false">N17+5%</f>
        <v>0.05</v>
      </c>
      <c r="O18" s="22" t="n">
        <f aca="false">$O$6*(1+N18)</f>
        <v>15750</v>
      </c>
      <c r="P18" s="73" t="n">
        <f aca="true">TABLE(P$6,$G$5,$O18)</f>
        <v>5558.14194489013</v>
      </c>
      <c r="Q18" s="74" t="n">
        <f aca="true">TABLE(Q$6,$G$5,$O18)</f>
        <v>0.314207894841487</v>
      </c>
      <c r="R18" s="75"/>
      <c r="S18" s="83" t="n">
        <f aca="false">S17+1000</f>
        <v>19000</v>
      </c>
      <c r="T18" s="84" t="n">
        <f aca="true">TABLE($S$8,$G$10,$S18,$G$11,T$8)</f>
        <v>-10255.3192705858</v>
      </c>
      <c r="U18" s="84" t="n">
        <f aca="true">TABLE($S$8,$G$10,$S18,$G$11,U$8)</f>
        <v>-3745.9686035999</v>
      </c>
      <c r="V18" s="84" t="n">
        <f aca="true">TABLE($S$8,$G$10,$S18,$G$11,V$8)</f>
        <v>2763.38206338599</v>
      </c>
      <c r="W18" s="84" t="n">
        <f aca="true">TABLE($S$8,$G$10,$S18,$G$11,W$8)</f>
        <v>9272.73273037189</v>
      </c>
      <c r="X18" s="84" t="n">
        <f aca="true">TABLE($S$8,$G$10,$S18,$G$11,X$8)</f>
        <v>15782.0833973578</v>
      </c>
      <c r="Y18" s="85" t="n">
        <f aca="true">TABLE($S$8,$G$10,$S18,$G$11,Y$8)</f>
        <v>22291.4340643437</v>
      </c>
    </row>
    <row r="19" customFormat="false" ht="15" hidden="false" customHeight="false" outlineLevel="0" collapsed="false">
      <c r="A19" s="11" t="s">
        <v>63</v>
      </c>
      <c r="B19" s="13" t="n">
        <f aca="false">'[1]HEP Control Panel'!G18*(100%+'[1]HEP Control Panel'!H18)</f>
        <v>0.15</v>
      </c>
      <c r="N19" s="72" t="n">
        <f aca="false">N18+5%</f>
        <v>0.1</v>
      </c>
      <c r="O19" s="22" t="n">
        <f aca="false">$O$6*(1+N19)</f>
        <v>16500</v>
      </c>
      <c r="P19" s="73" t="n">
        <f aca="true">TABLE(P$6,$G$5,$O19)</f>
        <v>5770.17806540142</v>
      </c>
      <c r="Q19" s="74" t="n">
        <f aca="true">TABLE(Q$6,$G$5,$O19)</f>
        <v>0.320255051645705</v>
      </c>
      <c r="R19" s="75"/>
      <c r="S19" s="92" t="n">
        <f aca="false">S18+1000</f>
        <v>20000</v>
      </c>
      <c r="T19" s="93" t="n">
        <f aca="true">TABLE($S$8,$G$10,$S19,$G$11,T$8)</f>
        <v>-9912.72186706022</v>
      </c>
      <c r="U19" s="93" t="n">
        <f aca="true">TABLE($S$8,$G$10,$S19,$G$11,U$8)</f>
        <v>-3060.77379654875</v>
      </c>
      <c r="V19" s="93" t="n">
        <f aca="true">TABLE($S$8,$G$10,$S19,$G$11,V$8)</f>
        <v>3791.17427396271</v>
      </c>
      <c r="W19" s="93" t="n">
        <f aca="true">TABLE($S$8,$G$10,$S19,$G$11,W$8)</f>
        <v>10643.1223444742</v>
      </c>
      <c r="X19" s="93" t="n">
        <f aca="true">TABLE($S$8,$G$10,$S19,$G$11,X$8)</f>
        <v>17495.0704149857</v>
      </c>
      <c r="Y19" s="94" t="n">
        <f aca="true">TABLE($S$8,$G$10,$S19,$G$11,Y$8)</f>
        <v>24347.0184854971</v>
      </c>
    </row>
    <row r="20" customFormat="false" ht="14.4" hidden="false" customHeight="false" outlineLevel="0" collapsed="false">
      <c r="N20" s="72" t="n">
        <f aca="false">N19+5%</f>
        <v>0.15</v>
      </c>
      <c r="O20" s="22" t="n">
        <f aca="false">$O$6*(1+N20)</f>
        <v>17250</v>
      </c>
      <c r="P20" s="73" t="n">
        <f aca="true">TABLE(P$6,$G$5,$O20)</f>
        <v>5982.21418591271</v>
      </c>
      <c r="Q20" s="74" t="n">
        <f aca="true">TABLE(Q$6,$G$5,$O20)</f>
        <v>0.326288478393936</v>
      </c>
      <c r="R20" s="75"/>
    </row>
    <row r="21" customFormat="false" ht="14.4" hidden="false" customHeight="false" outlineLevel="0" collapsed="false">
      <c r="N21" s="72" t="n">
        <f aca="false">N20+5%</f>
        <v>0.2</v>
      </c>
      <c r="O21" s="22" t="n">
        <f aca="false">$O$6*(1+N21)</f>
        <v>18000</v>
      </c>
      <c r="P21" s="73" t="n">
        <f aca="true">TABLE(P$6,$G$5,$O21)</f>
        <v>6194.250306424</v>
      </c>
      <c r="Q21" s="74" t="n">
        <f aca="true">TABLE(Q$6,$G$5,$O21)</f>
        <v>0.332308374549594</v>
      </c>
      <c r="R21" s="75"/>
    </row>
    <row r="22" customFormat="false" ht="14.4" hidden="false" customHeight="false" outlineLevel="0" collapsed="false">
      <c r="E22" s="95" t="s">
        <v>64</v>
      </c>
      <c r="F22" s="95"/>
      <c r="G22" s="95"/>
      <c r="H22" s="95"/>
      <c r="K22" s="96" t="s">
        <v>65</v>
      </c>
      <c r="L22" s="97" t="n">
        <v>0.15</v>
      </c>
      <c r="N22" s="72" t="n">
        <f aca="false">N21+5%</f>
        <v>0.25</v>
      </c>
      <c r="O22" s="22" t="n">
        <f aca="false">$O$6*(1+N22)</f>
        <v>18750</v>
      </c>
      <c r="P22" s="73" t="n">
        <f aca="true">TABLE(P$6,$G$5,$O22)</f>
        <v>6406.2864269353</v>
      </c>
      <c r="Q22" s="74" t="n">
        <f aca="true">TABLE(Q$6,$G$5,$O22)</f>
        <v>0.338314935305451</v>
      </c>
      <c r="R22" s="75"/>
    </row>
    <row r="23" customFormat="false" ht="14.4" hidden="false" customHeight="false" outlineLevel="0" collapsed="false">
      <c r="E23" s="98" t="s">
        <v>66</v>
      </c>
      <c r="F23" s="98"/>
      <c r="G23" s="98" t="n">
        <v>12233.51</v>
      </c>
      <c r="H23" s="99" t="n">
        <f aca="false">G23/B11-1</f>
        <v>-0.184432666666667</v>
      </c>
      <c r="K23" s="96" t="s">
        <v>48</v>
      </c>
      <c r="L23" s="12" t="n">
        <f aca="false">'Cash Flow'!B48</f>
        <v>3791.17427396271</v>
      </c>
      <c r="N23" s="72" t="n">
        <f aca="false">N22+5%</f>
        <v>0.3</v>
      </c>
      <c r="O23" s="22" t="n">
        <f aca="false">$O$6*(1+N23)</f>
        <v>19500</v>
      </c>
      <c r="P23" s="73" t="n">
        <f aca="true">TABLE(P$6,$G$5,$O23)</f>
        <v>6618.32254744658</v>
      </c>
      <c r="Q23" s="74" t="n">
        <f aca="true">TABLE(Q$6,$G$5,$O23)</f>
        <v>0.344308351704103</v>
      </c>
      <c r="R23" s="75"/>
    </row>
    <row r="24" customFormat="false" ht="14.4" hidden="false" customHeight="false" outlineLevel="0" collapsed="false">
      <c r="E24" s="98"/>
      <c r="F24" s="98" t="s">
        <v>67</v>
      </c>
      <c r="G24" s="100" t="n">
        <f aca="false">B6-G23</f>
        <v>-2733.51</v>
      </c>
      <c r="H24" s="98"/>
      <c r="K24" s="96" t="s">
        <v>33</v>
      </c>
      <c r="L24" s="97" t="n">
        <f aca="false">'Cash Flow'!B49</f>
        <v>0.263252513417561</v>
      </c>
      <c r="N24" s="72" t="n">
        <f aca="false">N23+5%</f>
        <v>0.35</v>
      </c>
      <c r="O24" s="22" t="n">
        <f aca="false">$O$6*(1+N24)</f>
        <v>20250</v>
      </c>
      <c r="P24" s="73" t="n">
        <f aca="true">TABLE(P$6,$G$5,$O24)</f>
        <v>6830.35866795787</v>
      </c>
      <c r="Q24" s="74" t="n">
        <f aca="true">TABLE(Q$6,$G$5,$O24)</f>
        <v>0.350288810754237</v>
      </c>
      <c r="R24" s="75"/>
    </row>
    <row r="25" customFormat="false" ht="14.4" hidden="false" customHeight="false" outlineLevel="0" collapsed="false">
      <c r="E25" s="98" t="s">
        <v>54</v>
      </c>
      <c r="F25" s="98"/>
      <c r="G25" s="98" t="n">
        <v>1.6311</v>
      </c>
      <c r="H25" s="99" t="n">
        <f aca="false">G25/B12-1</f>
        <v>-0.18445</v>
      </c>
      <c r="N25" s="72" t="n">
        <f aca="false">N24+5%</f>
        <v>0.4</v>
      </c>
      <c r="O25" s="22" t="n">
        <f aca="false">$O$6*(1+N25)</f>
        <v>21000</v>
      </c>
      <c r="P25" s="73" t="n">
        <f aca="true">TABLE(P$6,$G$5,$O25)</f>
        <v>7042.39478846917</v>
      </c>
      <c r="Q25" s="74" t="n">
        <f aca="true">TABLE(Q$6,$G$5,$O25)</f>
        <v>0.356256495542851</v>
      </c>
      <c r="R25" s="75"/>
    </row>
    <row r="26" customFormat="false" ht="14.4" hidden="false" customHeight="false" outlineLevel="0" collapsed="false">
      <c r="E26" s="98"/>
      <c r="F26" s="98" t="s">
        <v>67</v>
      </c>
      <c r="G26" s="100" t="n">
        <f aca="false">B12-G25</f>
        <v>0.3689</v>
      </c>
      <c r="H26" s="98"/>
      <c r="N26" s="72" t="n">
        <f aca="false">N25+5%</f>
        <v>0.45</v>
      </c>
      <c r="O26" s="22" t="n">
        <f aca="false">$O$6*(1+N26)</f>
        <v>21750</v>
      </c>
      <c r="P26" s="73" t="n">
        <f aca="true">TABLE(P$6,$G$5,$O26)</f>
        <v>7254.43090898045</v>
      </c>
      <c r="Q26" s="74" t="n">
        <f aca="true">TABLE(Q$6,$G$5,$O26)</f>
        <v>0.362211585343618</v>
      </c>
      <c r="R26" s="75"/>
    </row>
    <row r="27" customFormat="false" ht="14.4" hidden="false" customHeight="false" outlineLevel="0" collapsed="false">
      <c r="N27" s="72" t="n">
        <f aca="false">N26+5%</f>
        <v>0.5</v>
      </c>
      <c r="O27" s="22" t="n">
        <f aca="false">$O$6*(1+N27)</f>
        <v>22500</v>
      </c>
      <c r="P27" s="73" t="n">
        <f aca="true">TABLE(P$6,$G$5,$O27)</f>
        <v>7466.46702949175</v>
      </c>
      <c r="Q27" s="74" t="n">
        <f aca="true">TABLE(Q$6,$G$5,$O27)</f>
        <v>0.368154255721527</v>
      </c>
      <c r="R27" s="75"/>
    </row>
    <row r="28" customFormat="false" ht="14.4" hidden="false" customHeight="false" outlineLevel="0" collapsed="false">
      <c r="N28" s="72" t="n">
        <f aca="false">N27+5%</f>
        <v>0.55</v>
      </c>
      <c r="O28" s="22" t="n">
        <f aca="false">$O$6*(1+N28)</f>
        <v>23250</v>
      </c>
      <c r="P28" s="73" t="n">
        <f aca="true">TABLE(P$6,$G$5,$O28)</f>
        <v>7678.50315000303</v>
      </c>
      <c r="Q28" s="74" t="n">
        <f aca="true">TABLE(Q$6,$G$5,$O28)</f>
        <v>0.374084678633979</v>
      </c>
      <c r="R28" s="75"/>
    </row>
    <row r="29" customFormat="false" ht="15" hidden="false" customHeight="false" outlineLevel="0" collapsed="false">
      <c r="N29" s="101" t="n">
        <f aca="false">N28+5%</f>
        <v>0.6</v>
      </c>
      <c r="O29" s="93" t="n">
        <f aca="false">$O$6*(1+N29)</f>
        <v>24000</v>
      </c>
      <c r="P29" s="102" t="n">
        <f aca="true">TABLE(P$6,$G$5,$O29)</f>
        <v>7890.53927051432</v>
      </c>
      <c r="Q29" s="103" t="n">
        <f aca="true">TABLE(Q$6,$G$5,$O29)</f>
        <v>0.380003022528476</v>
      </c>
      <c r="R29" s="75"/>
    </row>
    <row r="30" customFormat="false" ht="14.4" hidden="false" customHeight="false" outlineLevel="0" collapsed="false">
      <c r="E30" s="104" t="s">
        <v>68</v>
      </c>
      <c r="F30" s="104"/>
      <c r="G30" s="104"/>
      <c r="H30" s="104"/>
      <c r="I30" s="104"/>
      <c r="J30" s="104"/>
      <c r="P30" s="75"/>
      <c r="Q30" s="75"/>
      <c r="R30" s="75"/>
    </row>
    <row r="31" customFormat="false" ht="14.4" hidden="false" customHeight="false" outlineLevel="0" collapsed="false">
      <c r="E31" s="105" t="s">
        <v>40</v>
      </c>
      <c r="F31" s="106" t="n">
        <v>-0.1</v>
      </c>
      <c r="G31" s="106" t="n">
        <v>-0.05</v>
      </c>
      <c r="H31" s="106" t="n">
        <v>0</v>
      </c>
      <c r="I31" s="106" t="n">
        <v>0.05</v>
      </c>
      <c r="J31" s="107" t="n">
        <v>0.1</v>
      </c>
    </row>
    <row r="32" customFormat="false" ht="14.4" hidden="false" customHeight="false" outlineLevel="0" collapsed="false">
      <c r="E32" s="108" t="s">
        <v>32</v>
      </c>
      <c r="F32" s="109" t="n">
        <v>4667.67</v>
      </c>
      <c r="G32" s="109" t="n">
        <v>4219.42</v>
      </c>
      <c r="H32" s="109" t="n">
        <v>3791.17427396272</v>
      </c>
      <c r="I32" s="109" t="n">
        <v>3362.93</v>
      </c>
      <c r="J32" s="110" t="n">
        <v>2934.68</v>
      </c>
    </row>
    <row r="34" customFormat="false" ht="14.4" hidden="false" customHeight="false" outlineLevel="0" collapsed="false">
      <c r="N34" s="111" t="s">
        <v>9</v>
      </c>
      <c r="O34" s="112" t="s">
        <v>48</v>
      </c>
      <c r="P34" s="113" t="s">
        <v>33</v>
      </c>
    </row>
    <row r="35" customFormat="false" ht="14.4" hidden="false" customHeight="false" outlineLevel="0" collapsed="false">
      <c r="E35" s="104" t="s">
        <v>69</v>
      </c>
      <c r="F35" s="104"/>
      <c r="G35" s="104"/>
      <c r="H35" s="104"/>
      <c r="I35" s="104"/>
      <c r="J35" s="104"/>
      <c r="N35" s="114" t="n">
        <v>2</v>
      </c>
      <c r="O35" s="67" t="n">
        <f aca="false">L23</f>
        <v>3791.17427396271</v>
      </c>
      <c r="P35" s="115" t="n">
        <f aca="false">L24</f>
        <v>0.263252513417561</v>
      </c>
    </row>
    <row r="36" customFormat="false" ht="14.4" hidden="false" customHeight="false" outlineLevel="0" collapsed="false">
      <c r="E36" s="105" t="s">
        <v>40</v>
      </c>
      <c r="F36" s="106" t="n">
        <v>-0.1</v>
      </c>
      <c r="G36" s="106" t="n">
        <v>-0.05</v>
      </c>
      <c r="H36" s="106" t="n">
        <v>0</v>
      </c>
      <c r="I36" s="106" t="n">
        <v>0.05</v>
      </c>
      <c r="J36" s="107" t="n">
        <v>0.1</v>
      </c>
      <c r="N36" s="114" t="n">
        <v>1</v>
      </c>
      <c r="O36" s="22" t="n">
        <f aca="true">TABLE(O$35,$G$11,$N36)</f>
        <v>-6486.74783180449</v>
      </c>
      <c r="P36" s="25" t="n">
        <f aca="true">TABLE(P$35,$G$11,$N36)</f>
        <v>-0.0565538619993133</v>
      </c>
    </row>
    <row r="37" customFormat="false" ht="14.4" hidden="false" customHeight="false" outlineLevel="0" collapsed="false">
      <c r="E37" s="108" t="s">
        <v>32</v>
      </c>
      <c r="F37" s="109" t="n">
        <v>6874.55090569287</v>
      </c>
      <c r="G37" s="109" t="n">
        <v>5332.8625898278</v>
      </c>
      <c r="H37" s="109" t="n">
        <v>3791.17427396272</v>
      </c>
      <c r="I37" s="116" t="n">
        <v>2249.48595809764</v>
      </c>
      <c r="J37" s="110" t="n">
        <v>707.797642232557</v>
      </c>
      <c r="N37" s="114" t="n">
        <f aca="false">N36+0.1</f>
        <v>1.1</v>
      </c>
      <c r="O37" s="22" t="n">
        <f aca="true">TABLE(O$35,$G$11,$N37)</f>
        <v>-5458.95562122777</v>
      </c>
      <c r="P37" s="25" t="n">
        <f aca="true">TABLE(P$35,$G$11,$N37)</f>
        <v>-0.022416997329386</v>
      </c>
    </row>
    <row r="38" customFormat="false" ht="14.4" hidden="false" customHeight="false" outlineLevel="0" collapsed="false">
      <c r="N38" s="114" t="n">
        <f aca="false">N37+0.1</f>
        <v>1.2</v>
      </c>
      <c r="O38" s="22" t="n">
        <f aca="true">TABLE(O$35,$G$11,$N38)</f>
        <v>-4431.16341065105</v>
      </c>
      <c r="P38" s="25" t="n">
        <f aca="true">TABLE(P$35,$G$11,$N38)</f>
        <v>0.0111130162507652</v>
      </c>
    </row>
    <row r="39" customFormat="false" ht="14.4" hidden="false" customHeight="false" outlineLevel="0" collapsed="false">
      <c r="N39" s="114" t="n">
        <f aca="false">N38+0.1</f>
        <v>1.3</v>
      </c>
      <c r="O39" s="22" t="n">
        <f aca="true">TABLE(O$35,$G$11,$N39)</f>
        <v>-3403.37120007433</v>
      </c>
      <c r="P39" s="25" t="n">
        <f aca="true">TABLE(P$35,$G$11,$N39)</f>
        <v>0.0440947155322713</v>
      </c>
    </row>
    <row r="40" customFormat="false" ht="14.4" hidden="false" customHeight="false" outlineLevel="0" collapsed="false">
      <c r="N40" s="114" t="n">
        <f aca="false">N39+0.1</f>
        <v>1.4</v>
      </c>
      <c r="O40" s="22" t="n">
        <f aca="true">TABLE(O$35,$G$11,$N40)</f>
        <v>-2375.57898949761</v>
      </c>
      <c r="P40" s="25" t="n">
        <f aca="true">TABLE(P$35,$G$11,$N40)</f>
        <v>0.0765794317986015</v>
      </c>
    </row>
    <row r="41" customFormat="false" ht="14.4" hidden="false" customHeight="false" outlineLevel="0" collapsed="false">
      <c r="N41" s="114" t="n">
        <f aca="false">N40+0.1</f>
        <v>1.5</v>
      </c>
      <c r="O41" s="22" t="n">
        <f aca="true">TABLE(O$35,$G$11,$N41)</f>
        <v>-1347.78677892089</v>
      </c>
      <c r="P41" s="25" t="n">
        <f aca="true">TABLE(P$35,$G$11,$N41)</f>
        <v>0.108612357195377</v>
      </c>
    </row>
    <row r="42" customFormat="false" ht="14.4" hidden="false" customHeight="false" outlineLevel="0" collapsed="false">
      <c r="N42" s="114" t="n">
        <f aca="false">N41+0.1</f>
        <v>1.6</v>
      </c>
      <c r="O42" s="22" t="n">
        <f aca="true">TABLE(O$35,$G$11,$N42)</f>
        <v>-319.994568344164</v>
      </c>
      <c r="P42" s="25" t="n">
        <f aca="true">TABLE(P$35,$G$11,$N42)</f>
        <v>0.14023343228821</v>
      </c>
    </row>
    <row r="43" customFormat="false" ht="14.4" hidden="false" customHeight="false" outlineLevel="0" collapsed="false">
      <c r="N43" s="114" t="n">
        <f aca="false">N42+0.1</f>
        <v>1.7</v>
      </c>
      <c r="O43" s="22" t="n">
        <f aca="true">TABLE(O$35,$G$11,$N43)</f>
        <v>707.797642232563</v>
      </c>
      <c r="P43" s="25" t="n">
        <f aca="true">TABLE(P$35,$G$11,$N43)</f>
        <v>0.171478086814483</v>
      </c>
    </row>
    <row r="44" customFormat="false" ht="14.4" hidden="false" customHeight="false" outlineLevel="0" collapsed="false">
      <c r="N44" s="114" t="n">
        <f aca="false">N43+0.1</f>
        <v>1.8</v>
      </c>
      <c r="O44" s="22" t="n">
        <f aca="true">TABLE(O$35,$G$11,$N44)</f>
        <v>1735.58985280928</v>
      </c>
      <c r="P44" s="25" t="n">
        <f aca="true">TABLE(P$35,$G$11,$N44)</f>
        <v>0.202377859989444</v>
      </c>
    </row>
    <row r="45" customFormat="false" ht="14.4" hidden="false" customHeight="false" outlineLevel="0" collapsed="false">
      <c r="N45" s="117" t="n">
        <f aca="false">N44+0.1</f>
        <v>1.9</v>
      </c>
      <c r="O45" s="30" t="n">
        <f aca="true">TABLE(O$35,$G$11,$N45)</f>
        <v>2763.382063386</v>
      </c>
      <c r="P45" s="31" t="n">
        <f aca="true">TABLE(P$35,$G$11,$N45)</f>
        <v>0.232960921890082</v>
      </c>
    </row>
    <row r="47" customFormat="false" ht="14.4" hidden="false" customHeight="false" outlineLevel="0" collapsed="false">
      <c r="R47" s="22"/>
    </row>
    <row r="48" customFormat="false" ht="14.4" hidden="false" customHeight="false" outlineLevel="0" collapsed="false">
      <c r="R48" s="22"/>
    </row>
    <row r="49" customFormat="false" ht="14.4" hidden="false" customHeight="false" outlineLevel="0" collapsed="false">
      <c r="R49" s="22"/>
    </row>
    <row r="50" customFormat="false" ht="14.4" hidden="false" customHeight="false" outlineLevel="0" collapsed="false">
      <c r="R50" s="22"/>
    </row>
    <row r="51" customFormat="false" ht="14.4" hidden="false" customHeight="false" outlineLevel="0" collapsed="false">
      <c r="R51" s="22"/>
    </row>
    <row r="52" customFormat="false" ht="14.4" hidden="false" customHeight="false" outlineLevel="0" collapsed="false">
      <c r="R52" s="22"/>
    </row>
    <row r="53" customFormat="false" ht="14.4" hidden="false" customHeight="false" outlineLevel="0" collapsed="false">
      <c r="R53" s="22"/>
    </row>
    <row r="54" customFormat="false" ht="14.4" hidden="false" customHeight="false" outlineLevel="0" collapsed="false">
      <c r="R54" s="22"/>
    </row>
    <row r="55" customFormat="false" ht="14.4" hidden="false" customHeight="false" outlineLevel="0" collapsed="false">
      <c r="R55" s="22"/>
    </row>
    <row r="56" customFormat="false" ht="14.4" hidden="false" customHeight="false" outlineLevel="0" collapsed="false">
      <c r="R56" s="22"/>
    </row>
    <row r="57" customFormat="false" ht="14.4" hidden="false" customHeight="false" outlineLevel="0" collapsed="false">
      <c r="R57" s="22"/>
    </row>
    <row r="58" customFormat="false" ht="14.4" hidden="false" customHeight="false" outlineLevel="0" collapsed="false">
      <c r="R58" s="22"/>
    </row>
  </sheetData>
  <scenarios current="0" show="0">
    <scenario name="Sale 10%" locked="true" count="1" user="Calc" comment="Créé par william delavoie le 15/09/2020&#10;Modifié par: william delavoie le 16/09/2020">
      <inputCells r="H5" val="0,1"/>
    </scenario>
    <scenario name="Sale 5%" locked="true" count="1" user="Calc" comment="Créé par william delavoie le 15/09/2020&#10;Modifié par: william delavoie le 16/09/2020">
      <inputCells r="H5" val="0,05"/>
    </scenario>
    <scenario name="Variable cost -10%" locked="true" count="1" user="Calc" comment="Créé par william delavoie le 16/09/2020">
      <inputCells r="H12" val="-0,1"/>
    </scenario>
    <scenario name="Variable cost -5%" locked="true" count="1" user="Calc" comment="Créé par william delavoie le 16/09/2020">
      <inputCells r="H12" val="-0,05"/>
    </scenario>
    <scenario name="VC +10%" locked="true" count="1" user="Calc" comment="Créé par william delavoie le 16/09/2020&#10;Modifié par: william delavoie le 16/09/2020">
      <inputCells r="H12" val="0,1"/>
    </scenario>
  </scenarios>
  <mergeCells count="5">
    <mergeCell ref="A4:B4"/>
    <mergeCell ref="T7:Y7"/>
    <mergeCell ref="E22:H22"/>
    <mergeCell ref="E30:J30"/>
    <mergeCell ref="E35:J35"/>
  </mergeCells>
  <conditionalFormatting sqref="T9:Y19">
    <cfRule type="cellIs" priority="2" operator="lessThan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B5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1" activeCellId="0" sqref="D11"/>
    </sheetView>
  </sheetViews>
  <sheetFormatPr defaultColWidth="9.14453125" defaultRowHeight="14.4" zeroHeight="false" outlineLevelRow="0" outlineLevelCol="0"/>
  <cols>
    <col collapsed="false" customWidth="true" hidden="false" outlineLevel="0" max="2" min="2" style="0" width="25.17"/>
    <col collapsed="false" customWidth="true" hidden="false" outlineLevel="0" max="5" min="3" style="0" width="19.44"/>
    <col collapsed="false" customWidth="true" hidden="false" outlineLevel="0" max="6" min="6" style="0" width="19.99"/>
    <col collapsed="false" customWidth="true" hidden="false" outlineLevel="0" max="8" min="7" style="0" width="19.44"/>
    <col collapsed="false" customWidth="true" hidden="false" outlineLevel="0" max="9" min="9" style="0" width="18.33"/>
    <col collapsed="false" customWidth="true" hidden="false" outlineLevel="0" max="10" min="10" style="0" width="19.44"/>
    <col collapsed="false" customWidth="true" hidden="false" outlineLevel="0" max="12" min="11" style="0" width="18.89"/>
    <col collapsed="false" customWidth="true" hidden="false" outlineLevel="0" max="14" min="13" style="0" width="19.44"/>
    <col collapsed="false" customWidth="true" hidden="false" outlineLevel="0" max="15" min="15" style="0" width="18.89"/>
    <col collapsed="false" customWidth="true" hidden="false" outlineLevel="0" max="21" min="16" style="0" width="19.44"/>
    <col collapsed="false" customWidth="true" hidden="false" outlineLevel="0" max="24" min="22" style="0" width="19.99"/>
    <col collapsed="false" customWidth="true" hidden="false" outlineLevel="0" max="25" min="25" style="0" width="18.89"/>
    <col collapsed="false" customWidth="true" hidden="false" outlineLevel="0" max="27" min="26" style="0" width="19.99"/>
    <col collapsed="false" customWidth="true" hidden="false" outlineLevel="0" max="29" min="28" style="0" width="19.44"/>
    <col collapsed="false" customWidth="true" hidden="false" outlineLevel="0" max="30" min="30" style="0" width="19.99"/>
    <col collapsed="false" customWidth="true" hidden="false" outlineLevel="0" max="42" min="31" style="0" width="18.33"/>
    <col collapsed="false" customWidth="true" hidden="false" outlineLevel="0" max="101" min="43" style="0" width="3.45"/>
    <col collapsed="false" customWidth="true" hidden="false" outlineLevel="0" max="106" min="102" style="0" width="4.55"/>
  </cols>
  <sheetData>
    <row r="2" customFormat="false" ht="14.4" hidden="false" customHeight="false" outlineLevel="0" collapsed="false">
      <c r="C2" s="0" t="s">
        <v>70</v>
      </c>
      <c r="D2" s="0" t="s">
        <v>71</v>
      </c>
      <c r="E2" s="0" t="s">
        <v>72</v>
      </c>
      <c r="F2" s="0" t="s">
        <v>73</v>
      </c>
    </row>
    <row r="3" customFormat="false" ht="14.4" hidden="false" customHeight="false" outlineLevel="0" collapsed="false">
      <c r="B3" s="11" t="s">
        <v>49</v>
      </c>
      <c r="C3" s="12" t="n">
        <v>9500</v>
      </c>
      <c r="E3" s="0" t="n">
        <v>0</v>
      </c>
      <c r="F3" s="0" t="n">
        <v>0</v>
      </c>
    </row>
    <row r="4" customFormat="false" ht="14.4" hidden="false" customHeight="false" outlineLevel="0" collapsed="false">
      <c r="B4" s="11" t="s">
        <v>51</v>
      </c>
      <c r="C4" s="12" t="n">
        <v>500</v>
      </c>
      <c r="E4" s="0" t="n">
        <v>0</v>
      </c>
      <c r="F4" s="0" t="n">
        <v>0</v>
      </c>
    </row>
    <row r="5" customFormat="false" ht="14.4" hidden="false" customHeight="false" outlineLevel="0" collapsed="false">
      <c r="B5" s="11" t="s">
        <v>52</v>
      </c>
      <c r="C5" s="12" t="n">
        <v>2000</v>
      </c>
      <c r="D5" s="0" t="n">
        <v>200</v>
      </c>
      <c r="E5" s="0" t="n">
        <v>1500</v>
      </c>
      <c r="F5" s="0" t="n">
        <v>2500</v>
      </c>
      <c r="H5" s="0" t="n">
        <f aca="true">E5+(F5-E5)*RAND()</f>
        <v>2175.40434054449</v>
      </c>
    </row>
    <row r="6" customFormat="false" ht="14.4" hidden="false" customHeight="false" outlineLevel="0" collapsed="false">
      <c r="B6" s="11"/>
      <c r="C6" s="12" t="n">
        <v>0</v>
      </c>
    </row>
    <row r="7" customFormat="false" ht="14.4" hidden="false" customHeight="false" outlineLevel="0" collapsed="false">
      <c r="B7" s="11" t="s">
        <v>7</v>
      </c>
      <c r="C7" s="12" t="n">
        <v>4000</v>
      </c>
    </row>
    <row r="8" customFormat="false" ht="14.4" hidden="false" customHeight="false" outlineLevel="0" collapsed="false">
      <c r="B8" s="11" t="s">
        <v>8</v>
      </c>
      <c r="C8" s="12" t="n">
        <v>15000</v>
      </c>
      <c r="D8" s="0" t="n">
        <v>2000</v>
      </c>
      <c r="E8" s="0" t="n">
        <v>10000</v>
      </c>
      <c r="F8" s="0" t="n">
        <v>20000</v>
      </c>
      <c r="H8" s="0" t="n">
        <f aca="true">E8+(F8-E8)*RAND()</f>
        <v>10145.9512321932</v>
      </c>
    </row>
    <row r="9" customFormat="false" ht="14.4" hidden="false" customHeight="false" outlineLevel="0" collapsed="false">
      <c r="B9" s="11" t="s">
        <v>9</v>
      </c>
      <c r="C9" s="12" t="n">
        <v>2</v>
      </c>
      <c r="D9" s="0" t="n">
        <v>0.2</v>
      </c>
      <c r="E9" s="0" t="n">
        <v>1.5</v>
      </c>
      <c r="F9" s="0" t="n">
        <v>2.5</v>
      </c>
      <c r="H9" s="0" t="n">
        <f aca="true">E9+(F9-E9)*RAND()</f>
        <v>1.76991867283629</v>
      </c>
    </row>
    <row r="10" customFormat="false" ht="14.4" hidden="false" customHeight="false" outlineLevel="0" collapsed="false">
      <c r="B10" s="11" t="s">
        <v>10</v>
      </c>
      <c r="C10" s="13" t="n">
        <v>0.6</v>
      </c>
      <c r="D10" s="0" t="n">
        <v>0.05</v>
      </c>
      <c r="E10" s="0" t="n">
        <v>0.5</v>
      </c>
      <c r="F10" s="0" t="n">
        <v>0.7</v>
      </c>
      <c r="H10" s="0" t="n">
        <f aca="true">E10+(F10-E10)*RAND()</f>
        <v>0.553740065066935</v>
      </c>
    </row>
    <row r="11" customFormat="false" ht="14.4" hidden="false" customHeight="false" outlineLevel="0" collapsed="false">
      <c r="B11" s="11" t="s">
        <v>11</v>
      </c>
      <c r="C11" s="12" t="n">
        <v>5000</v>
      </c>
    </row>
    <row r="12" customFormat="false" ht="14.4" hidden="false" customHeight="false" outlineLevel="0" collapsed="false">
      <c r="B12" s="11" t="s">
        <v>12</v>
      </c>
      <c r="C12" s="13" t="n">
        <v>0.4</v>
      </c>
    </row>
    <row r="13" customFormat="false" ht="14.4" hidden="false" customHeight="false" outlineLevel="0" collapsed="false">
      <c r="B13" s="11" t="s">
        <v>13</v>
      </c>
      <c r="C13" s="12" t="n">
        <v>0</v>
      </c>
    </row>
    <row r="14" customFormat="false" ht="14.4" hidden="false" customHeight="false" outlineLevel="0" collapsed="false">
      <c r="B14" s="11"/>
      <c r="C14" s="88"/>
    </row>
    <row r="15" customFormat="false" ht="14.4" hidden="false" customHeight="false" outlineLevel="0" collapsed="false">
      <c r="B15" s="11" t="s">
        <v>61</v>
      </c>
      <c r="C15" s="13" t="n">
        <v>0.15</v>
      </c>
    </row>
    <row r="16" customFormat="false" ht="14.4" hidden="false" customHeight="false" outlineLevel="0" collapsed="false">
      <c r="B16" s="11" t="s">
        <v>63</v>
      </c>
      <c r="C16" s="13" t="n">
        <v>0.15</v>
      </c>
    </row>
    <row r="19" customFormat="false" ht="14.4" hidden="false" customHeight="false" outlineLevel="0" collapsed="false">
      <c r="B19" s="38" t="s">
        <v>34</v>
      </c>
    </row>
    <row r="20" customFormat="false" ht="13.8" hidden="false" customHeight="false" outlineLevel="0" collapsed="false">
      <c r="B20" s="118" t="s">
        <v>35</v>
      </c>
      <c r="C20" s="119"/>
      <c r="D20" s="119" t="n">
        <v>0.2</v>
      </c>
      <c r="E20" s="119" t="n">
        <v>0.32</v>
      </c>
      <c r="F20" s="119" t="n">
        <v>0.192</v>
      </c>
      <c r="G20" s="119" t="n">
        <v>0.1152</v>
      </c>
      <c r="H20" s="119" t="n">
        <v>0.1152</v>
      </c>
      <c r="I20" s="120" t="n">
        <v>0.0576</v>
      </c>
    </row>
    <row r="21" customFormat="false" ht="14.4" hidden="false" customHeight="false" outlineLevel="0" collapsed="false">
      <c r="B21" s="21" t="s">
        <v>36</v>
      </c>
      <c r="C21" s="43" t="n">
        <v>10000</v>
      </c>
      <c r="D21" s="43" t="n">
        <v>2000</v>
      </c>
      <c r="E21" s="43" t="n">
        <v>-3200</v>
      </c>
      <c r="F21" s="43" t="n">
        <v>-1920</v>
      </c>
      <c r="G21" s="43" t="n">
        <v>-1152</v>
      </c>
      <c r="H21" s="43" t="n">
        <v>-1152</v>
      </c>
      <c r="I21" s="44" t="n">
        <v>-576</v>
      </c>
    </row>
    <row r="22" customFormat="false" ht="13.8" hidden="false" customHeight="false" outlineLevel="0" collapsed="false">
      <c r="B22" s="29" t="s">
        <v>37</v>
      </c>
      <c r="C22" s="45"/>
      <c r="D22" s="45" t="n">
        <v>8000</v>
      </c>
      <c r="E22" s="45" t="n">
        <v>-4800</v>
      </c>
      <c r="F22" s="45" t="n">
        <v>-2880</v>
      </c>
      <c r="G22" s="45" t="n">
        <v>-1728</v>
      </c>
      <c r="H22" s="45" t="n">
        <v>-576</v>
      </c>
      <c r="I22" s="46" t="n">
        <v>0</v>
      </c>
    </row>
    <row r="23" customFormat="false" ht="14.4" hidden="false" customHeight="false" outlineLevel="0" collapsed="false">
      <c r="H23" s="0" t="n">
        <v>2000</v>
      </c>
    </row>
    <row r="25" customFormat="false" ht="14.4" hidden="false" customHeight="false" outlineLevel="0" collapsed="false">
      <c r="B25" s="0" t="s">
        <v>74</v>
      </c>
    </row>
    <row r="26" customFormat="false" ht="14.4" hidden="false" customHeight="false" outlineLevel="0" collapsed="false">
      <c r="B26" s="0" t="s">
        <v>75</v>
      </c>
      <c r="C26" s="0" t="n">
        <v>1</v>
      </c>
      <c r="D26" s="0" t="n">
        <f aca="false">C26+1</f>
        <v>2</v>
      </c>
      <c r="E26" s="0" t="n">
        <f aca="false">D26+1</f>
        <v>3</v>
      </c>
      <c r="F26" s="0" t="n">
        <f aca="false">E26+1</f>
        <v>4</v>
      </c>
      <c r="G26" s="0" t="n">
        <f aca="false">F26+1</f>
        <v>5</v>
      </c>
      <c r="H26" s="0" t="n">
        <f aca="false">G26+1</f>
        <v>6</v>
      </c>
      <c r="I26" s="0" t="n">
        <f aca="false">H26+1</f>
        <v>7</v>
      </c>
      <c r="J26" s="0" t="n">
        <f aca="false">I26+1</f>
        <v>8</v>
      </c>
      <c r="K26" s="0" t="n">
        <f aca="false">J26+1</f>
        <v>9</v>
      </c>
      <c r="L26" s="0" t="n">
        <f aca="false">K26+1</f>
        <v>10</v>
      </c>
      <c r="M26" s="0" t="n">
        <f aca="false">L26+1</f>
        <v>11</v>
      </c>
      <c r="N26" s="0" t="n">
        <f aca="false">M26+1</f>
        <v>12</v>
      </c>
      <c r="O26" s="0" t="n">
        <f aca="false">N26+1</f>
        <v>13</v>
      </c>
      <c r="P26" s="0" t="n">
        <f aca="false">O26+1</f>
        <v>14</v>
      </c>
      <c r="Q26" s="0" t="n">
        <f aca="false">P26+1</f>
        <v>15</v>
      </c>
      <c r="R26" s="0" t="n">
        <f aca="false">Q26+1</f>
        <v>16</v>
      </c>
      <c r="S26" s="0" t="n">
        <f aca="false">R26+1</f>
        <v>17</v>
      </c>
      <c r="T26" s="0" t="n">
        <f aca="false">S26+1</f>
        <v>18</v>
      </c>
      <c r="U26" s="0" t="n">
        <f aca="false">T26+1</f>
        <v>19</v>
      </c>
      <c r="V26" s="0" t="n">
        <f aca="false">U26+1</f>
        <v>20</v>
      </c>
      <c r="W26" s="0" t="n">
        <f aca="false">V26+1</f>
        <v>21</v>
      </c>
      <c r="X26" s="0" t="n">
        <f aca="false">W26+1</f>
        <v>22</v>
      </c>
      <c r="Y26" s="0" t="n">
        <f aca="false">X26+1</f>
        <v>23</v>
      </c>
      <c r="Z26" s="0" t="n">
        <f aca="false">Y26+1</f>
        <v>24</v>
      </c>
      <c r="AA26" s="0" t="n">
        <f aca="false">Z26+1</f>
        <v>25</v>
      </c>
      <c r="AB26" s="0" t="n">
        <f aca="false">AA26+1</f>
        <v>26</v>
      </c>
      <c r="AC26" s="0" t="n">
        <f aca="false">AB26+1</f>
        <v>27</v>
      </c>
      <c r="AD26" s="0" t="n">
        <f aca="false">AC26+1</f>
        <v>28</v>
      </c>
      <c r="AE26" s="0" t="n">
        <f aca="false">AD26+1</f>
        <v>29</v>
      </c>
      <c r="AF26" s="0" t="n">
        <f aca="false">AE26+1</f>
        <v>30</v>
      </c>
      <c r="AG26" s="0" t="n">
        <f aca="false">AF26+1</f>
        <v>31</v>
      </c>
      <c r="AH26" s="0" t="n">
        <f aca="false">AG26+1</f>
        <v>32</v>
      </c>
      <c r="AI26" s="0" t="n">
        <f aca="false">AH26+1</f>
        <v>33</v>
      </c>
      <c r="AJ26" s="0" t="n">
        <f aca="false">AI26+1</f>
        <v>34</v>
      </c>
      <c r="AK26" s="0" t="n">
        <f aca="false">AJ26+1</f>
        <v>35</v>
      </c>
      <c r="AL26" s="0" t="n">
        <f aca="false">AK26+1</f>
        <v>36</v>
      </c>
      <c r="AM26" s="0" t="n">
        <f aca="false">AL26+1</f>
        <v>37</v>
      </c>
      <c r="AN26" s="0" t="n">
        <f aca="false">AM26+1</f>
        <v>38</v>
      </c>
      <c r="AO26" s="0" t="n">
        <f aca="false">AN26+1</f>
        <v>39</v>
      </c>
      <c r="AP26" s="0" t="n">
        <f aca="false">AO26+1</f>
        <v>40</v>
      </c>
      <c r="AQ26" s="0" t="n">
        <f aca="false">AP26+1</f>
        <v>41</v>
      </c>
      <c r="AR26" s="0" t="n">
        <f aca="false">AQ26+1</f>
        <v>42</v>
      </c>
      <c r="AS26" s="0" t="n">
        <f aca="false">AR26+1</f>
        <v>43</v>
      </c>
      <c r="AT26" s="0" t="n">
        <f aca="false">AS26+1</f>
        <v>44</v>
      </c>
      <c r="AU26" s="0" t="n">
        <f aca="false">AT26+1</f>
        <v>45</v>
      </c>
      <c r="AV26" s="0" t="n">
        <f aca="false">AU26+1</f>
        <v>46</v>
      </c>
      <c r="AW26" s="0" t="n">
        <f aca="false">AV26+1</f>
        <v>47</v>
      </c>
      <c r="AX26" s="0" t="n">
        <f aca="false">AW26+1</f>
        <v>48</v>
      </c>
      <c r="AY26" s="0" t="n">
        <f aca="false">AX26+1</f>
        <v>49</v>
      </c>
      <c r="AZ26" s="0" t="n">
        <f aca="false">AY26+1</f>
        <v>50</v>
      </c>
      <c r="BA26" s="0" t="n">
        <f aca="false">AZ26+1</f>
        <v>51</v>
      </c>
      <c r="BB26" s="0" t="n">
        <f aca="false">BA26+1</f>
        <v>52</v>
      </c>
      <c r="BC26" s="0" t="n">
        <f aca="false">BB26+1</f>
        <v>53</v>
      </c>
      <c r="BD26" s="0" t="n">
        <f aca="false">BC26+1</f>
        <v>54</v>
      </c>
      <c r="BE26" s="0" t="n">
        <f aca="false">BD26+1</f>
        <v>55</v>
      </c>
      <c r="BF26" s="0" t="n">
        <f aca="false">BE26+1</f>
        <v>56</v>
      </c>
      <c r="BG26" s="0" t="n">
        <f aca="false">BF26+1</f>
        <v>57</v>
      </c>
      <c r="BH26" s="0" t="n">
        <f aca="false">BG26+1</f>
        <v>58</v>
      </c>
      <c r="BI26" s="0" t="n">
        <f aca="false">BH26+1</f>
        <v>59</v>
      </c>
      <c r="BJ26" s="0" t="n">
        <f aca="false">BI26+1</f>
        <v>60</v>
      </c>
      <c r="BK26" s="0" t="n">
        <f aca="false">BJ26+1</f>
        <v>61</v>
      </c>
      <c r="BL26" s="0" t="n">
        <f aca="false">BK26+1</f>
        <v>62</v>
      </c>
      <c r="BM26" s="0" t="n">
        <f aca="false">BL26+1</f>
        <v>63</v>
      </c>
      <c r="BN26" s="0" t="n">
        <f aca="false">BM26+1</f>
        <v>64</v>
      </c>
      <c r="BO26" s="0" t="n">
        <f aca="false">BN26+1</f>
        <v>65</v>
      </c>
      <c r="BP26" s="0" t="n">
        <f aca="false">BO26+1</f>
        <v>66</v>
      </c>
      <c r="BQ26" s="0" t="n">
        <f aca="false">BP26+1</f>
        <v>67</v>
      </c>
      <c r="BR26" s="0" t="n">
        <f aca="false">BQ26+1</f>
        <v>68</v>
      </c>
      <c r="BS26" s="0" t="n">
        <f aca="false">BR26+1</f>
        <v>69</v>
      </c>
      <c r="BT26" s="0" t="n">
        <f aca="false">BS26+1</f>
        <v>70</v>
      </c>
      <c r="BU26" s="0" t="n">
        <f aca="false">BT26+1</f>
        <v>71</v>
      </c>
      <c r="BV26" s="0" t="n">
        <f aca="false">BU26+1</f>
        <v>72</v>
      </c>
      <c r="BW26" s="0" t="n">
        <f aca="false">BV26+1</f>
        <v>73</v>
      </c>
      <c r="BX26" s="0" t="n">
        <f aca="false">BW26+1</f>
        <v>74</v>
      </c>
      <c r="BY26" s="0" t="n">
        <f aca="false">BX26+1</f>
        <v>75</v>
      </c>
      <c r="BZ26" s="0" t="n">
        <f aca="false">BY26+1</f>
        <v>76</v>
      </c>
      <c r="CA26" s="0" t="n">
        <f aca="false">BZ26+1</f>
        <v>77</v>
      </c>
      <c r="CB26" s="0" t="n">
        <f aca="false">CA26+1</f>
        <v>78</v>
      </c>
      <c r="CC26" s="0" t="n">
        <f aca="false">CB26+1</f>
        <v>79</v>
      </c>
      <c r="CD26" s="0" t="n">
        <f aca="false">CC26+1</f>
        <v>80</v>
      </c>
      <c r="CE26" s="0" t="n">
        <f aca="false">CD26+1</f>
        <v>81</v>
      </c>
      <c r="CF26" s="0" t="n">
        <f aca="false">CE26+1</f>
        <v>82</v>
      </c>
      <c r="CG26" s="0" t="n">
        <f aca="false">CF26+1</f>
        <v>83</v>
      </c>
      <c r="CH26" s="0" t="n">
        <f aca="false">CG26+1</f>
        <v>84</v>
      </c>
      <c r="CI26" s="0" t="n">
        <f aca="false">CH26+1</f>
        <v>85</v>
      </c>
      <c r="CJ26" s="0" t="n">
        <f aca="false">CI26+1</f>
        <v>86</v>
      </c>
      <c r="CK26" s="0" t="n">
        <f aca="false">CJ26+1</f>
        <v>87</v>
      </c>
      <c r="CL26" s="0" t="n">
        <f aca="false">CK26+1</f>
        <v>88</v>
      </c>
      <c r="CM26" s="0" t="n">
        <f aca="false">CL26+1</f>
        <v>89</v>
      </c>
      <c r="CN26" s="0" t="n">
        <f aca="false">CM26+1</f>
        <v>90</v>
      </c>
      <c r="CO26" s="0" t="n">
        <f aca="false">CN26+1</f>
        <v>91</v>
      </c>
      <c r="CP26" s="0" t="n">
        <f aca="false">CO26+1</f>
        <v>92</v>
      </c>
      <c r="CQ26" s="0" t="n">
        <f aca="false">CP26+1</f>
        <v>93</v>
      </c>
      <c r="CR26" s="0" t="n">
        <f aca="false">CQ26+1</f>
        <v>94</v>
      </c>
      <c r="CS26" s="0" t="n">
        <f aca="false">CR26+1</f>
        <v>95</v>
      </c>
      <c r="CT26" s="0" t="n">
        <f aca="false">CS26+1</f>
        <v>96</v>
      </c>
      <c r="CU26" s="0" t="n">
        <f aca="false">CT26+1</f>
        <v>97</v>
      </c>
      <c r="CV26" s="0" t="n">
        <f aca="false">CU26+1</f>
        <v>98</v>
      </c>
      <c r="CW26" s="0" t="n">
        <f aca="false">CV26+1</f>
        <v>99</v>
      </c>
      <c r="CX26" s="0" t="n">
        <f aca="false">CW26+1</f>
        <v>100</v>
      </c>
      <c r="CY26" s="0" t="n">
        <f aca="false">CX26+1</f>
        <v>101</v>
      </c>
      <c r="CZ26" s="0" t="n">
        <f aca="false">CY26+1</f>
        <v>102</v>
      </c>
      <c r="DA26" s="0" t="n">
        <f aca="false">CZ26+1</f>
        <v>103</v>
      </c>
      <c r="DB26" s="0" t="n">
        <f aca="false">DA26+1</f>
        <v>104</v>
      </c>
    </row>
    <row r="27" customFormat="false" ht="14.4" hidden="false" customHeight="false" outlineLevel="0" collapsed="false">
      <c r="B27" s="0" t="s">
        <v>76</v>
      </c>
      <c r="C27" s="0" t="n">
        <f aca="true">_xlfn.NORM.S.INV(RAND())</f>
        <v>0.0785621162019184</v>
      </c>
      <c r="D27" s="0" t="n">
        <f aca="true">_xlfn.NORM.S.INV(RAND())</f>
        <v>-0.787502268970569</v>
      </c>
      <c r="E27" s="0" t="n">
        <f aca="true">_xlfn.NORM.S.INV(RAND())</f>
        <v>-0.280421616587465</v>
      </c>
      <c r="F27" s="0" t="n">
        <f aca="true">_xlfn.NORM.S.INV(RAND())</f>
        <v>0.841492089642716</v>
      </c>
      <c r="G27" s="0" t="n">
        <f aca="true">_xlfn.NORM.S.INV(RAND())</f>
        <v>0.606188842197861</v>
      </c>
      <c r="H27" s="0" t="n">
        <f aca="true">_xlfn.NORM.S.INV(RAND())</f>
        <v>0.33506327524838</v>
      </c>
      <c r="I27" s="0" t="n">
        <f aca="true">_xlfn.NORM.S.INV(RAND())</f>
        <v>2.18638070240256</v>
      </c>
      <c r="J27" s="0" t="n">
        <f aca="true">_xlfn.NORM.S.INV(RAND())</f>
        <v>-0.98512555273545</v>
      </c>
      <c r="K27" s="0" t="n">
        <f aca="true">_xlfn.NORM.S.INV(RAND())</f>
        <v>1.53558721103229</v>
      </c>
      <c r="L27" s="0" t="n">
        <f aca="true">_xlfn.NORM.S.INV(RAND())</f>
        <v>-0.465908112959057</v>
      </c>
      <c r="M27" s="0" t="n">
        <f aca="true">_xlfn.NORM.S.INV(RAND())</f>
        <v>0.268015285879843</v>
      </c>
      <c r="N27" s="0" t="n">
        <f aca="true">_xlfn.NORM.S.INV(RAND())</f>
        <v>0.587466698250139</v>
      </c>
      <c r="O27" s="0" t="n">
        <f aca="true">_xlfn.NORM.S.INV(RAND())</f>
        <v>1.64793906199741</v>
      </c>
      <c r="P27" s="0" t="n">
        <f aca="true">_xlfn.NORM.S.INV(RAND())</f>
        <v>-0.682609698209835</v>
      </c>
      <c r="Q27" s="0" t="n">
        <f aca="true">_xlfn.NORM.S.INV(RAND())</f>
        <v>0.932401272239738</v>
      </c>
      <c r="R27" s="0" t="n">
        <f aca="true">_xlfn.NORM.S.INV(RAND())</f>
        <v>-1.1512842518448</v>
      </c>
      <c r="S27" s="0" t="n">
        <f aca="true">_xlfn.NORM.S.INV(RAND())</f>
        <v>0.0802480178674047</v>
      </c>
      <c r="T27" s="0" t="n">
        <f aca="true">_xlfn.NORM.S.INV(RAND())</f>
        <v>-0.332301658143381</v>
      </c>
      <c r="U27" s="0" t="n">
        <f aca="true">_xlfn.NORM.S.INV(RAND())</f>
        <v>-0.17624297297052</v>
      </c>
      <c r="V27" s="0" t="n">
        <f aca="true">_xlfn.NORM.S.INV(RAND())</f>
        <v>-0.0173824600184599</v>
      </c>
      <c r="W27" s="0" t="n">
        <f aca="true">_xlfn.NORM.S.INV(RAND())</f>
        <v>-0.098965767287249</v>
      </c>
      <c r="X27" s="0" t="n">
        <f aca="true">_xlfn.NORM.S.INV(RAND())</f>
        <v>-0.128642503704792</v>
      </c>
      <c r="Y27" s="0" t="n">
        <f aca="true">_xlfn.NORM.S.INV(RAND())</f>
        <v>-1.36150955033692</v>
      </c>
      <c r="Z27" s="0" t="n">
        <f aca="true">_xlfn.NORM.S.INV(RAND())</f>
        <v>-1.98193821457807</v>
      </c>
      <c r="AA27" s="0" t="n">
        <f aca="true">_xlfn.NORM.S.INV(RAND())</f>
        <v>0.835732325110062</v>
      </c>
      <c r="AB27" s="0" t="n">
        <f aca="true">_xlfn.NORM.S.INV(RAND())</f>
        <v>-0.0144048216023589</v>
      </c>
      <c r="AC27" s="0" t="n">
        <f aca="true">_xlfn.NORM.S.INV(RAND())</f>
        <v>0.300280473363229</v>
      </c>
      <c r="AD27" s="0" t="n">
        <f aca="true">_xlfn.NORM.S.INV(RAND())</f>
        <v>1.055005677556</v>
      </c>
    </row>
    <row r="28" customFormat="false" ht="14.4" hidden="false" customHeight="false" outlineLevel="0" collapsed="false">
      <c r="B28" s="0" t="s">
        <v>77</v>
      </c>
      <c r="C28" s="0" t="n">
        <f aca="false">$C$8+$D$8*C27</f>
        <v>15157.1242324038</v>
      </c>
      <c r="D28" s="0" t="n">
        <f aca="false">$C$8+$D$8*D27</f>
        <v>13424.9954620589</v>
      </c>
      <c r="E28" s="0" t="n">
        <f aca="false">$C$8+$D$8*E27</f>
        <v>14439.1567668251</v>
      </c>
      <c r="F28" s="0" t="n">
        <f aca="false">$C$8+$D$8*F27</f>
        <v>16682.9841792854</v>
      </c>
      <c r="G28" s="0" t="n">
        <f aca="false">$C$8+$D$8*G27</f>
        <v>16212.3776843957</v>
      </c>
      <c r="H28" s="0" t="n">
        <f aca="false">$C$8+$D$8*H27</f>
        <v>15670.1265504968</v>
      </c>
      <c r="I28" s="0" t="n">
        <f aca="false">$C$8+$D$8*I27</f>
        <v>19372.7614048051</v>
      </c>
      <c r="J28" s="0" t="n">
        <f aca="false">$C$8+$D$8*J27</f>
        <v>13029.7488945291</v>
      </c>
      <c r="K28" s="0" t="n">
        <f aca="false">$C$8+$D$8*K27</f>
        <v>18071.1744220646</v>
      </c>
      <c r="L28" s="0" t="n">
        <f aca="false">$C$8+$D$8*L27</f>
        <v>14068.1837740819</v>
      </c>
      <c r="M28" s="0" t="n">
        <f aca="false">$C$8+$D$8*M27</f>
        <v>15536.0305717597</v>
      </c>
      <c r="N28" s="0" t="n">
        <f aca="false">$C$8+$D$8*N27</f>
        <v>16174.9333965003</v>
      </c>
      <c r="O28" s="0" t="n">
        <f aca="false">$C$8+$D$8*O27</f>
        <v>18295.8781239948</v>
      </c>
      <c r="P28" s="0" t="n">
        <f aca="false">$C$8+$D$8*P27</f>
        <v>13634.7806035803</v>
      </c>
      <c r="Q28" s="0" t="n">
        <f aca="false">$C$8+$D$8*Q27</f>
        <v>16864.8025444795</v>
      </c>
      <c r="R28" s="0" t="n">
        <f aca="false">$C$8+$D$8*R27</f>
        <v>12697.4314963104</v>
      </c>
      <c r="S28" s="0" t="n">
        <f aca="false">$C$8+$D$8*S27</f>
        <v>15160.4960357348</v>
      </c>
      <c r="T28" s="0" t="n">
        <f aca="false">$C$8+$D$8*T27</f>
        <v>14335.3966837132</v>
      </c>
      <c r="U28" s="0" t="n">
        <f aca="false">$C$8+$D$8*U27</f>
        <v>14647.514054059</v>
      </c>
      <c r="V28" s="0" t="n">
        <f aca="false">$C$8+$D$8*V27</f>
        <v>14965.2350799631</v>
      </c>
      <c r="W28" s="0" t="n">
        <f aca="false">$C$8+$D$8*W27</f>
        <v>14802.0684654255</v>
      </c>
      <c r="X28" s="0" t="n">
        <f aca="false">$C$8+$D$8*X27</f>
        <v>14742.7149925904</v>
      </c>
      <c r="Y28" s="0" t="n">
        <f aca="false">$C$8+$D$8*Y27</f>
        <v>12276.9808993262</v>
      </c>
      <c r="Z28" s="0" t="n">
        <f aca="false">$C$8+$D$8*Z27</f>
        <v>11036.1235708439</v>
      </c>
      <c r="AA28" s="0" t="n">
        <f aca="false">$C$8+$D$8*AA27</f>
        <v>16671.4646502201</v>
      </c>
      <c r="AB28" s="0" t="n">
        <f aca="false">$C$8+$D$8*AB27</f>
        <v>14971.1903567953</v>
      </c>
      <c r="AC28" s="0" t="n">
        <f aca="false">$C$8+$D$8*AC27</f>
        <v>15600.5609467265</v>
      </c>
      <c r="AD28" s="0" t="n">
        <f aca="false">$C$8+$D$8*AD27</f>
        <v>17110.011355112</v>
      </c>
    </row>
    <row r="29" customFormat="false" ht="14.4" hidden="false" customHeight="false" outlineLevel="0" collapsed="false">
      <c r="B29" s="0" t="s">
        <v>54</v>
      </c>
      <c r="C29" s="0" t="n">
        <f aca="false">$C$9+$D$9*C28</f>
        <v>3033.42484648077</v>
      </c>
      <c r="D29" s="0" t="n">
        <f aca="false">$C$9+$D$9*D28</f>
        <v>2686.99909241177</v>
      </c>
      <c r="E29" s="0" t="n">
        <f aca="false">$C$9+$D$9*E28</f>
        <v>2889.83135336501</v>
      </c>
      <c r="F29" s="0" t="n">
        <f aca="false">$C$9+$D$9*F28</f>
        <v>3338.59683585709</v>
      </c>
      <c r="G29" s="0" t="n">
        <f aca="false">$C$9+$D$9*G28</f>
        <v>3244.47553687914</v>
      </c>
      <c r="H29" s="0" t="n">
        <f aca="false">$C$9+$D$9*H28</f>
        <v>3136.02531009935</v>
      </c>
      <c r="I29" s="0" t="n">
        <f aca="false">$C$9+$D$9*I28</f>
        <v>3876.55228096102</v>
      </c>
      <c r="J29" s="0" t="n">
        <f aca="false">$C$9+$D$9*J28</f>
        <v>2607.94977890582</v>
      </c>
      <c r="K29" s="0" t="n">
        <f aca="false">$C$9+$D$9*K28</f>
        <v>3616.23488441292</v>
      </c>
      <c r="L29" s="0" t="n">
        <f aca="false">$C$9+$D$9*L28</f>
        <v>2815.63675481638</v>
      </c>
      <c r="M29" s="0" t="n">
        <f aca="false">$C$9+$D$9*M28</f>
        <v>3109.20611435194</v>
      </c>
      <c r="N29" s="0" t="n">
        <f aca="false">$C$9+$D$9*N28</f>
        <v>3236.98667930006</v>
      </c>
      <c r="O29" s="0" t="n">
        <f aca="false">$C$9+$D$9*O28</f>
        <v>3661.17562479896</v>
      </c>
    </row>
    <row r="30" customFormat="false" ht="14.4" hidden="false" customHeight="false" outlineLevel="0" collapsed="false">
      <c r="B30" s="0" t="s">
        <v>78</v>
      </c>
      <c r="C30" s="0" t="n">
        <f aca="true">$E$8+($F$8-$E$8)*RAND()</f>
        <v>13218.1094916003</v>
      </c>
      <c r="D30" s="0" t="n">
        <f aca="true">$E$8+($F$8-$E$8)*RAND()</f>
        <v>19170.0863678815</v>
      </c>
      <c r="E30" s="0" t="n">
        <f aca="true">$E$8+($F$8-$E$8)*RAND()</f>
        <v>14988.1268337275</v>
      </c>
      <c r="F30" s="0" t="n">
        <f aca="true">$E$8+($F$8-$E$8)*RAND()</f>
        <v>19460.9019481858</v>
      </c>
      <c r="G30" s="0" t="n">
        <f aca="true">$E$8+($F$8-$E$8)*RAND()</f>
        <v>19111.3216913817</v>
      </c>
      <c r="H30" s="0" t="n">
        <f aca="true">$E$8+($F$8-$E$8)*RAND()</f>
        <v>12401.836063069</v>
      </c>
      <c r="I30" s="0" t="n">
        <f aca="true">$E$8+($F$8-$E$8)*RAND()</f>
        <v>17754.0551846977</v>
      </c>
      <c r="J30" s="0" t="n">
        <f aca="true">$E$8+($F$8-$E$8)*RAND()</f>
        <v>10754.8501954294</v>
      </c>
      <c r="K30" s="0" t="n">
        <f aca="true">$E$8+($F$8-$E$8)*RAND()</f>
        <v>19786.5471903503</v>
      </c>
      <c r="L30" s="0" t="n">
        <f aca="true">$E$8+($F$8-$E$8)*RAND()</f>
        <v>14603.2796936486</v>
      </c>
      <c r="M30" s="0" t="n">
        <f aca="true">$E$8+($F$8-$E$8)*RAND()</f>
        <v>14927.1585874864</v>
      </c>
      <c r="N30" s="0" t="n">
        <f aca="true">$E$8+($F$8-$E$8)*RAND()</f>
        <v>17077.459956599</v>
      </c>
      <c r="O30" s="0" t="n">
        <f aca="true">$E$8+($F$8-$E$8)*RAND()</f>
        <v>19279.171286484</v>
      </c>
      <c r="P30" s="0" t="n">
        <f aca="true">$E$8+($F$8-$E$8)*RAND()</f>
        <v>13441.4406854773</v>
      </c>
      <c r="Q30" s="0" t="n">
        <f aca="true">$E$8+($F$8-$E$8)*RAND()</f>
        <v>19948.59808447</v>
      </c>
      <c r="R30" s="0" t="n">
        <f aca="true">$E$8+($F$8-$E$8)*RAND()</f>
        <v>18715.4588571029</v>
      </c>
      <c r="S30" s="0" t="n">
        <f aca="true">$E$8+($F$8-$E$8)*RAND()</f>
        <v>19239.4121246417</v>
      </c>
      <c r="T30" s="0" t="n">
        <f aca="true">$E$8+($F$8-$E$8)*RAND()</f>
        <v>16336.3617081869</v>
      </c>
      <c r="U30" s="0" t="n">
        <f aca="true">$E$8+($F$8-$E$8)*RAND()</f>
        <v>17995.3406431838</v>
      </c>
      <c r="V30" s="0" t="n">
        <f aca="true">$E$8+($F$8-$E$8)*RAND()</f>
        <v>11472.1127261372</v>
      </c>
      <c r="W30" s="0" t="n">
        <f aca="true">Y8+(Z8-Y8)*RAND()</f>
        <v>0</v>
      </c>
      <c r="X30" s="0" t="n">
        <f aca="true">Z8+(AA8-Z8)*RAND()</f>
        <v>0</v>
      </c>
      <c r="Y30" s="0" t="n">
        <f aca="true">AA8+(AB8-AA8)*RAND()</f>
        <v>0</v>
      </c>
      <c r="Z30" s="0" t="n">
        <f aca="true">AB8+(AC8-AB8)*RAND()</f>
        <v>0</v>
      </c>
      <c r="AA30" s="0" t="n">
        <f aca="true">AC8+(AD8-AC8)*RAND()</f>
        <v>0</v>
      </c>
      <c r="AB30" s="0" t="n">
        <f aca="true">AD8+(AE8-AD8)*RAND()</f>
        <v>0</v>
      </c>
      <c r="AC30" s="0" t="n">
        <f aca="true">AE8+(AF8-AE8)*RAND()</f>
        <v>0</v>
      </c>
      <c r="AD30" s="0" t="n">
        <f aca="true">AF8+(AG8-AF8)*RAND()</f>
        <v>0</v>
      </c>
    </row>
    <row r="31" customFormat="false" ht="14.4" hidden="false" customHeight="false" outlineLevel="0" collapsed="false">
      <c r="B31" s="0" t="s">
        <v>54</v>
      </c>
      <c r="C31" s="0" t="n">
        <f aca="true">$E$9+($F$9-$E$9)*RAND()</f>
        <v>2.03057790239195</v>
      </c>
      <c r="D31" s="0" t="n">
        <f aca="true">$E$9+($F$9-$E$9)*RAND()</f>
        <v>1.8077150825408</v>
      </c>
      <c r="E31" s="0" t="n">
        <f aca="true">$E$9+($F$9-$E$9)*RAND()</f>
        <v>1.95344632631837</v>
      </c>
      <c r="F31" s="0" t="n">
        <f aca="true">$E$9+($F$9-$E$9)*RAND()</f>
        <v>1.873782116148</v>
      </c>
      <c r="G31" s="0" t="n">
        <f aca="true">$E$9+($F$9-$E$9)*RAND()</f>
        <v>1.66876554578031</v>
      </c>
      <c r="H31" s="0" t="n">
        <f aca="true">$E$9+($F$9-$E$9)*RAND()</f>
        <v>1.84931581819908</v>
      </c>
      <c r="I31" s="0" t="n">
        <f aca="true">$E$9+($F$9-$E$9)*RAND()</f>
        <v>1.72679652459294</v>
      </c>
      <c r="J31" s="0" t="n">
        <f aca="true">$E$9+($F$9-$E$9)*RAND()</f>
        <v>2.07184990744251</v>
      </c>
      <c r="K31" s="0" t="n">
        <f aca="true">$E$9+($F$9-$E$9)*RAND()</f>
        <v>1.62431653355212</v>
      </c>
      <c r="L31" s="0" t="n">
        <f aca="true">$E$9+($F$9-$E$9)*RAND()</f>
        <v>2.11218500683349</v>
      </c>
      <c r="M31" s="0" t="n">
        <f aca="true">$E$9+($F$9-$E$9)*RAND()</f>
        <v>1.60197873579657</v>
      </c>
      <c r="N31" s="0" t="n">
        <f aca="true">$E$9+($F$9-$E$9)*RAND()</f>
        <v>1.6392137615295</v>
      </c>
      <c r="O31" s="0" t="n">
        <f aca="true">$E$9+($F$9-$E$9)*RAND()</f>
        <v>2.11646764514374</v>
      </c>
      <c r="P31" s="0" t="n">
        <f aca="true">$E$9+($F$9-$E$9)*RAND()</f>
        <v>2.16726917299921</v>
      </c>
      <c r="Q31" s="0" t="n">
        <f aca="true">$E$9+($F$9-$E$9)*RAND()</f>
        <v>2.10890068289833</v>
      </c>
      <c r="R31" s="0" t="n">
        <f aca="true">$E$9+($F$9-$E$9)*RAND()</f>
        <v>2.33707994695001</v>
      </c>
      <c r="S31" s="0" t="n">
        <f aca="true">$E$9+($F$9-$E$9)*RAND()</f>
        <v>2.48088250122254</v>
      </c>
      <c r="T31" s="0" t="n">
        <f aca="true">$E$9+($F$9-$E$9)*RAND()</f>
        <v>1.77799326814311</v>
      </c>
      <c r="U31" s="0" t="n">
        <f aca="true">$E$9+($F$9-$E$9)*RAND()</f>
        <v>1.64215881751003</v>
      </c>
      <c r="V31" s="0" t="n">
        <f aca="true">$E$9+($F$9-$E$9)*RAND()</f>
        <v>2.12901809906062</v>
      </c>
      <c r="W31" s="0" t="n">
        <f aca="true">$E$9+($F$9-$E$9)*RAND()</f>
        <v>1.79612038527196</v>
      </c>
      <c r="X31" s="0" t="n">
        <f aca="true">$E$9+($F$9-$E$9)*RAND()</f>
        <v>1.70921630758595</v>
      </c>
      <c r="Y31" s="0" t="n">
        <f aca="true">$E$9+($F$9-$E$9)*RAND()</f>
        <v>2.13756810724505</v>
      </c>
      <c r="Z31" s="0" t="n">
        <f aca="true">$E$9+($F$9-$E$9)*RAND()</f>
        <v>2.2265475847709</v>
      </c>
      <c r="AA31" s="0" t="n">
        <f aca="true">$E$9+($F$9-$E$9)*RAND()</f>
        <v>1.69604885781987</v>
      </c>
      <c r="AB31" s="0" t="n">
        <f aca="true">$E$9+($F$9-$E$9)*RAND()</f>
        <v>2.22394106723216</v>
      </c>
      <c r="AC31" s="0" t="n">
        <f aca="true">$E$9+($F$9-$E$9)*RAND()</f>
        <v>1.99175804416995</v>
      </c>
      <c r="AD31" s="0" t="n">
        <f aca="true">$E$9+($F$9-$E$9)*RAND()</f>
        <v>2.35843227686845</v>
      </c>
      <c r="AE31" s="0" t="n">
        <f aca="true">$E$9+($F$9-$E$9)*RAND()</f>
        <v>1.83003045784346</v>
      </c>
      <c r="AF31" s="0" t="n">
        <f aca="true">$E$9+($F$9-$E$9)*RAND()</f>
        <v>1.63354521244889</v>
      </c>
      <c r="AG31" s="0" t="n">
        <f aca="true">$E$9+($F$9-$E$9)*RAND()</f>
        <v>1.97459852917591</v>
      </c>
      <c r="AH31" s="0" t="n">
        <f aca="true">$E$9+($F$9-$E$9)*RAND()</f>
        <v>1.82485409763483</v>
      </c>
      <c r="AI31" s="0" t="n">
        <f aca="true">$E$9+($F$9-$E$9)*RAND()</f>
        <v>1.72410722737511</v>
      </c>
      <c r="AJ31" s="0" t="n">
        <f aca="true">$E$9+($F$9-$E$9)*RAND()</f>
        <v>1.92574663830346</v>
      </c>
      <c r="AK31" s="0" t="n">
        <f aca="true">$E$9+($F$9-$E$9)*RAND()</f>
        <v>2.16205901671043</v>
      </c>
      <c r="AL31" s="0" t="n">
        <f aca="true">$E$9+($F$9-$E$9)*RAND()</f>
        <v>1.66790064714304</v>
      </c>
      <c r="AM31" s="0" t="n">
        <f aca="true">$E$9+($F$9-$E$9)*RAND()</f>
        <v>2.17233920407912</v>
      </c>
      <c r="AN31" s="0" t="n">
        <f aca="true">$E$9+($F$9-$E$9)*RAND()</f>
        <v>2.2040419693372</v>
      </c>
      <c r="AO31" s="0" t="n">
        <f aca="true">$E$9+($F$9-$E$9)*RAND()</f>
        <v>2.18964232241438</v>
      </c>
      <c r="AP31" s="0" t="n">
        <f aca="true">$E$9+($F$9-$E$9)*RAND()</f>
        <v>1.8442177102661</v>
      </c>
    </row>
    <row r="32" customFormat="false" ht="14.4" hidden="false" customHeight="false" outlineLevel="0" collapsed="false">
      <c r="B32" s="0" t="s">
        <v>79</v>
      </c>
      <c r="C32" s="0" t="n">
        <f aca="false">$C$5+$D$5*C27</f>
        <v>2015.71242324038</v>
      </c>
      <c r="D32" s="0" t="n">
        <f aca="false">$C$5+$D$5*D27</f>
        <v>1842.49954620589</v>
      </c>
      <c r="E32" s="0" t="n">
        <f aca="false">$C$5+$D$5*E27</f>
        <v>1943.91567668251</v>
      </c>
      <c r="F32" s="0" t="n">
        <f aca="false">$C$5+$D$5*F27</f>
        <v>2168.29841792854</v>
      </c>
      <c r="G32" s="0" t="n">
        <f aca="false">$C$5+$D$5*G27</f>
        <v>2121.23776843957</v>
      </c>
      <c r="H32" s="0" t="n">
        <f aca="false">$C$5+$D$5*H27</f>
        <v>2067.01265504968</v>
      </c>
      <c r="I32" s="0" t="n">
        <f aca="false">$C$5+$D$5*I27</f>
        <v>2437.27614048051</v>
      </c>
      <c r="J32" s="0" t="n">
        <f aca="false">$C$5+$D$5*J27</f>
        <v>1802.97488945291</v>
      </c>
      <c r="K32" s="0" t="n">
        <f aca="false">$C$5+$D$5*K27</f>
        <v>2307.11744220646</v>
      </c>
      <c r="L32" s="0" t="n">
        <f aca="false">$C$5+$D$5*L27</f>
        <v>1906.81837740819</v>
      </c>
      <c r="M32" s="0" t="n">
        <f aca="false">$C$5+$D$5*M27</f>
        <v>2053.60305717597</v>
      </c>
      <c r="N32" s="0" t="n">
        <f aca="false">$C$5+$D$5*N27</f>
        <v>2117.49333965003</v>
      </c>
      <c r="O32" s="0" t="n">
        <f aca="false">$C$5+$D$5*O27</f>
        <v>2329.58781239948</v>
      </c>
      <c r="P32" s="0" t="n">
        <f aca="false">$C$5+$D$5*P27</f>
        <v>1863.47806035803</v>
      </c>
      <c r="Q32" s="0" t="n">
        <f aca="false">$C$5+$D$5*Q27</f>
        <v>2186.48025444795</v>
      </c>
    </row>
    <row r="33" customFormat="false" ht="14.4" hidden="false" customHeight="false" outlineLevel="0" collapsed="false">
      <c r="B33" s="0" t="s">
        <v>80</v>
      </c>
      <c r="C33" s="121" t="n">
        <f aca="false">$C$10+$D$10*C27</f>
        <v>0.603928105810096</v>
      </c>
      <c r="D33" s="121" t="n">
        <f aca="false">$C$10+$D$10*D27</f>
        <v>0.560624886551472</v>
      </c>
      <c r="E33" s="121" t="n">
        <f aca="false">$C$10+$D$10*E27</f>
        <v>0.585978919170627</v>
      </c>
      <c r="F33" s="121" t="n">
        <f aca="false">$C$10+$D$10*F27</f>
        <v>0.642074604482136</v>
      </c>
      <c r="G33" s="121" t="n">
        <f aca="false">$C$10+$D$10*G27</f>
        <v>0.630309442109893</v>
      </c>
      <c r="H33" s="121" t="n">
        <f aca="false">$C$10+$D$10*H27</f>
        <v>0.616753163762419</v>
      </c>
      <c r="I33" s="121" t="n">
        <f aca="false">$C$10+$D$10*I27</f>
        <v>0.709319035120128</v>
      </c>
      <c r="J33" s="121" t="n">
        <f aca="false">$C$10+$D$10*J27</f>
        <v>0.550743722363228</v>
      </c>
      <c r="K33" s="121" t="n">
        <f aca="false">$C$10+$D$10*K27</f>
        <v>0.676779360551615</v>
      </c>
      <c r="L33" s="121" t="n">
        <f aca="false">$C$10+$D$10*L27</f>
        <v>0.576704594352047</v>
      </c>
      <c r="M33" s="121" t="n">
        <f aca="false">$C$10+$D$10*M27</f>
        <v>0.613400764293992</v>
      </c>
      <c r="N33" s="121" t="n">
        <f aca="false">$C$10+$D$10*N27</f>
        <v>0.629373334912507</v>
      </c>
      <c r="O33" s="121" t="n">
        <f aca="false">$C$10+$D$10*O27</f>
        <v>0.682396953099871</v>
      </c>
      <c r="P33" s="121" t="n">
        <f aca="false">$C$10+$D$10*P27</f>
        <v>0.565869515089508</v>
      </c>
      <c r="Q33" s="121" t="n">
        <f aca="false">$C$10+$D$10*Q27</f>
        <v>0.646620063611987</v>
      </c>
      <c r="R33" s="121" t="n">
        <f aca="false">$C$10+$D$10*R27</f>
        <v>0.54243578740776</v>
      </c>
      <c r="S33" s="121" t="n">
        <f aca="false">$C$10+$D$10*S27</f>
        <v>0.60401240089337</v>
      </c>
      <c r="T33" s="121" t="n">
        <f aca="false">$C$10+$D$10*T27</f>
        <v>0.583384917092831</v>
      </c>
      <c r="U33" s="121" t="n">
        <f aca="false">$C$10+$D$10*U27</f>
        <v>0.591187851351474</v>
      </c>
      <c r="V33" s="121" t="n">
        <f aca="false">$C$10+$D$10*V27</f>
        <v>0.599130876999077</v>
      </c>
      <c r="W33" s="121" t="n">
        <f aca="false">$C$10+$D$10*W27</f>
        <v>0.595051711635638</v>
      </c>
      <c r="X33" s="121" t="n">
        <f aca="false">$C$10+$D$10*X27</f>
        <v>0.59356787481476</v>
      </c>
      <c r="Y33" s="121" t="n">
        <f aca="false">$C$10+$D$10*Y27</f>
        <v>0.531924522483154</v>
      </c>
      <c r="Z33" s="121" t="n">
        <f aca="false">$C$10+$D$10*Z27</f>
        <v>0.500903089271096</v>
      </c>
      <c r="AA33" s="121" t="n">
        <f aca="false">$C$10+$D$10*AA27</f>
        <v>0.641786616255503</v>
      </c>
      <c r="AB33" s="121" t="n">
        <f aca="false">$C$10+$D$10*AB27</f>
        <v>0.599279758919882</v>
      </c>
      <c r="AC33" s="121" t="n">
        <f aca="false">$C$10+$D$10*AC27</f>
        <v>0.615014023668161</v>
      </c>
      <c r="AD33" s="121" t="n">
        <f aca="false">$C$10+$D$10*AD27</f>
        <v>0.6527502838778</v>
      </c>
      <c r="AE33" s="121" t="n">
        <f aca="false">$C$10+$D$10*AE27</f>
        <v>0.6</v>
      </c>
      <c r="AF33" s="121" t="n">
        <f aca="false">$C$10+$D$10*AF27</f>
        <v>0.6</v>
      </c>
      <c r="AG33" s="121" t="n">
        <f aca="false">$C$10+$D$10*AG27</f>
        <v>0.6</v>
      </c>
      <c r="AH33" s="121" t="n">
        <f aca="false">$C$10+$D$10*AH27</f>
        <v>0.6</v>
      </c>
      <c r="AI33" s="121" t="n">
        <f aca="false">$C$10+$D$10*AI27</f>
        <v>0.6</v>
      </c>
      <c r="AJ33" s="121" t="n">
        <f aca="false">$C$10+$D$10*AJ27</f>
        <v>0.6</v>
      </c>
      <c r="AK33" s="121" t="n">
        <f aca="false">$C$10+$D$10*AK27</f>
        <v>0.6</v>
      </c>
      <c r="AL33" s="121" t="n">
        <f aca="false">$C$10+$D$10*AL27</f>
        <v>0.6</v>
      </c>
      <c r="AM33" s="121" t="n">
        <f aca="false">$C$10+$D$10*AM27</f>
        <v>0.6</v>
      </c>
    </row>
    <row r="37" customFormat="false" ht="14.4" hidden="false" customHeight="false" outlineLevel="0" collapsed="false">
      <c r="B37" s="122" t="s">
        <v>81</v>
      </c>
    </row>
    <row r="38" customFormat="false" ht="14.4" hidden="false" customHeight="false" outlineLevel="0" collapsed="false">
      <c r="B38" s="123" t="s">
        <v>66</v>
      </c>
      <c r="C38" s="0" t="n">
        <f aca="false">C30*C31</f>
        <v>26840.401045041</v>
      </c>
      <c r="D38" s="0" t="n">
        <f aca="false">D30*D31</f>
        <v>34654.0542608292</v>
      </c>
      <c r="E38" s="0" t="n">
        <f aca="false">E30*E31</f>
        <v>29278.5013017387</v>
      </c>
      <c r="F38" s="0" t="n">
        <f aca="false">F30*F31</f>
        <v>36465.4900346204</v>
      </c>
      <c r="G38" s="0" t="n">
        <f aca="false">G30*G31</f>
        <v>31892.3151729018</v>
      </c>
      <c r="H38" s="0" t="n">
        <f aca="false">H30*H31</f>
        <v>22934.9116061453</v>
      </c>
      <c r="I38" s="0" t="n">
        <f aca="false">I30*I31</f>
        <v>30657.6407903673</v>
      </c>
      <c r="J38" s="0" t="n">
        <f aca="false">J30*J31</f>
        <v>22282.4353819586</v>
      </c>
      <c r="K38" s="0" t="n">
        <f aca="false">K30*K31</f>
        <v>32139.6157431952</v>
      </c>
      <c r="L38" s="0" t="n">
        <f aca="false">L30*L31</f>
        <v>30844.8284195205</v>
      </c>
      <c r="M38" s="0" t="n">
        <f aca="false">M30*M31</f>
        <v>23912.9906430164</v>
      </c>
      <c r="N38" s="0" t="n">
        <f aca="false">N30*N31</f>
        <v>27993.607372826</v>
      </c>
      <c r="O38" s="0" t="n">
        <f aca="false">O30*O31</f>
        <v>40803.7422530274</v>
      </c>
      <c r="P38" s="0" t="n">
        <f aca="false">P30*P31</f>
        <v>29131.2200383323</v>
      </c>
      <c r="Q38" s="0" t="n">
        <f aca="false">Q30*Q31</f>
        <v>42069.612123203</v>
      </c>
      <c r="R38" s="0" t="n">
        <f aca="false">R30*R31</f>
        <v>43739.5235929032</v>
      </c>
      <c r="S38" s="0" t="n">
        <f aca="false">S30*S31</f>
        <v>47730.7208738323</v>
      </c>
      <c r="T38" s="0" t="n">
        <f aca="false">T30*T31</f>
        <v>29045.9411431072</v>
      </c>
      <c r="U38" s="0" t="n">
        <f aca="false">U30*U31</f>
        <v>29551.2073113009</v>
      </c>
      <c r="V38" s="0" t="n">
        <f aca="false">V30*V31</f>
        <v>24424.3356284098</v>
      </c>
      <c r="W38" s="0" t="n">
        <f aca="false">W30*W31</f>
        <v>0</v>
      </c>
      <c r="X38" s="0" t="n">
        <f aca="false">X30*X31</f>
        <v>0</v>
      </c>
      <c r="Y38" s="0" t="n">
        <f aca="false">Y30*Y31</f>
        <v>0</v>
      </c>
      <c r="Z38" s="0" t="n">
        <f aca="false">Z30*Z31</f>
        <v>0</v>
      </c>
      <c r="AA38" s="0" t="n">
        <f aca="false">AA30*AA31</f>
        <v>0</v>
      </c>
      <c r="AB38" s="0" t="n">
        <f aca="false">AB30*AB31</f>
        <v>0</v>
      </c>
      <c r="AC38" s="0" t="n">
        <f aca="false">AC30*AC31</f>
        <v>0</v>
      </c>
      <c r="AD38" s="0" t="n">
        <f aca="false">AD30*AD31</f>
        <v>0</v>
      </c>
      <c r="AE38" s="0" t="n">
        <f aca="false">AE30*AE31</f>
        <v>0</v>
      </c>
      <c r="AF38" s="0" t="n">
        <f aca="false">AF30*AF31</f>
        <v>0</v>
      </c>
      <c r="AG38" s="0" t="n">
        <f aca="false">AG30*AG31</f>
        <v>0</v>
      </c>
      <c r="AH38" s="0" t="n">
        <f aca="false">AH30*AH31</f>
        <v>0</v>
      </c>
      <c r="AI38" s="0" t="n">
        <f aca="false">AI30*AI31</f>
        <v>0</v>
      </c>
      <c r="AJ38" s="0" t="n">
        <f aca="false">AJ30*AJ31</f>
        <v>0</v>
      </c>
      <c r="AK38" s="0" t="n">
        <f aca="false">AK30*AK31</f>
        <v>0</v>
      </c>
      <c r="AL38" s="0" t="n">
        <f aca="false">AL30*AL31</f>
        <v>0</v>
      </c>
      <c r="AM38" s="0" t="n">
        <f aca="false">AM30*AM31</f>
        <v>0</v>
      </c>
    </row>
    <row r="39" customFormat="false" ht="14.4" hidden="false" customHeight="false" outlineLevel="0" collapsed="false">
      <c r="B39" s="123" t="s">
        <v>82</v>
      </c>
      <c r="C39" s="0" t="n">
        <f aca="false">C38*-C33</f>
        <v>-16209.6725623149</v>
      </c>
      <c r="D39" s="0" t="n">
        <f aca="false">D38*-D33</f>
        <v>-19427.9252385259</v>
      </c>
      <c r="E39" s="0" t="n">
        <f aca="false">E38*-E33</f>
        <v>-17156.5845477287</v>
      </c>
      <c r="F39" s="0" t="n">
        <f aca="false">F38*-F33</f>
        <v>-23413.5650912261</v>
      </c>
      <c r="G39" s="0" t="n">
        <f aca="false">G38*-G33</f>
        <v>-20102.0273842246</v>
      </c>
      <c r="H39" s="0" t="n">
        <f aca="false">H38*-H33</f>
        <v>-14145.1792937015</v>
      </c>
      <c r="I39" s="0" t="n">
        <f aca="false">I38*-I33</f>
        <v>-21746.0481844828</v>
      </c>
      <c r="J39" s="0" t="n">
        <f aca="false">J38*-J33</f>
        <v>-12271.911405578</v>
      </c>
      <c r="K39" s="0" t="n">
        <f aca="false">K38*-K33</f>
        <v>-21751.4285910542</v>
      </c>
      <c r="L39" s="0" t="n">
        <f aca="false">L38*-L33</f>
        <v>-17788.354261538</v>
      </c>
      <c r="M39" s="0" t="n">
        <f aca="false">M38*-M33</f>
        <v>-14668.2467369814</v>
      </c>
      <c r="N39" s="0" t="n">
        <f aca="false">N38*-N33</f>
        <v>-17618.4300284668</v>
      </c>
      <c r="O39" s="0" t="n">
        <f aca="false">O38*-O33</f>
        <v>-27844.3493885384</v>
      </c>
      <c r="P39" s="0" t="n">
        <f aca="false">P38*-P33</f>
        <v>-16484.4693570569</v>
      </c>
      <c r="Q39" s="0" t="n">
        <f aca="false">Q38*-Q33</f>
        <v>-27203.0552672372</v>
      </c>
      <c r="R39" s="0" t="n">
        <f aca="false">R38*-R33</f>
        <v>-23725.8829209567</v>
      </c>
      <c r="S39" s="0" t="n">
        <f aca="false">S38*-S33</f>
        <v>-28829.9473113747</v>
      </c>
      <c r="T39" s="0" t="n">
        <f aca="false">T38*-T33</f>
        <v>-16944.9639656548</v>
      </c>
      <c r="U39" s="0" t="n">
        <f aca="false">U38*-U33</f>
        <v>-17470.31475521</v>
      </c>
      <c r="V39" s="0" t="n">
        <f aca="false">V38*-V33</f>
        <v>-14633.373625169</v>
      </c>
      <c r="W39" s="0" t="n">
        <f aca="false">W38*-W33</f>
        <v>-0</v>
      </c>
      <c r="X39" s="0" t="n">
        <f aca="false">X38*-X33</f>
        <v>-0</v>
      </c>
      <c r="Y39" s="0" t="n">
        <f aca="false">Y38*-Y33</f>
        <v>-0</v>
      </c>
      <c r="Z39" s="0" t="n">
        <f aca="false">Z38*-Z33</f>
        <v>-0</v>
      </c>
      <c r="AA39" s="0" t="n">
        <f aca="false">AA38*-AA33</f>
        <v>-0</v>
      </c>
      <c r="AB39" s="0" t="n">
        <f aca="false">AB38*-AB33</f>
        <v>-0</v>
      </c>
      <c r="AC39" s="0" t="n">
        <f aca="false">AC38*-AC33</f>
        <v>-0</v>
      </c>
      <c r="AD39" s="0" t="n">
        <f aca="false">AD38*-AD33</f>
        <v>-0</v>
      </c>
      <c r="AE39" s="0" t="n">
        <f aca="false">AE38*-AE33</f>
        <v>-0</v>
      </c>
      <c r="AF39" s="0" t="n">
        <f aca="false">AF38*-AF33</f>
        <v>-0</v>
      </c>
      <c r="AG39" s="0" t="n">
        <f aca="false">AG38*-AG33</f>
        <v>-0</v>
      </c>
      <c r="AH39" s="0" t="n">
        <f aca="false">AH38*-AH33</f>
        <v>-0</v>
      </c>
      <c r="AI39" s="0" t="n">
        <f aca="false">AI38*-AI33</f>
        <v>-0</v>
      </c>
      <c r="AJ39" s="0" t="n">
        <f aca="false">AJ38*-AJ33</f>
        <v>-0</v>
      </c>
      <c r="AK39" s="0" t="n">
        <f aca="false">AK38*-AK33</f>
        <v>-0</v>
      </c>
      <c r="AL39" s="0" t="n">
        <f aca="false">AL38*-AL33</f>
        <v>-0</v>
      </c>
      <c r="AM39" s="0" t="n">
        <f aca="false">AM38*-AM33</f>
        <v>-0</v>
      </c>
    </row>
    <row r="40" customFormat="false" ht="14.4" hidden="false" customHeight="false" outlineLevel="0" collapsed="false">
      <c r="B40" s="124" t="s">
        <v>83</v>
      </c>
      <c r="C40" s="125" t="n">
        <f aca="false">-$C$11</f>
        <v>-5000</v>
      </c>
      <c r="D40" s="125" t="n">
        <f aca="false">-$C$11</f>
        <v>-5000</v>
      </c>
      <c r="E40" s="125" t="n">
        <f aca="false">-$C$11</f>
        <v>-5000</v>
      </c>
      <c r="F40" s="125" t="n">
        <f aca="false">-$C$11</f>
        <v>-5000</v>
      </c>
      <c r="G40" s="125" t="n">
        <f aca="false">-$C$11</f>
        <v>-5000</v>
      </c>
      <c r="H40" s="125" t="n">
        <f aca="false">-$C$11</f>
        <v>-5000</v>
      </c>
      <c r="I40" s="125" t="n">
        <f aca="false">-$C$11</f>
        <v>-5000</v>
      </c>
      <c r="J40" s="125" t="n">
        <f aca="false">-$C$11</f>
        <v>-5000</v>
      </c>
      <c r="K40" s="125" t="n">
        <f aca="false">-$C$11</f>
        <v>-5000</v>
      </c>
      <c r="L40" s="125" t="n">
        <f aca="false">-$C$11</f>
        <v>-5000</v>
      </c>
      <c r="M40" s="125" t="n">
        <f aca="false">-$C$11</f>
        <v>-5000</v>
      </c>
      <c r="N40" s="125" t="n">
        <f aca="false">-$C$11</f>
        <v>-5000</v>
      </c>
      <c r="O40" s="125" t="n">
        <f aca="false">-$C$11</f>
        <v>-5000</v>
      </c>
      <c r="P40" s="125" t="n">
        <f aca="false">-$C$11</f>
        <v>-5000</v>
      </c>
      <c r="Q40" s="125" t="n">
        <f aca="false">-$C$11</f>
        <v>-5000</v>
      </c>
      <c r="R40" s="125" t="n">
        <f aca="false">-$C$11</f>
        <v>-5000</v>
      </c>
      <c r="S40" s="125" t="n">
        <f aca="false">-$C$11</f>
        <v>-5000</v>
      </c>
      <c r="T40" s="125" t="n">
        <f aca="false">-$C$11</f>
        <v>-5000</v>
      </c>
      <c r="U40" s="125" t="n">
        <f aca="false">-$C$11</f>
        <v>-5000</v>
      </c>
      <c r="V40" s="125" t="n">
        <f aca="false">-$C$11</f>
        <v>-5000</v>
      </c>
      <c r="W40" s="125" t="n">
        <f aca="false">-$C$11</f>
        <v>-5000</v>
      </c>
      <c r="X40" s="125" t="n">
        <f aca="false">-$C$11</f>
        <v>-5000</v>
      </c>
      <c r="Y40" s="125" t="n">
        <f aca="false">-$C$11</f>
        <v>-5000</v>
      </c>
      <c r="Z40" s="125" t="n">
        <f aca="false">-$C$11</f>
        <v>-5000</v>
      </c>
      <c r="AA40" s="125" t="n">
        <f aca="false">-$C$11</f>
        <v>-5000</v>
      </c>
      <c r="AB40" s="125" t="n">
        <f aca="false">-$C$11</f>
        <v>-5000</v>
      </c>
      <c r="AC40" s="125" t="n">
        <f aca="false">-$C$11</f>
        <v>-5000</v>
      </c>
      <c r="AD40" s="125" t="n">
        <f aca="false">-$C$11</f>
        <v>-5000</v>
      </c>
      <c r="AE40" s="125" t="n">
        <f aca="false">-$C$11</f>
        <v>-5000</v>
      </c>
      <c r="AF40" s="125" t="n">
        <f aca="false">-$C$11</f>
        <v>-5000</v>
      </c>
      <c r="AG40" s="125" t="n">
        <f aca="false">-$C$11</f>
        <v>-5000</v>
      </c>
      <c r="AH40" s="125" t="n">
        <f aca="false">-$C$11</f>
        <v>-5000</v>
      </c>
      <c r="AI40" s="125" t="n">
        <f aca="false">-$C$11</f>
        <v>-5000</v>
      </c>
      <c r="AJ40" s="125" t="n">
        <f aca="false">-$C$11</f>
        <v>-5000</v>
      </c>
      <c r="AK40" s="125" t="n">
        <f aca="false">-$C$11</f>
        <v>-5000</v>
      </c>
      <c r="AL40" s="125" t="n">
        <f aca="false">-$C$11</f>
        <v>-5000</v>
      </c>
      <c r="AM40" s="125" t="n">
        <f aca="false">-$C$11</f>
        <v>-5000</v>
      </c>
    </row>
    <row r="41" customFormat="false" ht="14.4" hidden="false" customHeight="false" outlineLevel="0" collapsed="false">
      <c r="B41" s="126" t="s">
        <v>18</v>
      </c>
      <c r="C41" s="0" t="n">
        <f aca="false">SUM(C38:C40)</f>
        <v>5630.72848272606</v>
      </c>
      <c r="D41" s="0" t="n">
        <f aca="false">SUM(D38:D40)</f>
        <v>10226.1290223033</v>
      </c>
      <c r="E41" s="0" t="n">
        <f aca="false">SUM(E38:E40)</f>
        <v>7121.91675401008</v>
      </c>
      <c r="F41" s="0" t="n">
        <f aca="false">SUM(F38:F40)</f>
        <v>8051.92494339423</v>
      </c>
      <c r="G41" s="0" t="n">
        <f aca="false">SUM(G38:G40)</f>
        <v>6790.28778867717</v>
      </c>
      <c r="H41" s="0" t="n">
        <f aca="false">SUM(H38:H40)</f>
        <v>3789.73231244375</v>
      </c>
      <c r="I41" s="0" t="n">
        <f aca="false">SUM(I38:I40)</f>
        <v>3911.5926058845</v>
      </c>
      <c r="J41" s="0" t="n">
        <f aca="false">SUM(J38:J40)</f>
        <v>5010.52397638062</v>
      </c>
      <c r="K41" s="0" t="n">
        <f aca="false">SUM(K38:K40)</f>
        <v>5388.18715214093</v>
      </c>
      <c r="L41" s="0" t="n">
        <f aca="false">SUM(L38:L40)</f>
        <v>8056.47415798241</v>
      </c>
      <c r="M41" s="0" t="n">
        <f aca="false">SUM(M38:M40)</f>
        <v>4244.74390603507</v>
      </c>
      <c r="N41" s="0" t="n">
        <f aca="false">SUM(N38:N40)</f>
        <v>5375.17734435914</v>
      </c>
      <c r="O41" s="0" t="n">
        <f aca="false">SUM(O38:O40)</f>
        <v>7959.39286448906</v>
      </c>
      <c r="P41" s="0" t="n">
        <f aca="false">SUM(P38:P40)</f>
        <v>7646.75068127545</v>
      </c>
      <c r="Q41" s="0" t="n">
        <f aca="false">SUM(Q38:Q40)</f>
        <v>9866.55685596587</v>
      </c>
      <c r="R41" s="0" t="n">
        <f aca="false">SUM(R38:R40)</f>
        <v>15013.6406719464</v>
      </c>
      <c r="S41" s="0" t="n">
        <f aca="false">SUM(S38:S40)</f>
        <v>13900.7735624575</v>
      </c>
      <c r="T41" s="0" t="n">
        <f aca="false">SUM(T38:T40)</f>
        <v>7100.97717745235</v>
      </c>
      <c r="U41" s="0" t="n">
        <f aca="false">SUM(U38:U40)</f>
        <v>7080.89255609095</v>
      </c>
      <c r="V41" s="0" t="n">
        <f aca="false">SUM(V38:V40)</f>
        <v>4790.96200324083</v>
      </c>
      <c r="W41" s="0" t="n">
        <f aca="false">SUM(W38:W40)</f>
        <v>-5000</v>
      </c>
      <c r="X41" s="0" t="n">
        <f aca="false">SUM(X38:X40)</f>
        <v>-5000</v>
      </c>
      <c r="Y41" s="0" t="n">
        <f aca="false">SUM(Y38:Y40)</f>
        <v>-5000</v>
      </c>
      <c r="Z41" s="0" t="n">
        <f aca="false">SUM(Z38:Z40)</f>
        <v>-5000</v>
      </c>
      <c r="AA41" s="0" t="n">
        <f aca="false">SUM(AA38:AA40)</f>
        <v>-5000</v>
      </c>
      <c r="AB41" s="0" t="n">
        <f aca="false">SUM(AB38:AB40)</f>
        <v>-5000</v>
      </c>
      <c r="AC41" s="0" t="n">
        <f aca="false">SUM(AC38:AC40)</f>
        <v>-5000</v>
      </c>
      <c r="AD41" s="0" t="n">
        <f aca="false">SUM(AD38:AD40)</f>
        <v>-5000</v>
      </c>
      <c r="AE41" s="0" t="n">
        <f aca="false">SUM(AE38:AE40)</f>
        <v>-5000</v>
      </c>
      <c r="AF41" s="0" t="n">
        <f aca="false">SUM(AF38:AF40)</f>
        <v>-5000</v>
      </c>
      <c r="AG41" s="0" t="n">
        <f aca="false">SUM(AG38:AG40)</f>
        <v>-5000</v>
      </c>
      <c r="AH41" s="0" t="n">
        <f aca="false">SUM(AH38:AH40)</f>
        <v>-5000</v>
      </c>
      <c r="AI41" s="0" t="n">
        <f aca="false">SUM(AI38:AI40)</f>
        <v>-5000</v>
      </c>
      <c r="AJ41" s="0" t="n">
        <f aca="false">SUM(AJ38:AJ40)</f>
        <v>-5000</v>
      </c>
      <c r="AK41" s="0" t="n">
        <f aca="false">SUM(AK38:AK40)</f>
        <v>-5000</v>
      </c>
      <c r="AL41" s="0" t="n">
        <f aca="false">SUM(AL38:AL40)</f>
        <v>-5000</v>
      </c>
      <c r="AM41" s="0" t="n">
        <f aca="false">SUM(AM38:AM40)</f>
        <v>-5000</v>
      </c>
    </row>
    <row r="42" customFormat="false" ht="14.4" hidden="false" customHeight="false" outlineLevel="0" collapsed="false">
      <c r="B42" s="127" t="s">
        <v>84</v>
      </c>
      <c r="C42" s="24" t="n">
        <f aca="false">-D20*(D21+D22)</f>
        <v>-2000</v>
      </c>
      <c r="D42" s="24" t="n">
        <f aca="false">-E20*(E21+E22)</f>
        <v>2560</v>
      </c>
      <c r="E42" s="24" t="n">
        <f aca="false">-F20*(F21+F22)</f>
        <v>921.6</v>
      </c>
      <c r="F42" s="24" t="n">
        <f aca="false">-G20*(G21+G22)</f>
        <v>331.776</v>
      </c>
      <c r="G42" s="24" t="n">
        <f aca="false">-H20*(H21+H22)</f>
        <v>199.0656</v>
      </c>
      <c r="H42" s="24" t="n">
        <f aca="false">-I20*(I21+I22)</f>
        <v>33.1776</v>
      </c>
      <c r="I42" s="24" t="n">
        <f aca="false">-J20*(J21+J22)</f>
        <v>-0</v>
      </c>
      <c r="J42" s="24" t="n">
        <f aca="false">-K20*(K21+K22)</f>
        <v>-0</v>
      </c>
      <c r="K42" s="24" t="n">
        <f aca="false">-L20*(L21+L22)</f>
        <v>-0</v>
      </c>
      <c r="L42" s="24" t="n">
        <f aca="false">-M20*(M21+M22)</f>
        <v>-0</v>
      </c>
      <c r="M42" s="24" t="n">
        <f aca="false">-N20*(N21+N22)</f>
        <v>-0</v>
      </c>
      <c r="N42" s="24" t="n">
        <f aca="false">-O20*(O21+O22)</f>
        <v>-0</v>
      </c>
      <c r="O42" s="24" t="n">
        <f aca="false">-P20*(P21+P22)</f>
        <v>-0</v>
      </c>
      <c r="P42" s="24" t="n">
        <f aca="false">-Q20*(Q21+Q22)</f>
        <v>-0</v>
      </c>
      <c r="Q42" s="24" t="n">
        <f aca="false">-R20*(R21+R22)</f>
        <v>-0</v>
      </c>
      <c r="R42" s="24" t="n">
        <f aca="false">-S20*(S21+S22)</f>
        <v>-0</v>
      </c>
      <c r="S42" s="24" t="n">
        <f aca="false">-T20*(T21+T22)</f>
        <v>-0</v>
      </c>
      <c r="T42" s="24" t="n">
        <f aca="false">-U20*(U21+U22)</f>
        <v>-0</v>
      </c>
      <c r="U42" s="24" t="n">
        <f aca="false">-V20*(V21+V22)</f>
        <v>-0</v>
      </c>
      <c r="V42" s="24" t="n">
        <f aca="false">-W20*(W21+W22)</f>
        <v>-0</v>
      </c>
      <c r="W42" s="24" t="n">
        <f aca="false">-X20*(X21+X22)</f>
        <v>-0</v>
      </c>
      <c r="X42" s="24" t="n">
        <f aca="false">-Y20*(Y21+Y22)</f>
        <v>-0</v>
      </c>
      <c r="Y42" s="24" t="n">
        <f aca="false">-Z20*(Z21+Z22)</f>
        <v>-0</v>
      </c>
      <c r="Z42" s="24" t="n">
        <f aca="false">-AA20*(AA21+AA22)</f>
        <v>-0</v>
      </c>
      <c r="AA42" s="24" t="n">
        <f aca="false">-AB20*(AB21+AB22)</f>
        <v>-0</v>
      </c>
      <c r="AB42" s="24" t="n">
        <f aca="false">-AC20*(AC21+AC22)</f>
        <v>-0</v>
      </c>
      <c r="AC42" s="24" t="n">
        <f aca="false">-AD20*(AD21+AD22)</f>
        <v>-0</v>
      </c>
      <c r="AD42" s="24" t="n">
        <f aca="false">-AE20*(AE21+AE22)</f>
        <v>-0</v>
      </c>
      <c r="AE42" s="24" t="n">
        <f aca="false">-AF20*(AF21+AF22)</f>
        <v>-0</v>
      </c>
      <c r="AF42" s="24" t="n">
        <f aca="false">-AG20*(AG21+AG22)</f>
        <v>-0</v>
      </c>
      <c r="AG42" s="24" t="n">
        <f aca="false">-AH20*(AH21+AH22)</f>
        <v>-0</v>
      </c>
      <c r="AH42" s="24" t="n">
        <f aca="false">-AI20*(AI21+AI22)</f>
        <v>-0</v>
      </c>
      <c r="AI42" s="24" t="n">
        <f aca="false">-AJ20*(AJ21+AJ22)</f>
        <v>-0</v>
      </c>
      <c r="AJ42" s="24" t="n">
        <f aca="false">-AK20*(AK21+AK22)</f>
        <v>-0</v>
      </c>
      <c r="AK42" s="24" t="n">
        <f aca="false">-AL20*(AL21+AL22)</f>
        <v>-0</v>
      </c>
      <c r="AL42" s="24" t="n">
        <f aca="false">-AM20*(AM21+AM22)</f>
        <v>-0</v>
      </c>
      <c r="AM42" s="24" t="n">
        <f aca="false">-AN20*(AN21+AN22)</f>
        <v>-0</v>
      </c>
    </row>
    <row r="43" customFormat="false" ht="14.4" hidden="false" customHeight="false" outlineLevel="0" collapsed="false">
      <c r="B43" s="126" t="s">
        <v>85</v>
      </c>
      <c r="C43" s="24" t="n">
        <f aca="false">+C42+C41</f>
        <v>3630.72848272606</v>
      </c>
      <c r="D43" s="24" t="n">
        <f aca="false">+D42+D41</f>
        <v>12786.1290223033</v>
      </c>
      <c r="E43" s="24" t="n">
        <f aca="false">+E42+E41</f>
        <v>8043.51675401008</v>
      </c>
      <c r="F43" s="24" t="n">
        <f aca="false">+F42+F41</f>
        <v>8383.70094339423</v>
      </c>
      <c r="G43" s="24" t="n">
        <f aca="false">+G42+G41</f>
        <v>6989.35338867717</v>
      </c>
      <c r="H43" s="24" t="n">
        <f aca="false">+H42+H41</f>
        <v>3822.90991244375</v>
      </c>
      <c r="I43" s="24" t="n">
        <f aca="false">+I42+I41</f>
        <v>3911.5926058845</v>
      </c>
      <c r="J43" s="24" t="n">
        <f aca="false">+J42+J41</f>
        <v>5010.52397638062</v>
      </c>
      <c r="K43" s="24" t="n">
        <f aca="false">+K42+K41</f>
        <v>5388.18715214093</v>
      </c>
      <c r="L43" s="24" t="n">
        <f aca="false">+L42+L41</f>
        <v>8056.47415798241</v>
      </c>
      <c r="M43" s="24" t="n">
        <f aca="false">+M42+M41</f>
        <v>4244.74390603507</v>
      </c>
      <c r="N43" s="24" t="n">
        <f aca="false">+N42+N41</f>
        <v>5375.17734435914</v>
      </c>
      <c r="O43" s="24" t="n">
        <f aca="false">+O42+O41</f>
        <v>7959.39286448906</v>
      </c>
      <c r="P43" s="24" t="n">
        <f aca="false">+P42+P41</f>
        <v>7646.75068127545</v>
      </c>
      <c r="Q43" s="24" t="n">
        <f aca="false">+Q42+Q41</f>
        <v>9866.55685596587</v>
      </c>
      <c r="R43" s="24" t="n">
        <f aca="false">+R42+R41</f>
        <v>15013.6406719464</v>
      </c>
      <c r="S43" s="24" t="n">
        <f aca="false">+S42+S41</f>
        <v>13900.7735624575</v>
      </c>
      <c r="T43" s="24" t="n">
        <f aca="false">+T42+T41</f>
        <v>7100.97717745235</v>
      </c>
      <c r="U43" s="24" t="n">
        <f aca="false">+U42+U41</f>
        <v>7080.89255609095</v>
      </c>
      <c r="V43" s="24" t="n">
        <f aca="false">+V42+V41</f>
        <v>4790.96200324083</v>
      </c>
      <c r="W43" s="24" t="n">
        <f aca="false">+W42+W41</f>
        <v>-5000</v>
      </c>
      <c r="X43" s="24" t="n">
        <f aca="false">+X42+X41</f>
        <v>-5000</v>
      </c>
      <c r="Y43" s="24" t="n">
        <f aca="false">+Y42+Y41</f>
        <v>-5000</v>
      </c>
      <c r="Z43" s="24" t="n">
        <f aca="false">+Z42+Z41</f>
        <v>-5000</v>
      </c>
      <c r="AA43" s="24" t="n">
        <f aca="false">+AA42+AA41</f>
        <v>-5000</v>
      </c>
      <c r="AB43" s="24" t="n">
        <f aca="false">+AB42+AB41</f>
        <v>-5000</v>
      </c>
      <c r="AC43" s="24" t="n">
        <f aca="false">+AC42+AC41</f>
        <v>-5000</v>
      </c>
      <c r="AD43" s="24" t="n">
        <f aca="false">+AD42+AD41</f>
        <v>-5000</v>
      </c>
      <c r="AE43" s="24" t="n">
        <f aca="false">+AE42+AE41</f>
        <v>-5000</v>
      </c>
      <c r="AF43" s="24" t="n">
        <f aca="false">+AF42+AF41</f>
        <v>-5000</v>
      </c>
      <c r="AG43" s="24" t="n">
        <f aca="false">+AG42+AG41</f>
        <v>-5000</v>
      </c>
      <c r="AH43" s="24" t="n">
        <f aca="false">+AH42+AH41</f>
        <v>-5000</v>
      </c>
      <c r="AI43" s="24" t="n">
        <f aca="false">+AI42+AI41</f>
        <v>-5000</v>
      </c>
      <c r="AJ43" s="24" t="n">
        <f aca="false">+AJ42+AJ41</f>
        <v>-5000</v>
      </c>
      <c r="AK43" s="24" t="n">
        <f aca="false">+AK42+AK41</f>
        <v>-5000</v>
      </c>
      <c r="AL43" s="24" t="n">
        <f aca="false">+AL42+AL41</f>
        <v>-5000</v>
      </c>
      <c r="AM43" s="24" t="n">
        <f aca="false">+AM42+AM41</f>
        <v>-5000</v>
      </c>
    </row>
    <row r="44" customFormat="false" ht="14.4" hidden="false" customHeight="false" outlineLevel="0" collapsed="false">
      <c r="B44" s="11" t="s">
        <v>86</v>
      </c>
    </row>
    <row r="45" customFormat="false" ht="14.4" hidden="false" customHeight="false" outlineLevel="0" collapsed="false">
      <c r="B45" s="127" t="s">
        <v>21</v>
      </c>
      <c r="C45" s="24" t="n">
        <f aca="false">C43*$C$12</f>
        <v>1452.29139309042</v>
      </c>
      <c r="D45" s="24" t="n">
        <f aca="false">D43*$C$12</f>
        <v>5114.45160892131</v>
      </c>
      <c r="E45" s="24" t="n">
        <f aca="false">E43*$C$12</f>
        <v>3217.40670160403</v>
      </c>
      <c r="F45" s="24" t="n">
        <f aca="false">F43*$C$12</f>
        <v>3353.48037735769</v>
      </c>
      <c r="G45" s="24" t="n">
        <f aca="false">G43*$C$12</f>
        <v>2795.74135547087</v>
      </c>
      <c r="H45" s="24" t="n">
        <f aca="false">H43*$C$12</f>
        <v>1529.1639649775</v>
      </c>
      <c r="I45" s="24" t="n">
        <f aca="false">I43*$C$12</f>
        <v>1564.6370423538</v>
      </c>
      <c r="J45" s="24" t="n">
        <f aca="false">J43*$C$12</f>
        <v>2004.20959055225</v>
      </c>
      <c r="K45" s="24" t="n">
        <f aca="false">K43*$C$12</f>
        <v>2155.27486085637</v>
      </c>
      <c r="L45" s="24" t="n">
        <f aca="false">L43*$C$12</f>
        <v>3222.58966319297</v>
      </c>
      <c r="M45" s="24" t="n">
        <f aca="false">M43*$C$12</f>
        <v>1697.89756241403</v>
      </c>
      <c r="N45" s="24" t="n">
        <f aca="false">N43*$C$12</f>
        <v>2150.07093774366</v>
      </c>
      <c r="O45" s="24" t="n">
        <f aca="false">O43*$C$12</f>
        <v>3183.75714579562</v>
      </c>
      <c r="P45" s="24" t="n">
        <f aca="false">P43*$C$12</f>
        <v>3058.70027251018</v>
      </c>
      <c r="Q45" s="24" t="n">
        <f aca="false">Q43*$C$12</f>
        <v>3946.62274238635</v>
      </c>
      <c r="R45" s="24" t="n">
        <f aca="false">R43*$C$12</f>
        <v>6005.45626877858</v>
      </c>
      <c r="S45" s="24" t="n">
        <f aca="false">S43*$C$12</f>
        <v>5560.30942498302</v>
      </c>
      <c r="T45" s="24" t="n">
        <f aca="false">T43*$C$12</f>
        <v>2840.39087098094</v>
      </c>
      <c r="U45" s="24" t="n">
        <f aca="false">U43*$C$12</f>
        <v>2832.35702243638</v>
      </c>
      <c r="V45" s="24" t="n">
        <f aca="false">V43*$C$12</f>
        <v>1916.38480129633</v>
      </c>
      <c r="W45" s="24" t="n">
        <f aca="false">W43*$C$12</f>
        <v>-2000</v>
      </c>
      <c r="X45" s="24" t="n">
        <f aca="false">X43*$C$12</f>
        <v>-2000</v>
      </c>
      <c r="Y45" s="24" t="n">
        <f aca="false">Y43*$C$12</f>
        <v>-2000</v>
      </c>
      <c r="Z45" s="24" t="n">
        <f aca="false">Z43*$C$12</f>
        <v>-2000</v>
      </c>
      <c r="AA45" s="24" t="n">
        <f aca="false">AA43*$C$12</f>
        <v>-2000</v>
      </c>
      <c r="AB45" s="24" t="n">
        <f aca="false">AB43*$C$12</f>
        <v>-2000</v>
      </c>
      <c r="AC45" s="24" t="n">
        <f aca="false">AC43*$C$12</f>
        <v>-2000</v>
      </c>
      <c r="AD45" s="24" t="n">
        <f aca="false">AD43*$C$12</f>
        <v>-2000</v>
      </c>
      <c r="AE45" s="24" t="n">
        <f aca="false">AE43*$C$12</f>
        <v>-2000</v>
      </c>
      <c r="AF45" s="24" t="n">
        <f aca="false">AF43*$C$12</f>
        <v>-2000</v>
      </c>
      <c r="AG45" s="24" t="n">
        <f aca="false">AG43*$C$12</f>
        <v>-2000</v>
      </c>
      <c r="AH45" s="24" t="n">
        <f aca="false">AH43*$C$12</f>
        <v>-2000</v>
      </c>
      <c r="AI45" s="24" t="n">
        <f aca="false">AI43*$C$12</f>
        <v>-2000</v>
      </c>
      <c r="AJ45" s="24" t="n">
        <f aca="false">AJ43*$C$12</f>
        <v>-2000</v>
      </c>
      <c r="AK45" s="24" t="n">
        <f aca="false">AK43*$C$12</f>
        <v>-2000</v>
      </c>
      <c r="AL45" s="24" t="n">
        <f aca="false">AL43*$C$12</f>
        <v>-2000</v>
      </c>
      <c r="AM45" s="24" t="n">
        <f aca="false">AM43*$C$12</f>
        <v>-2000</v>
      </c>
    </row>
    <row r="46" customFormat="false" ht="14.4" hidden="false" customHeight="false" outlineLevel="0" collapsed="false">
      <c r="B46" s="126" t="s">
        <v>87</v>
      </c>
      <c r="C46" s="24" t="n">
        <f aca="false">C45+C43</f>
        <v>5083.01987581648</v>
      </c>
      <c r="D46" s="24" t="n">
        <f aca="false">D45+D43</f>
        <v>17900.5806312246</v>
      </c>
      <c r="E46" s="24" t="n">
        <f aca="false">E45+E43</f>
        <v>11260.9234556141</v>
      </c>
      <c r="F46" s="24" t="n">
        <f aca="false">F45+F43</f>
        <v>11737.1813207519</v>
      </c>
      <c r="G46" s="24" t="n">
        <f aca="false">G45+G43</f>
        <v>9785.09474414804</v>
      </c>
      <c r="H46" s="24" t="n">
        <f aca="false">H45+H43</f>
        <v>5352.07387742125</v>
      </c>
      <c r="I46" s="24" t="n">
        <f aca="false">I45+I43</f>
        <v>5476.22964823829</v>
      </c>
      <c r="J46" s="24" t="n">
        <f aca="false">J45+J43</f>
        <v>7014.73356693287</v>
      </c>
      <c r="K46" s="24" t="n">
        <f aca="false">K45+K43</f>
        <v>7543.46201299731</v>
      </c>
      <c r="L46" s="24" t="n">
        <f aca="false">L45+L43</f>
        <v>11279.0638211754</v>
      </c>
      <c r="M46" s="24" t="n">
        <f aca="false">M45+M43</f>
        <v>5942.64146844909</v>
      </c>
      <c r="N46" s="24" t="n">
        <f aca="false">N45+N43</f>
        <v>7525.2482821028</v>
      </c>
      <c r="O46" s="24" t="n">
        <f aca="false">O45+O43</f>
        <v>11143.1500102847</v>
      </c>
      <c r="P46" s="24" t="n">
        <f aca="false">P45+P43</f>
        <v>10705.4509537856</v>
      </c>
      <c r="Q46" s="24" t="n">
        <f aca="false">Q45+Q43</f>
        <v>13813.1795983522</v>
      </c>
      <c r="R46" s="24" t="n">
        <f aca="false">R45+R43</f>
        <v>21019.096940725</v>
      </c>
      <c r="S46" s="24" t="n">
        <f aca="false">S45+S43</f>
        <v>19461.0829874406</v>
      </c>
      <c r="T46" s="24" t="n">
        <f aca="false">T45+T43</f>
        <v>9941.36804843329</v>
      </c>
      <c r="U46" s="24" t="n">
        <f aca="false">U45+U43</f>
        <v>9913.24957852733</v>
      </c>
      <c r="V46" s="24" t="n">
        <f aca="false">V45+V43</f>
        <v>6707.34680453716</v>
      </c>
      <c r="W46" s="24" t="n">
        <f aca="false">W45+W43</f>
        <v>-7000</v>
      </c>
      <c r="X46" s="24" t="n">
        <f aca="false">X45+X43</f>
        <v>-7000</v>
      </c>
      <c r="Y46" s="24" t="n">
        <f aca="false">Y45+Y43</f>
        <v>-7000</v>
      </c>
      <c r="Z46" s="24" t="n">
        <f aca="false">Z45+Z43</f>
        <v>-7000</v>
      </c>
      <c r="AA46" s="24" t="n">
        <f aca="false">AA45+AA43</f>
        <v>-7000</v>
      </c>
      <c r="AB46" s="24" t="n">
        <f aca="false">AB45+AB43</f>
        <v>-7000</v>
      </c>
      <c r="AC46" s="24" t="n">
        <f aca="false">AC45+AC43</f>
        <v>-7000</v>
      </c>
      <c r="AD46" s="24" t="n">
        <f aca="false">AD45+AD43</f>
        <v>-7000</v>
      </c>
      <c r="AE46" s="24" t="n">
        <f aca="false">AE45+AE43</f>
        <v>-7000</v>
      </c>
      <c r="AF46" s="24" t="n">
        <f aca="false">AF45+AF43</f>
        <v>-7000</v>
      </c>
      <c r="AG46" s="24" t="n">
        <f aca="false">AG45+AG43</f>
        <v>-7000</v>
      </c>
      <c r="AH46" s="24" t="n">
        <f aca="false">AH45+AH43</f>
        <v>-7000</v>
      </c>
      <c r="AI46" s="24" t="n">
        <f aca="false">AI45+AI43</f>
        <v>-7000</v>
      </c>
      <c r="AJ46" s="24" t="n">
        <f aca="false">AJ45+AJ43</f>
        <v>-7000</v>
      </c>
      <c r="AK46" s="24" t="n">
        <f aca="false">AK45+AK43</f>
        <v>-7000</v>
      </c>
      <c r="AL46" s="24" t="n">
        <f aca="false">AL45+AL43</f>
        <v>-7000</v>
      </c>
      <c r="AM46" s="24" t="n">
        <f aca="false">AM45+AM43</f>
        <v>-7000</v>
      </c>
    </row>
    <row r="47" customFormat="false" ht="14.4" hidden="false" customHeight="false" outlineLevel="0" collapsed="false">
      <c r="B47" s="127" t="s">
        <v>88</v>
      </c>
      <c r="C47" s="24" t="n">
        <f aca="false">-C42</f>
        <v>2000</v>
      </c>
      <c r="D47" s="24" t="n">
        <f aca="false">-D42</f>
        <v>-2560</v>
      </c>
      <c r="E47" s="24" t="n">
        <f aca="false">-E42</f>
        <v>-921.6</v>
      </c>
      <c r="F47" s="24" t="n">
        <f aca="false">-F42</f>
        <v>-331.776</v>
      </c>
      <c r="G47" s="24" t="n">
        <f aca="false">-G42</f>
        <v>-199.0656</v>
      </c>
      <c r="H47" s="24" t="n">
        <f aca="false">-H42</f>
        <v>-33.1776</v>
      </c>
      <c r="I47" s="24" t="n">
        <f aca="false">-I42</f>
        <v>0</v>
      </c>
      <c r="J47" s="24" t="n">
        <f aca="false">-J42</f>
        <v>0</v>
      </c>
      <c r="K47" s="24" t="n">
        <f aca="false">-K42</f>
        <v>0</v>
      </c>
      <c r="L47" s="24" t="n">
        <f aca="false">-L42</f>
        <v>0</v>
      </c>
      <c r="M47" s="24" t="n">
        <f aca="false">-M42</f>
        <v>0</v>
      </c>
      <c r="N47" s="24" t="n">
        <f aca="false">-N42</f>
        <v>0</v>
      </c>
      <c r="O47" s="24" t="n">
        <f aca="false">-O42</f>
        <v>0</v>
      </c>
      <c r="P47" s="24" t="n">
        <f aca="false">-P42</f>
        <v>0</v>
      </c>
      <c r="Q47" s="24" t="n">
        <f aca="false">-Q42</f>
        <v>0</v>
      </c>
      <c r="R47" s="24" t="n">
        <f aca="false">-R42</f>
        <v>0</v>
      </c>
      <c r="S47" s="24" t="n">
        <f aca="false">-S42</f>
        <v>0</v>
      </c>
      <c r="T47" s="24" t="n">
        <f aca="false">-T42</f>
        <v>0</v>
      </c>
      <c r="U47" s="24" t="n">
        <f aca="false">-U42</f>
        <v>0</v>
      </c>
      <c r="V47" s="24" t="n">
        <f aca="false">-V42</f>
        <v>0</v>
      </c>
      <c r="W47" s="24" t="n">
        <f aca="false">-W42</f>
        <v>0</v>
      </c>
      <c r="X47" s="24" t="n">
        <f aca="false">-X42</f>
        <v>0</v>
      </c>
      <c r="Y47" s="24" t="n">
        <f aca="false">-Y42</f>
        <v>0</v>
      </c>
      <c r="Z47" s="24" t="n">
        <f aca="false">-Z42</f>
        <v>0</v>
      </c>
      <c r="AA47" s="24" t="n">
        <f aca="false">-AA42</f>
        <v>0</v>
      </c>
      <c r="AB47" s="24" t="n">
        <f aca="false">-AB42</f>
        <v>0</v>
      </c>
      <c r="AC47" s="24" t="n">
        <f aca="false">-AC42</f>
        <v>0</v>
      </c>
      <c r="AD47" s="24" t="n">
        <f aca="false">-AD42</f>
        <v>0</v>
      </c>
      <c r="AE47" s="24" t="n">
        <f aca="false">-AE42</f>
        <v>0</v>
      </c>
      <c r="AF47" s="24" t="n">
        <f aca="false">-AF42</f>
        <v>0</v>
      </c>
      <c r="AG47" s="24" t="n">
        <f aca="false">-AG42</f>
        <v>0</v>
      </c>
      <c r="AH47" s="24" t="n">
        <f aca="false">-AH42</f>
        <v>0</v>
      </c>
      <c r="AI47" s="24" t="n">
        <f aca="false">-AI42</f>
        <v>0</v>
      </c>
      <c r="AJ47" s="24" t="n">
        <f aca="false">-AJ42</f>
        <v>0</v>
      </c>
      <c r="AK47" s="24" t="n">
        <f aca="false">-AK42</f>
        <v>0</v>
      </c>
      <c r="AL47" s="24" t="n">
        <f aca="false">-AL42</f>
        <v>0</v>
      </c>
      <c r="AM47" s="24" t="n">
        <f aca="false">-AM42</f>
        <v>0</v>
      </c>
    </row>
    <row r="48" customFormat="false" ht="14.4" hidden="false" customHeight="false" outlineLevel="0" collapsed="false">
      <c r="B48" s="126" t="s">
        <v>89</v>
      </c>
      <c r="C48" s="24" t="n">
        <f aca="false">C47+C46</f>
        <v>7083.01987581648</v>
      </c>
      <c r="D48" s="24" t="n">
        <f aca="false">D47+D46</f>
        <v>15340.5806312246</v>
      </c>
      <c r="E48" s="24" t="n">
        <f aca="false">E47+E46</f>
        <v>10339.3234556141</v>
      </c>
      <c r="F48" s="24" t="n">
        <f aca="false">F47+F46</f>
        <v>11405.4053207519</v>
      </c>
      <c r="G48" s="24" t="n">
        <f aca="false">G47+G46</f>
        <v>9586.02914414804</v>
      </c>
      <c r="H48" s="24" t="n">
        <f aca="false">H47+H46</f>
        <v>5318.89627742125</v>
      </c>
      <c r="I48" s="24" t="n">
        <f aca="false">I47+I46</f>
        <v>5476.22964823829</v>
      </c>
      <c r="J48" s="24" t="n">
        <f aca="false">J47+J46</f>
        <v>7014.73356693287</v>
      </c>
      <c r="K48" s="24" t="n">
        <f aca="false">K47+K46</f>
        <v>7543.46201299731</v>
      </c>
      <c r="L48" s="24" t="n">
        <f aca="false">L47+L46</f>
        <v>11279.0638211754</v>
      </c>
      <c r="M48" s="24" t="n">
        <f aca="false">M47+M46</f>
        <v>5942.64146844909</v>
      </c>
      <c r="N48" s="24" t="n">
        <f aca="false">N47+N46</f>
        <v>7525.2482821028</v>
      </c>
      <c r="O48" s="24" t="n">
        <f aca="false">O47+O46</f>
        <v>11143.1500102847</v>
      </c>
      <c r="P48" s="24" t="n">
        <f aca="false">P47+P46</f>
        <v>10705.4509537856</v>
      </c>
      <c r="Q48" s="24" t="n">
        <f aca="false">Q47+Q46</f>
        <v>13813.1795983522</v>
      </c>
      <c r="R48" s="24" t="n">
        <f aca="false">R47+R46</f>
        <v>21019.096940725</v>
      </c>
      <c r="S48" s="24" t="n">
        <f aca="false">S47+S46</f>
        <v>19461.0829874406</v>
      </c>
      <c r="T48" s="24" t="n">
        <f aca="false">T47+T46</f>
        <v>9941.36804843329</v>
      </c>
      <c r="U48" s="24" t="n">
        <f aca="false">U47+U46</f>
        <v>9913.24957852733</v>
      </c>
      <c r="V48" s="24" t="n">
        <f aca="false">V47+V46</f>
        <v>6707.34680453716</v>
      </c>
      <c r="W48" s="24" t="n">
        <f aca="false">W47+W46</f>
        <v>-7000</v>
      </c>
      <c r="X48" s="24" t="n">
        <f aca="false">X47+X46</f>
        <v>-7000</v>
      </c>
      <c r="Y48" s="24" t="n">
        <f aca="false">Y47+Y46</f>
        <v>-7000</v>
      </c>
      <c r="Z48" s="24" t="n">
        <f aca="false">Z47+Z46</f>
        <v>-7000</v>
      </c>
      <c r="AA48" s="24" t="n">
        <f aca="false">AA47+AA46</f>
        <v>-7000</v>
      </c>
      <c r="AB48" s="24" t="n">
        <f aca="false">AB47+AB46</f>
        <v>-7000</v>
      </c>
      <c r="AC48" s="24" t="n">
        <f aca="false">AC47+AC46</f>
        <v>-7000</v>
      </c>
      <c r="AD48" s="24" t="n">
        <f aca="false">AD47+AD46</f>
        <v>-7000</v>
      </c>
      <c r="AE48" s="24" t="n">
        <f aca="false">AE47+AE46</f>
        <v>-7000</v>
      </c>
      <c r="AF48" s="24" t="n">
        <f aca="false">AF47+AF46</f>
        <v>-7000</v>
      </c>
      <c r="AG48" s="24" t="n">
        <f aca="false">AG47+AG46</f>
        <v>-7000</v>
      </c>
      <c r="AH48" s="24" t="n">
        <f aca="false">AH47+AH46</f>
        <v>-7000</v>
      </c>
      <c r="AI48" s="24" t="n">
        <f aca="false">AI47+AI46</f>
        <v>-7000</v>
      </c>
      <c r="AJ48" s="24" t="n">
        <f aca="false">AJ47+AJ46</f>
        <v>-7000</v>
      </c>
      <c r="AK48" s="24" t="n">
        <f aca="false">AK47+AK46</f>
        <v>-7000</v>
      </c>
      <c r="AL48" s="24" t="n">
        <f aca="false">AL47+AL46</f>
        <v>-7000</v>
      </c>
      <c r="AM48" s="24" t="n">
        <f aca="false">AM47+AM46</f>
        <v>-7000</v>
      </c>
    </row>
    <row r="51" customFormat="false" ht="14.4" hidden="false" customHeight="false" outlineLevel="0" collapsed="false">
      <c r="B51" s="122" t="s">
        <v>90</v>
      </c>
    </row>
    <row r="52" customFormat="false" ht="14.4" hidden="false" customHeight="false" outlineLevel="0" collapsed="false">
      <c r="B52" s="11" t="s">
        <v>91</v>
      </c>
      <c r="C52" s="128" t="n">
        <f aca="false">$C$5</f>
        <v>2000</v>
      </c>
      <c r="D52" s="128" t="n">
        <f aca="false">$C$5</f>
        <v>2000</v>
      </c>
      <c r="E52" s="128" t="n">
        <f aca="false">$C$5</f>
        <v>2000</v>
      </c>
      <c r="F52" s="128" t="n">
        <f aca="false">$C$5</f>
        <v>2000</v>
      </c>
      <c r="G52" s="128" t="n">
        <f aca="false">$C$5</f>
        <v>2000</v>
      </c>
      <c r="H52" s="128" t="n">
        <f aca="false">$C$5</f>
        <v>2000</v>
      </c>
      <c r="I52" s="128" t="n">
        <f aca="false">$C$5</f>
        <v>2000</v>
      </c>
      <c r="J52" s="128" t="n">
        <f aca="false">$C$5</f>
        <v>2000</v>
      </c>
      <c r="K52" s="128" t="n">
        <f aca="false">$C$5</f>
        <v>2000</v>
      </c>
      <c r="L52" s="128" t="n">
        <f aca="false">$C$5</f>
        <v>2000</v>
      </c>
      <c r="M52" s="128" t="n">
        <f aca="false">$C$5</f>
        <v>2000</v>
      </c>
      <c r="N52" s="128" t="n">
        <f aca="false">$C$5</f>
        <v>2000</v>
      </c>
      <c r="O52" s="128" t="n">
        <f aca="false">$C$5</f>
        <v>2000</v>
      </c>
      <c r="P52" s="128" t="n">
        <f aca="false">$C$5</f>
        <v>2000</v>
      </c>
      <c r="Q52" s="128" t="n">
        <f aca="false">$C$5</f>
        <v>2000</v>
      </c>
      <c r="R52" s="128" t="n">
        <f aca="false">$C$5</f>
        <v>2000</v>
      </c>
      <c r="S52" s="128" t="n">
        <f aca="false">$C$5</f>
        <v>2000</v>
      </c>
      <c r="T52" s="128" t="n">
        <f aca="false">$C$5</f>
        <v>2000</v>
      </c>
      <c r="U52" s="128" t="n">
        <f aca="false">$C$5</f>
        <v>2000</v>
      </c>
      <c r="V52" s="128" t="n">
        <f aca="false">$C$5</f>
        <v>2000</v>
      </c>
      <c r="W52" s="128" t="n">
        <f aca="false">$C$5</f>
        <v>2000</v>
      </c>
      <c r="X52" s="128" t="n">
        <f aca="false">$C$5</f>
        <v>2000</v>
      </c>
      <c r="Y52" s="128" t="n">
        <f aca="false">$C$5</f>
        <v>2000</v>
      </c>
      <c r="Z52" s="128" t="n">
        <f aca="false">$C$5</f>
        <v>2000</v>
      </c>
      <c r="AA52" s="128" t="n">
        <f aca="false">$C$5</f>
        <v>2000</v>
      </c>
      <c r="AB52" s="128" t="n">
        <f aca="false">$C$5</f>
        <v>2000</v>
      </c>
      <c r="AC52" s="128" t="n">
        <f aca="false">$C$5</f>
        <v>2000</v>
      </c>
      <c r="AD52" s="128" t="n">
        <f aca="false">$C$5</f>
        <v>2000</v>
      </c>
      <c r="AE52" s="128" t="n">
        <f aca="false">$C$5</f>
        <v>2000</v>
      </c>
      <c r="AF52" s="128" t="n">
        <f aca="false">$C$5</f>
        <v>2000</v>
      </c>
      <c r="AG52" s="128" t="n">
        <f aca="false">$C$5</f>
        <v>2000</v>
      </c>
      <c r="AH52" s="128" t="n">
        <f aca="false">$C$5</f>
        <v>2000</v>
      </c>
      <c r="AI52" s="128" t="n">
        <f aca="false">$C$5</f>
        <v>2000</v>
      </c>
      <c r="AJ52" s="128" t="n">
        <f aca="false">$C$5</f>
        <v>2000</v>
      </c>
    </row>
    <row r="53" customFormat="false" ht="14.4" hidden="false" customHeight="false" outlineLevel="0" collapsed="false">
      <c r="B53" s="11" t="s">
        <v>92</v>
      </c>
      <c r="C53" s="129" t="n">
        <f aca="false">($C$52-$H$23)*$C$12</f>
        <v>0</v>
      </c>
      <c r="D53" s="129" t="n">
        <f aca="false">($C$52-$H$23)*$C$12</f>
        <v>0</v>
      </c>
      <c r="E53" s="129" t="n">
        <f aca="false">($C$52-$H$23)*$C$12</f>
        <v>0</v>
      </c>
      <c r="F53" s="129" t="n">
        <f aca="false">($C$52-$H$23)*$C$12</f>
        <v>0</v>
      </c>
      <c r="G53" s="129" t="n">
        <f aca="false">($C$52-$H$23)*$C$12</f>
        <v>0</v>
      </c>
      <c r="H53" s="129" t="n">
        <f aca="false">($C$52-$H$23)*$C$12</f>
        <v>0</v>
      </c>
      <c r="I53" s="129" t="n">
        <f aca="false">($C$52-$H$23)*$C$12</f>
        <v>0</v>
      </c>
      <c r="J53" s="129" t="n">
        <f aca="false">($C$52-$H$23)*$C$12</f>
        <v>0</v>
      </c>
      <c r="K53" s="129" t="n">
        <f aca="false">($C$52-$H$23)*$C$12</f>
        <v>0</v>
      </c>
      <c r="L53" s="129" t="n">
        <f aca="false">($C$52-$H$23)*$C$12</f>
        <v>0</v>
      </c>
      <c r="M53" s="129" t="n">
        <f aca="false">(M52-R23)*M12</f>
        <v>0</v>
      </c>
      <c r="N53" s="129" t="n">
        <f aca="false">(N52-S23)*N12</f>
        <v>0</v>
      </c>
      <c r="O53" s="129" t="n">
        <f aca="false">(O52-T23)*O12</f>
        <v>0</v>
      </c>
      <c r="P53" s="129" t="n">
        <f aca="false">(P52-U23)*P12</f>
        <v>0</v>
      </c>
      <c r="Q53" s="129" t="n">
        <f aca="false">(Q52-V23)*Q12</f>
        <v>0</v>
      </c>
      <c r="R53" s="129" t="n">
        <f aca="false">(R52-W23)*R12</f>
        <v>0</v>
      </c>
      <c r="S53" s="129" t="n">
        <f aca="false">(S52-X23)*S12</f>
        <v>0</v>
      </c>
      <c r="T53" s="129" t="n">
        <f aca="false">(T52-Y23)*T12</f>
        <v>0</v>
      </c>
      <c r="U53" s="129" t="n">
        <f aca="false">(U52-Z23)*U12</f>
        <v>0</v>
      </c>
      <c r="V53" s="129" t="n">
        <f aca="false">(V52-AA23)*V12</f>
        <v>0</v>
      </c>
      <c r="W53" s="129" t="n">
        <f aca="false">(W52-AB23)*W12</f>
        <v>0</v>
      </c>
      <c r="X53" s="129" t="n">
        <f aca="false">(X52-AC23)*X12</f>
        <v>0</v>
      </c>
      <c r="Y53" s="129" t="n">
        <f aca="false">(Y52-AD23)*Y12</f>
        <v>0</v>
      </c>
      <c r="Z53" s="129" t="n">
        <f aca="false">(Z52-AE23)*Z12</f>
        <v>0</v>
      </c>
      <c r="AA53" s="129" t="n">
        <f aca="false">(AA52-AF23)*AA12</f>
        <v>0</v>
      </c>
      <c r="AB53" s="129" t="n">
        <f aca="false">(AB52-AG23)*AB12</f>
        <v>0</v>
      </c>
      <c r="AC53" s="129" t="n">
        <f aca="false">(AC52-AH23)*AC12</f>
        <v>0</v>
      </c>
      <c r="AD53" s="129" t="n">
        <f aca="false">(AD52-AI23)*AD12</f>
        <v>0</v>
      </c>
      <c r="AE53" s="129" t="n">
        <f aca="false">(AE52-AJ23)*AE12</f>
        <v>0</v>
      </c>
      <c r="AF53" s="129" t="n">
        <f aca="false">(AF52-AK23)*AF12</f>
        <v>0</v>
      </c>
      <c r="AG53" s="129" t="n">
        <f aca="false">(AG52-AL23)*AG12</f>
        <v>0</v>
      </c>
      <c r="AH53" s="129" t="n">
        <f aca="false">(AH52-AM23)*AH12</f>
        <v>0</v>
      </c>
    </row>
    <row r="54" customFormat="false" ht="14.4" hidden="false" customHeight="false" outlineLevel="0" collapsed="false">
      <c r="B54" s="127" t="s">
        <v>93</v>
      </c>
      <c r="C54" s="128" t="n">
        <f aca="false">$C$7</f>
        <v>4000</v>
      </c>
      <c r="D54" s="128" t="n">
        <f aca="false">$C$7</f>
        <v>4000</v>
      </c>
      <c r="E54" s="128" t="n">
        <f aca="false">$C$7</f>
        <v>4000</v>
      </c>
      <c r="F54" s="128" t="n">
        <f aca="false">$C$7</f>
        <v>4000</v>
      </c>
      <c r="G54" s="128" t="n">
        <f aca="false">$C$7</f>
        <v>4000</v>
      </c>
      <c r="H54" s="128" t="n">
        <f aca="false">$C$7</f>
        <v>4000</v>
      </c>
      <c r="I54" s="128" t="n">
        <f aca="false">$C$7</f>
        <v>4000</v>
      </c>
      <c r="J54" s="128" t="n">
        <f aca="false">$C$7</f>
        <v>4000</v>
      </c>
      <c r="K54" s="128" t="n">
        <f aca="false">$C$7</f>
        <v>4000</v>
      </c>
      <c r="L54" s="128" t="n">
        <f aca="false">$C$7</f>
        <v>4000</v>
      </c>
      <c r="M54" s="128" t="n">
        <f aca="false">$C$7</f>
        <v>4000</v>
      </c>
      <c r="N54" s="128" t="n">
        <f aca="false">$C$7</f>
        <v>4000</v>
      </c>
      <c r="O54" s="128" t="n">
        <f aca="false">$C$7</f>
        <v>4000</v>
      </c>
      <c r="P54" s="128" t="n">
        <f aca="false">$C$7</f>
        <v>4000</v>
      </c>
      <c r="Q54" s="128" t="n">
        <f aca="false">$C$7</f>
        <v>4000</v>
      </c>
      <c r="R54" s="128" t="n">
        <f aca="false">$C$7</f>
        <v>4000</v>
      </c>
      <c r="S54" s="128" t="n">
        <f aca="false">$C$7</f>
        <v>4000</v>
      </c>
      <c r="T54" s="128" t="n">
        <f aca="false">$C$7</f>
        <v>4000</v>
      </c>
      <c r="U54" s="128" t="n">
        <f aca="false">$C$7</f>
        <v>4000</v>
      </c>
      <c r="V54" s="128" t="n">
        <f aca="false">$C$7</f>
        <v>4000</v>
      </c>
      <c r="W54" s="128" t="n">
        <f aca="false">$C$7</f>
        <v>4000</v>
      </c>
      <c r="X54" s="128" t="n">
        <f aca="false">$C$7</f>
        <v>4000</v>
      </c>
      <c r="Y54" s="128" t="n">
        <f aca="false">$C$7</f>
        <v>4000</v>
      </c>
      <c r="Z54" s="128" t="n">
        <f aca="false">$C$7</f>
        <v>4000</v>
      </c>
      <c r="AA54" s="128" t="n">
        <f aca="false">$C$7</f>
        <v>4000</v>
      </c>
      <c r="AB54" s="128" t="n">
        <f aca="false">$C$7</f>
        <v>4000</v>
      </c>
      <c r="AC54" s="128" t="n">
        <f aca="false">$C$7</f>
        <v>4000</v>
      </c>
      <c r="AD54" s="128" t="n">
        <f aca="false">$C$7</f>
        <v>4000</v>
      </c>
      <c r="AE54" s="128" t="n">
        <f aca="false">$C$7</f>
        <v>4000</v>
      </c>
      <c r="AF54" s="128" t="n">
        <f aca="false">$C$7</f>
        <v>4000</v>
      </c>
      <c r="AG54" s="128" t="n">
        <f aca="false">$C$7</f>
        <v>4000</v>
      </c>
      <c r="AH54" s="128" t="n">
        <f aca="false">$C$7</f>
        <v>4000</v>
      </c>
      <c r="AI54" s="128" t="n">
        <f aca="false">$C$7</f>
        <v>4000</v>
      </c>
      <c r="AJ54" s="128" t="n">
        <f aca="false">$C$7</f>
        <v>4000</v>
      </c>
    </row>
    <row r="55" customFormat="false" ht="14.4" hidden="false" customHeight="false" outlineLevel="0" collapsed="false">
      <c r="B55" s="126" t="s">
        <v>29</v>
      </c>
      <c r="C55" s="128" t="n">
        <f aca="false">SUM(C52:C54)</f>
        <v>6000</v>
      </c>
      <c r="D55" s="128" t="n">
        <f aca="false">SUM(D52:D54)</f>
        <v>6000</v>
      </c>
      <c r="E55" s="128" t="n">
        <f aca="false">SUM(E52:E54)</f>
        <v>6000</v>
      </c>
      <c r="F55" s="128" t="n">
        <f aca="false">SUM(F52:F54)</f>
        <v>6000</v>
      </c>
      <c r="G55" s="128" t="n">
        <f aca="false">SUM(G52:G54)</f>
        <v>6000</v>
      </c>
      <c r="H55" s="128" t="n">
        <f aca="false">SUM(H52:H54)</f>
        <v>6000</v>
      </c>
      <c r="I55" s="128" t="n">
        <f aca="false">SUM(I52:I54)</f>
        <v>6000</v>
      </c>
      <c r="J55" s="128" t="n">
        <f aca="false">SUM(J52:J54)</f>
        <v>6000</v>
      </c>
      <c r="K55" s="128" t="n">
        <f aca="false">SUM(K52:K54)</f>
        <v>6000</v>
      </c>
      <c r="L55" s="128" t="n">
        <f aca="false">SUM(L52:L54)</f>
        <v>6000</v>
      </c>
      <c r="M55" s="128" t="n">
        <f aca="false">SUM(M52:M54)</f>
        <v>6000</v>
      </c>
      <c r="N55" s="128" t="n">
        <f aca="false">SUM(N52:N54)</f>
        <v>6000</v>
      </c>
      <c r="O55" s="128" t="n">
        <f aca="false">SUM(O52:O54)</f>
        <v>6000</v>
      </c>
    </row>
    <row r="58" customFormat="false" ht="14.4" hidden="false" customHeight="false" outlineLevel="0" collapsed="false">
      <c r="B58" s="13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C6C86F9723B4CBBF3F3DA6A414D6B" ma:contentTypeVersion="5" ma:contentTypeDescription="Create a new document." ma:contentTypeScope="" ma:versionID="6f5e176f6b98a978200eec81b21c5092">
  <xsd:schema xmlns:xsd="http://www.w3.org/2001/XMLSchema" xmlns:xs="http://www.w3.org/2001/XMLSchema" xmlns:p="http://schemas.microsoft.com/office/2006/metadata/properties" xmlns:ns3="bb6133a6-1902-49b5-b529-3b6195dfd6ae" xmlns:ns4="80c27104-7bdf-4d2c-8f51-35896075e280" targetNamespace="http://schemas.microsoft.com/office/2006/metadata/properties" ma:root="true" ma:fieldsID="0aa5fd3b08466c27b14db86acef116a7" ns3:_="" ns4:_="">
    <xsd:import namespace="bb6133a6-1902-49b5-b529-3b6195dfd6ae"/>
    <xsd:import namespace="80c27104-7bdf-4d2c-8f51-35896075e2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133a6-1902-49b5-b529-3b6195dfd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27104-7bdf-4d2c-8f51-35896075e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B1F89-9A7E-47D1-91F1-DBAFA05BF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C55644-99F5-4CF9-9659-EFF497700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6133a6-1902-49b5-b529-3b6195dfd6ae"/>
    <ds:schemaRef ds:uri="80c27104-7bdf-4d2c-8f51-35896075e2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4A5E60-D25C-4523-8A5C-EA7F58B40F77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80c27104-7bdf-4d2c-8f51-35896075e280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bb6133a6-1902-49b5-b529-3b6195dfd6a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2020-09-14T18:02:54Z</dcterms:created>
  <dc:creator>william delavoie</dc:creator>
  <dc:description/>
  <dc:language>en-US</dc:language>
  <cp:lastModifiedBy/>
  <dcterms:modified xsi:type="dcterms:W3CDTF">2020-09-16T15:00:41Z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0x01010055EC6C86F9723B4CBBF3F3DA6A414D6B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