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2" activeTab="2"/>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6" i="3" l="1"/>
  <c r="F26" i="3"/>
  <c r="E26" i="3"/>
  <c r="GZ108" i="1"/>
  <c r="U123" i="12" l="1"/>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E57" i="8" l="1"/>
  <c r="HP7" i="1" l="1"/>
  <c r="HT7" i="1"/>
  <c r="HP8" i="1"/>
  <c r="HT8" i="1"/>
  <c r="HX7" i="1" l="1"/>
  <c r="HX8" i="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209"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209" i="12"/>
  <c r="V12" i="12"/>
  <c r="V11" i="12"/>
  <c r="E215" i="12"/>
  <c r="E7" i="17" s="1"/>
  <c r="BV20" i="17" l="1"/>
  <c r="AA53" i="17" s="1"/>
  <c r="BU20" i="17"/>
  <c r="BT20" i="17"/>
  <c r="BS20" i="17"/>
  <c r="AA50" i="17" s="1"/>
  <c r="BR20" i="17"/>
  <c r="AB49" i="17" s="1"/>
  <c r="BQ20" i="17"/>
  <c r="BP20" i="17"/>
  <c r="BO20" i="17"/>
  <c r="AB46" i="17" s="1"/>
  <c r="BN20" i="17"/>
  <c r="BM20" i="17"/>
  <c r="BL20" i="17"/>
  <c r="AB43" i="17" s="1"/>
  <c r="BK20" i="17"/>
  <c r="AA42" i="17" s="1"/>
  <c r="G51" i="17" l="1"/>
  <c r="AC51" i="17"/>
  <c r="AD51" i="17"/>
  <c r="F51" i="17"/>
  <c r="AA43" i="17"/>
  <c r="G47" i="17"/>
  <c r="AC47" i="17"/>
  <c r="AD47" i="17"/>
  <c r="AD48" i="17"/>
  <c r="AC48" i="17"/>
  <c r="AC52" i="17"/>
  <c r="AD52" i="17"/>
  <c r="H47" i="17"/>
  <c r="AB50" i="17"/>
  <c r="G43" i="17"/>
  <c r="AC43" i="17"/>
  <c r="AD43" i="17"/>
  <c r="AC44" i="17"/>
  <c r="AD44" i="17"/>
  <c r="F45" i="17"/>
  <c r="AD45" i="17"/>
  <c r="AC45" i="17"/>
  <c r="I49" i="17"/>
  <c r="AD49" i="17"/>
  <c r="AC49" i="17"/>
  <c r="I53" i="17"/>
  <c r="AD53" i="17"/>
  <c r="AC53" i="17"/>
  <c r="AA45" i="17"/>
  <c r="AA48" i="17"/>
  <c r="AA51" i="17"/>
  <c r="AA49" i="17"/>
  <c r="AB48" i="17"/>
  <c r="AB51" i="17"/>
  <c r="AB52" i="17"/>
  <c r="AB45" i="17"/>
  <c r="AC42" i="17"/>
  <c r="AD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0" i="17" l="1"/>
  <c r="AD20" i="17"/>
  <c r="F20" i="17"/>
  <c r="AA20" i="17"/>
  <c r="AB20" i="17"/>
  <c r="AC28" i="17"/>
  <c r="AD28" i="17"/>
  <c r="AB28" i="17"/>
  <c r="AA28" i="17"/>
  <c r="AC27" i="17"/>
  <c r="AD27" i="17"/>
  <c r="AB27" i="17"/>
  <c r="AA27" i="17"/>
  <c r="AC26" i="17"/>
  <c r="AD26" i="17"/>
  <c r="AB26" i="17"/>
  <c r="AA26" i="17"/>
  <c r="AD25" i="17"/>
  <c r="AC25" i="17"/>
  <c r="AB25" i="17"/>
  <c r="AA25" i="17"/>
  <c r="AC24" i="17"/>
  <c r="AD24" i="17"/>
  <c r="AB24" i="17"/>
  <c r="AA24" i="17"/>
  <c r="AC23" i="17"/>
  <c r="AD23" i="17"/>
  <c r="AB23" i="17"/>
  <c r="AA23" i="17"/>
  <c r="AC22" i="17"/>
  <c r="AD22" i="17"/>
  <c r="H22" i="17"/>
  <c r="G22" i="17"/>
  <c r="F22" i="17"/>
  <c r="I22" i="17"/>
  <c r="AB22" i="17"/>
  <c r="AA22" i="17"/>
  <c r="AD21" i="17"/>
  <c r="AC21" i="17"/>
  <c r="V21" i="17"/>
  <c r="U21" i="17"/>
  <c r="T21" i="17"/>
  <c r="W21" i="17"/>
  <c r="AA21" i="17"/>
  <c r="AB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BJ20" i="17"/>
  <c r="F210" i="12"/>
  <c r="E12" i="17" s="1"/>
  <c r="G210" i="12"/>
  <c r="F12" i="17" s="1"/>
  <c r="H210" i="12"/>
  <c r="G12" i="17" s="1"/>
  <c r="I210" i="12"/>
  <c r="H12" i="17" s="1"/>
  <c r="J210" i="12"/>
  <c r="I12" i="17" s="1"/>
  <c r="K210" i="12"/>
  <c r="J12" i="17" s="1"/>
  <c r="L210" i="12"/>
  <c r="K12" i="17" s="1"/>
  <c r="M210" i="12"/>
  <c r="N210" i="12"/>
  <c r="M12" i="17" s="1"/>
  <c r="O210" i="12"/>
  <c r="N12" i="17" s="1"/>
  <c r="P210" i="12"/>
  <c r="O12" i="17" s="1"/>
  <c r="Q210" i="12"/>
  <c r="P12" i="17" s="1"/>
  <c r="R210" i="12"/>
  <c r="Q12" i="17" s="1"/>
  <c r="E211" i="12"/>
  <c r="S211" i="12"/>
  <c r="T211" i="12"/>
  <c r="E212" i="12"/>
  <c r="S212" i="12"/>
  <c r="T212" i="12"/>
  <c r="D1" i="11"/>
  <c r="O1" i="11"/>
  <c r="U1" i="11"/>
  <c r="A2" i="11"/>
  <c r="H8" i="11"/>
  <c r="N8" i="11"/>
  <c r="W8" i="11" s="1"/>
  <c r="T8" i="11"/>
  <c r="H9" i="11"/>
  <c r="N9" i="11"/>
  <c r="T9" i="11"/>
  <c r="X9" i="11" s="1"/>
  <c r="V9" i="11"/>
  <c r="H10" i="11"/>
  <c r="V10" i="11" s="1"/>
  <c r="N10" i="11"/>
  <c r="T10" i="11"/>
  <c r="X10" i="11" s="1"/>
  <c r="H11" i="11"/>
  <c r="V11" i="11" s="1"/>
  <c r="N11" i="11"/>
  <c r="T11" i="11"/>
  <c r="X11" i="11" s="1"/>
  <c r="H12" i="11"/>
  <c r="V12" i="11" s="1"/>
  <c r="N12" i="11"/>
  <c r="T12" i="11"/>
  <c r="X12" i="1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U17" i="11" s="1"/>
  <c r="Y17" i="11" s="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N25" i="11"/>
  <c r="U25" i="11" s="1"/>
  <c r="Y25" i="11" s="1"/>
  <c r="T25" i="11"/>
  <c r="X25" i="11" s="1"/>
  <c r="V25" i="11"/>
  <c r="H26" i="11"/>
  <c r="V26" i="11" s="1"/>
  <c r="N26" i="11"/>
  <c r="U26" i="11" s="1"/>
  <c r="Y26" i="11" s="1"/>
  <c r="T26" i="11"/>
  <c r="X26" i="11" s="1"/>
  <c r="H27" i="11"/>
  <c r="V27" i="11" s="1"/>
  <c r="N27" i="11"/>
  <c r="T27" i="11"/>
  <c r="X27" i="11" s="1"/>
  <c r="H28" i="11"/>
  <c r="V28" i="11" s="1"/>
  <c r="N28" i="11"/>
  <c r="T28" i="11"/>
  <c r="X28" i="11" s="1"/>
  <c r="H29" i="11"/>
  <c r="V29" i="11" s="1"/>
  <c r="N29" i="11"/>
  <c r="T29" i="11"/>
  <c r="X29" i="11"/>
  <c r="H30" i="11"/>
  <c r="V30" i="11" s="1"/>
  <c r="N30" i="11"/>
  <c r="T30" i="11"/>
  <c r="X30" i="11" s="1"/>
  <c r="H31" i="11"/>
  <c r="V31" i="11" s="1"/>
  <c r="N31" i="11"/>
  <c r="T31" i="11"/>
  <c r="X31" i="11" s="1"/>
  <c r="H32" i="11"/>
  <c r="V32" i="11" s="1"/>
  <c r="N32" i="11"/>
  <c r="T32" i="11"/>
  <c r="X32" i="11" s="1"/>
  <c r="H33" i="11"/>
  <c r="N33" i="11"/>
  <c r="T33" i="11"/>
  <c r="X33" i="11" s="1"/>
  <c r="V33" i="11"/>
  <c r="H34" i="11"/>
  <c r="V34" i="11" s="1"/>
  <c r="N34" i="11"/>
  <c r="U34" i="11" s="1"/>
  <c r="Y34" i="11" s="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N49" i="11"/>
  <c r="U49" i="11" s="1"/>
  <c r="Y49" i="11" s="1"/>
  <c r="T49" i="11"/>
  <c r="X49" i="11" s="1"/>
  <c r="V49" i="11"/>
  <c r="H50" i="11"/>
  <c r="V50" i="11" s="1"/>
  <c r="N50" i="11"/>
  <c r="T50" i="11"/>
  <c r="X50" i="11"/>
  <c r="H51" i="11"/>
  <c r="V51" i="11" s="1"/>
  <c r="N51" i="11"/>
  <c r="W51" i="11" s="1"/>
  <c r="T51" i="11"/>
  <c r="X51" i="11"/>
  <c r="H52" i="11"/>
  <c r="V52" i="11" s="1"/>
  <c r="N52" i="11"/>
  <c r="T52" i="11"/>
  <c r="X52" i="11" s="1"/>
  <c r="W52" i="11"/>
  <c r="H53" i="11"/>
  <c r="V53" i="11" s="1"/>
  <c r="N53" i="11"/>
  <c r="T53" i="11"/>
  <c r="X53" i="11" s="1"/>
  <c r="H54" i="11"/>
  <c r="V54" i="11" s="1"/>
  <c r="N54" i="11"/>
  <c r="T54" i="11"/>
  <c r="X54" i="11"/>
  <c r="H55" i="11"/>
  <c r="V55" i="11" s="1"/>
  <c r="N55" i="11"/>
  <c r="W55" i="11" s="1"/>
  <c r="T55" i="11"/>
  <c r="X55" i="11"/>
  <c r="H56" i="11"/>
  <c r="V56" i="11" s="1"/>
  <c r="N56" i="11"/>
  <c r="T56" i="11"/>
  <c r="X56" i="11" s="1"/>
  <c r="W56" i="11"/>
  <c r="H57" i="11"/>
  <c r="V57" i="11" s="1"/>
  <c r="N57" i="11"/>
  <c r="T57" i="11"/>
  <c r="X57" i="11" s="1"/>
  <c r="H58" i="11"/>
  <c r="V58" i="11" s="1"/>
  <c r="N58" i="11"/>
  <c r="T58" i="11"/>
  <c r="X58" i="11"/>
  <c r="H59" i="11"/>
  <c r="V59" i="11" s="1"/>
  <c r="N59" i="11"/>
  <c r="W59" i="11" s="1"/>
  <c r="T59" i="11"/>
  <c r="X59" i="11"/>
  <c r="H60" i="11"/>
  <c r="V60" i="11" s="1"/>
  <c r="N60" i="11"/>
  <c r="T60" i="11"/>
  <c r="X60" i="11" s="1"/>
  <c r="W60" i="11"/>
  <c r="H61" i="11"/>
  <c r="V61" i="11" s="1"/>
  <c r="N61" i="11"/>
  <c r="T61" i="11"/>
  <c r="X61" i="11" s="1"/>
  <c r="H62" i="11"/>
  <c r="V62" i="11" s="1"/>
  <c r="N62" i="11"/>
  <c r="W62" i="11" s="1"/>
  <c r="T62" i="11"/>
  <c r="X62" i="11"/>
  <c r="H63" i="11"/>
  <c r="V63" i="11" s="1"/>
  <c r="N63" i="11"/>
  <c r="T63" i="11"/>
  <c r="X63" i="11" s="1"/>
  <c r="W63" i="11"/>
  <c r="H64" i="11"/>
  <c r="V64" i="11" s="1"/>
  <c r="N64" i="11"/>
  <c r="T64" i="11"/>
  <c r="X64" i="11"/>
  <c r="H65" i="11"/>
  <c r="V65" i="11" s="1"/>
  <c r="N65" i="11"/>
  <c r="W65" i="11" s="1"/>
  <c r="T65" i="11"/>
  <c r="X65" i="11" s="1"/>
  <c r="H66" i="11"/>
  <c r="V66" i="11" s="1"/>
  <c r="N66" i="11"/>
  <c r="W66" i="11" s="1"/>
  <c r="T66" i="11"/>
  <c r="X66" i="11" s="1"/>
  <c r="H67" i="11"/>
  <c r="V67" i="11" s="1"/>
  <c r="N67" i="11"/>
  <c r="W67" i="11" s="1"/>
  <c r="T67" i="11"/>
  <c r="X67" i="11" s="1"/>
  <c r="H68" i="11"/>
  <c r="V68" i="11" s="1"/>
  <c r="N68" i="11"/>
  <c r="T68" i="11"/>
  <c r="X68" i="11" s="1"/>
  <c r="H69" i="11"/>
  <c r="V69" i="11" s="1"/>
  <c r="N69" i="11"/>
  <c r="T69" i="11"/>
  <c r="X69" i="11" s="1"/>
  <c r="W69" i="11"/>
  <c r="H70" i="11"/>
  <c r="V70" i="11" s="1"/>
  <c r="N70" i="11"/>
  <c r="T70" i="11"/>
  <c r="X70" i="11" s="1"/>
  <c r="W70" i="11"/>
  <c r="H71" i="11"/>
  <c r="V71" i="11" s="1"/>
  <c r="N71" i="11"/>
  <c r="T71" i="11"/>
  <c r="X71" i="11" s="1"/>
  <c r="W71" i="11"/>
  <c r="H72" i="11"/>
  <c r="V72" i="11" s="1"/>
  <c r="N72" i="11"/>
  <c r="U72" i="11" s="1"/>
  <c r="Y72" i="11" s="1"/>
  <c r="T72" i="11"/>
  <c r="X72" i="11"/>
  <c r="H73" i="11"/>
  <c r="N73" i="11"/>
  <c r="W73" i="11" s="1"/>
  <c r="T73" i="11"/>
  <c r="X73" i="11" s="1"/>
  <c r="V73" i="11"/>
  <c r="H74" i="11"/>
  <c r="V74" i="11" s="1"/>
  <c r="N74" i="11"/>
  <c r="T74" i="11"/>
  <c r="W74" i="11"/>
  <c r="X74" i="11"/>
  <c r="H75" i="11"/>
  <c r="V75" i="11" s="1"/>
  <c r="N75" i="11"/>
  <c r="W75" i="11" s="1"/>
  <c r="T75" i="11"/>
  <c r="X75" i="11" s="1"/>
  <c r="H76" i="11"/>
  <c r="V76" i="11" s="1"/>
  <c r="N76" i="11"/>
  <c r="T76" i="11"/>
  <c r="X76" i="11" s="1"/>
  <c r="H77" i="11"/>
  <c r="V77" i="11" s="1"/>
  <c r="N77" i="11"/>
  <c r="T77" i="11"/>
  <c r="X77" i="11" s="1"/>
  <c r="W77" i="11"/>
  <c r="H78" i="11"/>
  <c r="V78" i="11" s="1"/>
  <c r="N78" i="11"/>
  <c r="W78" i="11" s="1"/>
  <c r="T78" i="11"/>
  <c r="X78" i="11"/>
  <c r="H79" i="11"/>
  <c r="V79" i="11" s="1"/>
  <c r="N79" i="11"/>
  <c r="T79" i="11"/>
  <c r="X79" i="11" s="1"/>
  <c r="W79" i="11"/>
  <c r="H80" i="11"/>
  <c r="V80" i="11" s="1"/>
  <c r="N80" i="11"/>
  <c r="T80" i="11"/>
  <c r="X80" i="11"/>
  <c r="H81" i="11"/>
  <c r="N81" i="11"/>
  <c r="W81" i="11" s="1"/>
  <c r="T81" i="11"/>
  <c r="X81" i="11" s="1"/>
  <c r="V81" i="11"/>
  <c r="H82" i="11"/>
  <c r="V82" i="11" s="1"/>
  <c r="N82" i="11"/>
  <c r="W82" i="11" s="1"/>
  <c r="T82" i="11"/>
  <c r="X82" i="11" s="1"/>
  <c r="H83" i="11"/>
  <c r="V83" i="11" s="1"/>
  <c r="N83" i="11"/>
  <c r="W83" i="11" s="1"/>
  <c r="T83" i="11"/>
  <c r="X83" i="11" s="1"/>
  <c r="H84" i="11"/>
  <c r="V84" i="11" s="1"/>
  <c r="N84" i="11"/>
  <c r="T84" i="11"/>
  <c r="X84" i="11" s="1"/>
  <c r="H85" i="11"/>
  <c r="V85" i="11" s="1"/>
  <c r="N85" i="11"/>
  <c r="T85" i="11"/>
  <c r="X85" i="11" s="1"/>
  <c r="W85" i="11"/>
  <c r="H86" i="11"/>
  <c r="V86" i="11" s="1"/>
  <c r="N86" i="11"/>
  <c r="T86" i="11"/>
  <c r="X86" i="11" s="1"/>
  <c r="W86" i="11"/>
  <c r="H87" i="11"/>
  <c r="V87" i="11" s="1"/>
  <c r="N87" i="11"/>
  <c r="T87" i="11"/>
  <c r="X87" i="11" s="1"/>
  <c r="W87" i="11"/>
  <c r="H88" i="11"/>
  <c r="V88" i="11" s="1"/>
  <c r="N88" i="1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T106" i="11"/>
  <c r="X106" i="11" s="1"/>
  <c r="W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P61" i="1"/>
  <c r="HX61" i="1" s="1"/>
  <c r="HQ61" i="1"/>
  <c r="HY61" i="1" s="1"/>
  <c r="HR61" i="1"/>
  <c r="HZ61" i="1" s="1"/>
  <c r="HS61" i="1"/>
  <c r="HT61" i="1"/>
  <c r="HU61" i="1"/>
  <c r="HV61" i="1"/>
  <c r="ID61" i="1"/>
  <c r="HO62" i="1"/>
  <c r="HP62" i="1"/>
  <c r="HQ62" i="1"/>
  <c r="HY62" i="1" s="1"/>
  <c r="HR62" i="1"/>
  <c r="HZ62" i="1" s="1"/>
  <c r="HS62" i="1"/>
  <c r="HT62" i="1"/>
  <c r="HU62" i="1"/>
  <c r="HV62" i="1"/>
  <c r="ID62" i="1"/>
  <c r="HO63" i="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BZ110" i="1"/>
  <c r="G11" i="3" s="1"/>
  <c r="DS110" i="1"/>
  <c r="G16" i="3" s="1"/>
  <c r="ET110" i="1"/>
  <c r="G19" i="3" s="1"/>
  <c r="GD110" i="1"/>
  <c r="G23"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106" i="1" l="1"/>
  <c r="HW88" i="1"/>
  <c r="HW71" i="1"/>
  <c r="HW70" i="1"/>
  <c r="HY67" i="1"/>
  <c r="HX62" i="1"/>
  <c r="HW62" i="1"/>
  <c r="HW63" i="1"/>
  <c r="HW61" i="1"/>
  <c r="HW60" i="1"/>
  <c r="HW58" i="1"/>
  <c r="U88" i="11"/>
  <c r="Y88" i="11" s="1"/>
  <c r="U80" i="11"/>
  <c r="Y80" i="11" s="1"/>
  <c r="U64" i="11"/>
  <c r="H7" i="14"/>
  <c r="K7" i="14"/>
  <c r="L7" i="14"/>
  <c r="D7" i="14"/>
  <c r="G7" i="14"/>
  <c r="J7" i="14"/>
  <c r="N7" i="14"/>
  <c r="M7" i="14"/>
  <c r="IB7" i="1"/>
  <c r="U97" i="11"/>
  <c r="Y97" i="11" s="1"/>
  <c r="U76" i="11"/>
  <c r="Y76" i="11" s="1"/>
  <c r="U24" i="11"/>
  <c r="Y24" i="11" s="1"/>
  <c r="U19" i="11"/>
  <c r="Y19" i="11" s="1"/>
  <c r="AC38" i="17"/>
  <c r="AD38" i="17"/>
  <c r="AA38" i="17"/>
  <c r="AB38" i="17"/>
  <c r="AC34" i="17"/>
  <c r="AD34" i="17"/>
  <c r="AA34" i="17"/>
  <c r="AB34" i="17"/>
  <c r="AC30" i="17"/>
  <c r="AD30" i="17"/>
  <c r="AB30" i="17"/>
  <c r="AA30" i="17"/>
  <c r="C37" i="14"/>
  <c r="C7" i="14"/>
  <c r="AC35" i="17"/>
  <c r="AD35" i="17"/>
  <c r="AB35" i="17"/>
  <c r="AA35" i="17"/>
  <c r="AC31" i="17"/>
  <c r="AD31" i="17"/>
  <c r="AB31" i="17"/>
  <c r="AA31" i="17"/>
  <c r="U106" i="11"/>
  <c r="Y106" i="11" s="1"/>
  <c r="AD41" i="17"/>
  <c r="AC41" i="17"/>
  <c r="AA41" i="17"/>
  <c r="AB41" i="17"/>
  <c r="AD37" i="17"/>
  <c r="AC37" i="17"/>
  <c r="AB37" i="17"/>
  <c r="AD33" i="17"/>
  <c r="AC33" i="17"/>
  <c r="AB33" i="17"/>
  <c r="AA33" i="17"/>
  <c r="F7" i="14"/>
  <c r="A14" i="1"/>
  <c r="AK26" i="17"/>
  <c r="AC39" i="17"/>
  <c r="AD39" i="17"/>
  <c r="AB39" i="17"/>
  <c r="AA39" i="17"/>
  <c r="IB100" i="1"/>
  <c r="HW100" i="1"/>
  <c r="IA100" i="1"/>
  <c r="IC100" i="1" s="1"/>
  <c r="IB56" i="1"/>
  <c r="HY7" i="1"/>
  <c r="IA7" i="1"/>
  <c r="IC7" i="1" s="1"/>
  <c r="V106" i="11"/>
  <c r="U105" i="11"/>
  <c r="Y105" i="11" s="1"/>
  <c r="U89" i="11"/>
  <c r="Y89" i="11" s="1"/>
  <c r="U84" i="11"/>
  <c r="Y84" i="11" s="1"/>
  <c r="U68" i="11"/>
  <c r="Y68" i="11" s="1"/>
  <c r="U32" i="11"/>
  <c r="Y32" i="11" s="1"/>
  <c r="U27" i="11"/>
  <c r="Y27" i="11" s="1"/>
  <c r="AC40" i="17"/>
  <c r="AD40" i="17"/>
  <c r="AB40" i="17"/>
  <c r="AA40" i="17"/>
  <c r="AC36" i="17"/>
  <c r="AD36" i="17"/>
  <c r="AA37" i="17"/>
  <c r="AB36" i="17"/>
  <c r="AA36" i="17"/>
  <c r="AC32" i="17"/>
  <c r="AD32" i="17"/>
  <c r="AB32" i="17"/>
  <c r="AA32" i="17"/>
  <c r="I7" i="14"/>
  <c r="E7" i="14"/>
  <c r="L12" i="17"/>
  <c r="E217"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B66" i="1"/>
  <c r="IA66" i="1"/>
  <c r="IC66" i="1" s="1"/>
  <c r="IB62" i="1"/>
  <c r="IA62" i="1"/>
  <c r="IB58" i="1"/>
  <c r="IA58" i="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12" i="12"/>
  <c r="U211" i="12"/>
  <c r="IC71" i="1" l="1"/>
  <c r="IC70" i="1"/>
  <c r="IC111" i="1" s="1"/>
  <c r="IC67" i="1"/>
  <c r="IC62" i="1"/>
  <c r="IC63" i="1"/>
  <c r="IC58" i="1"/>
  <c r="C14" i="14"/>
  <c r="C13" i="14"/>
  <c r="C22" i="14"/>
  <c r="C15" i="14"/>
  <c r="C16" i="14"/>
  <c r="C21" i="14"/>
  <c r="C20" i="14"/>
  <c r="O9" i="3"/>
  <c r="Q9" i="3" s="1"/>
  <c r="S9" i="3" s="1"/>
  <c r="C9" i="8"/>
  <c r="O13" i="3"/>
  <c r="Q13" i="3" s="1"/>
  <c r="S13" i="3" s="1"/>
  <c r="C13" i="8"/>
  <c r="O16" i="3"/>
  <c r="Q16" i="3" s="1"/>
  <c r="S16" i="3" s="1"/>
  <c r="C16" i="8"/>
  <c r="C11" i="8"/>
  <c r="C43" i="8" s="1"/>
  <c r="C50" i="8"/>
  <c r="C8" i="8"/>
  <c r="C40" i="8" s="1"/>
  <c r="C52" i="8"/>
  <c r="E52" i="8"/>
  <c r="B20" i="8"/>
  <c r="N7" i="3"/>
  <c r="I7" i="8"/>
  <c r="AC19" i="17"/>
  <c r="AD19" i="17"/>
  <c r="F19" i="17"/>
  <c r="AB19" i="17"/>
  <c r="AA19" i="17"/>
  <c r="C10" i="8"/>
  <c r="C42" i="8" s="1"/>
  <c r="C46" i="8"/>
  <c r="B14" i="8"/>
  <c r="E46" i="8"/>
  <c r="C51" i="8"/>
  <c r="E51" i="8"/>
  <c r="B19" i="8"/>
  <c r="C54" i="8"/>
  <c r="C56" i="8"/>
  <c r="E56" i="8"/>
  <c r="B24" i="8"/>
  <c r="O6" i="3"/>
  <c r="Q6" i="3" s="1"/>
  <c r="S6" i="3" s="1"/>
  <c r="C6" i="8"/>
  <c r="A15" i="1"/>
  <c r="AK27" i="17"/>
  <c r="C55" i="8"/>
  <c r="L7" i="3"/>
  <c r="M7" i="3" s="1"/>
  <c r="C7" i="8"/>
  <c r="C39" i="8" s="1"/>
  <c r="P6" i="3"/>
  <c r="R6" i="3" s="1"/>
  <c r="T6" i="3" s="1"/>
  <c r="I6" i="8"/>
  <c r="C71" i="8"/>
  <c r="E71" i="8" s="1"/>
  <c r="I8" i="8"/>
  <c r="C44" i="8"/>
  <c r="C12" i="8"/>
  <c r="C47" i="8"/>
  <c r="N5" i="3"/>
  <c r="I5" i="8"/>
  <c r="IC108"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70" i="8"/>
  <c r="E70" i="8" s="1"/>
  <c r="C38" i="8"/>
  <c r="P7" i="3"/>
  <c r="R7" i="3" s="1"/>
  <c r="T7" i="3" s="1"/>
  <c r="I16" i="3"/>
  <c r="L21" i="3"/>
  <c r="M21" i="3" s="1"/>
  <c r="I11" i="8"/>
  <c r="C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C49" i="8"/>
  <c r="B17" i="8"/>
  <c r="E49" i="8"/>
  <c r="B12" i="8"/>
  <c r="E44" i="8"/>
  <c r="A16" i="1"/>
  <c r="AK28" i="17"/>
  <c r="E45" i="8"/>
  <c r="B13" i="8"/>
  <c r="B6" i="8"/>
  <c r="E38" i="8"/>
  <c r="C53" i="8"/>
  <c r="E53" i="8"/>
  <c r="B21" i="8"/>
  <c r="E48" i="8"/>
  <c r="B16" i="8"/>
  <c r="E41" i="8"/>
  <c r="B9" i="8"/>
  <c r="E40" i="8"/>
  <c r="B8" i="8"/>
  <c r="C1"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I25" i="3"/>
  <c r="H25" i="3"/>
  <c r="L25" i="3"/>
  <c r="M25" i="3" s="1"/>
  <c r="C88" i="8"/>
  <c r="C57" i="8"/>
  <c r="K49" i="8" s="1"/>
  <c r="I26" i="8"/>
  <c r="F14" i="8" s="1"/>
  <c r="U14" i="8" s="1"/>
  <c r="Y110" i="11"/>
  <c r="Y109" i="11"/>
  <c r="IC107" i="1"/>
  <c r="IC112" i="1"/>
  <c r="IC109" i="1"/>
  <c r="IC121" i="1"/>
  <c r="C26" i="8"/>
  <c r="P29" i="3" l="1"/>
  <c r="R29" i="3" s="1"/>
  <c r="B18" i="8"/>
  <c r="B50" i="8" s="1"/>
  <c r="B11" i="8"/>
  <c r="B43" i="8" s="1"/>
  <c r="E43" i="8" s="1"/>
  <c r="B23" i="8"/>
  <c r="B55" i="8" s="1"/>
  <c r="E55" i="8" s="1"/>
  <c r="B5" i="8"/>
  <c r="B37" i="8" s="1"/>
  <c r="E37" i="8" s="1"/>
  <c r="B7" i="8"/>
  <c r="B39" i="8" s="1"/>
  <c r="E39" i="8" s="1"/>
  <c r="B22" i="8"/>
  <c r="B54" i="8" s="1"/>
  <c r="B10" i="8"/>
  <c r="B42" i="8" s="1"/>
  <c r="B15" i="8"/>
  <c r="B47" i="8" s="1"/>
  <c r="S29" i="3"/>
  <c r="L1" i="8"/>
  <c r="I1" i="8"/>
  <c r="K70" i="8"/>
  <c r="M70" i="8" s="1"/>
  <c r="O70" i="8" s="1"/>
  <c r="A17" i="1"/>
  <c r="AK29" i="17"/>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48" i="8"/>
  <c r="B51" i="8"/>
  <c r="D6" i="8"/>
  <c r="S6" i="8" s="1"/>
  <c r="H22" i="8"/>
  <c r="B85" i="8" s="1"/>
  <c r="H10" i="8"/>
  <c r="B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D17" i="8"/>
  <c r="S17" i="8" s="1"/>
  <c r="B45" i="8"/>
  <c r="D18" i="8"/>
  <c r="S18" i="8" s="1"/>
  <c r="D23" i="8"/>
  <c r="S23" i="8" s="1"/>
  <c r="B41" i="8"/>
  <c r="D41" i="8" s="1"/>
  <c r="D22" i="8"/>
  <c r="S22" i="8" s="1"/>
  <c r="H14" i="8"/>
  <c r="B77" i="8" s="1"/>
  <c r="D19" i="8"/>
  <c r="S19" i="8" s="1"/>
  <c r="H12" i="8"/>
  <c r="B75" i="8" s="1"/>
  <c r="D16" i="8"/>
  <c r="S16" i="8" s="1"/>
  <c r="B53" i="8"/>
  <c r="H5" i="8"/>
  <c r="B68" i="8" s="1"/>
  <c r="E68" i="8" s="1"/>
  <c r="D13" i="8"/>
  <c r="S13" i="8" s="1"/>
  <c r="B49" i="8"/>
  <c r="D49" i="8" s="1"/>
  <c r="B40" i="8"/>
  <c r="D40" i="8" s="1"/>
  <c r="H18" i="8"/>
  <c r="B81" i="8" s="1"/>
  <c r="D8" i="8"/>
  <c r="S8" i="8" s="1"/>
  <c r="B44" i="8"/>
  <c r="D44" i="8" s="1"/>
  <c r="H23" i="8"/>
  <c r="B86" i="8" s="1"/>
  <c r="B38" i="8"/>
  <c r="H16" i="8"/>
  <c r="B79" i="8" s="1"/>
  <c r="D79" i="8" s="1"/>
  <c r="D15" i="8"/>
  <c r="S15" i="8" s="1"/>
  <c r="D7" i="8"/>
  <c r="S7" i="8" s="1"/>
  <c r="H19" i="8"/>
  <c r="B82" i="8" s="1"/>
  <c r="D82" i="8" s="1"/>
  <c r="D12" i="8"/>
  <c r="S12" i="8" s="1"/>
  <c r="H17" i="8"/>
  <c r="B80" i="8" s="1"/>
  <c r="D80" i="8" s="1"/>
  <c r="D14" i="8"/>
  <c r="S14" i="8" s="1"/>
  <c r="T14" i="8" s="1"/>
  <c r="H20" i="8"/>
  <c r="B83" i="8" s="1"/>
  <c r="B46" i="8"/>
  <c r="B52" i="8"/>
  <c r="H11" i="8"/>
  <c r="B74" i="8" s="1"/>
  <c r="E74" i="8" s="1"/>
  <c r="H9" i="8"/>
  <c r="B72" i="8" s="1"/>
  <c r="D5" i="8"/>
  <c r="D20" i="8"/>
  <c r="D50" i="8" l="1"/>
  <c r="E50" i="8"/>
  <c r="O49" i="8"/>
  <c r="D86" i="8"/>
  <c r="E86" i="8"/>
  <c r="D73" i="8"/>
  <c r="E73" i="8"/>
  <c r="T15" i="8"/>
  <c r="T24" i="8"/>
  <c r="D85" i="8"/>
  <c r="E85" i="8"/>
  <c r="D54" i="8"/>
  <c r="E54" i="8"/>
  <c r="D47" i="8"/>
  <c r="E47" i="8"/>
  <c r="D42" i="8"/>
  <c r="E42" i="8"/>
  <c r="A18" i="1"/>
  <c r="AK30" i="17"/>
  <c r="G57" i="8"/>
  <c r="G88" i="8"/>
  <c r="M86" i="8"/>
  <c r="O86" i="8" s="1"/>
  <c r="M73" i="8"/>
  <c r="O73" i="8" s="1"/>
  <c r="N70" i="8"/>
  <c r="L80" i="8"/>
  <c r="M80" i="8"/>
  <c r="N80" i="8" s="1"/>
  <c r="L78" i="8"/>
  <c r="M78" i="8"/>
  <c r="N78" i="8" s="1"/>
  <c r="M74" i="8"/>
  <c r="O74" i="8" s="1"/>
  <c r="M69" i="8"/>
  <c r="N69" i="8" s="1"/>
  <c r="L69" i="8"/>
  <c r="L84" i="8"/>
  <c r="M84" i="8"/>
  <c r="O84" i="8" s="1"/>
  <c r="L77" i="8"/>
  <c r="M77" i="8"/>
  <c r="O77" i="8" s="1"/>
  <c r="L71" i="8"/>
  <c r="M71" i="8"/>
  <c r="N71" i="8" s="1"/>
  <c r="L79" i="8"/>
  <c r="M79" i="8"/>
  <c r="O79" i="8" s="1"/>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L53" i="8"/>
  <c r="M43" i="8"/>
  <c r="O43" i="8" s="1"/>
  <c r="M50" i="8"/>
  <c r="O50" i="8" s="1"/>
  <c r="L48" i="8"/>
  <c r="M48" i="8"/>
  <c r="O48" i="8" s="1"/>
  <c r="M51" i="8"/>
  <c r="O51" i="8" s="1"/>
  <c r="L51" i="8"/>
  <c r="M55" i="8"/>
  <c r="N55" i="8" s="1"/>
  <c r="M42" i="8"/>
  <c r="N42" i="8" s="1"/>
  <c r="M47" i="8"/>
  <c r="O47" i="8" s="1"/>
  <c r="M54" i="8"/>
  <c r="N54" i="8" s="1"/>
  <c r="L38" i="8"/>
  <c r="M38" i="8"/>
  <c r="N38" i="8" s="1"/>
  <c r="L52" i="8"/>
  <c r="M52" i="8"/>
  <c r="N52" i="8" s="1"/>
  <c r="L46" i="8"/>
  <c r="M46" i="8"/>
  <c r="N46" i="8" s="1"/>
  <c r="L44" i="8"/>
  <c r="M44" i="8"/>
  <c r="N44" i="8" s="1"/>
  <c r="L40" i="8"/>
  <c r="M40" i="8"/>
  <c r="O40" i="8" s="1"/>
  <c r="D70" i="8"/>
  <c r="M41" i="8"/>
  <c r="N41" i="8" s="1"/>
  <c r="L41" i="8"/>
  <c r="M45" i="8"/>
  <c r="N45" i="8" s="1"/>
  <c r="L45" i="8"/>
  <c r="M39" i="8"/>
  <c r="N39" i="8" s="1"/>
  <c r="L56" i="8"/>
  <c r="M56" i="8"/>
  <c r="O56" i="8" s="1"/>
  <c r="M68" i="8"/>
  <c r="N68" i="8" s="1"/>
  <c r="U26" i="8"/>
  <c r="W14" i="8" s="1"/>
  <c r="M37" i="8"/>
  <c r="O37" i="8" s="1"/>
  <c r="D38" i="8"/>
  <c r="B57" i="8"/>
  <c r="L42" i="8" s="1"/>
  <c r="T19" i="8"/>
  <c r="T23" i="8"/>
  <c r="T10" i="8"/>
  <c r="T6" i="8"/>
  <c r="T18" i="8"/>
  <c r="Y26" i="8"/>
  <c r="T21" i="8"/>
  <c r="T9" i="8"/>
  <c r="T11" i="8"/>
  <c r="T12" i="8"/>
  <c r="T8" i="8"/>
  <c r="T7" i="8"/>
  <c r="T13" i="8"/>
  <c r="T17" i="8"/>
  <c r="T16" i="8"/>
  <c r="T22" i="8"/>
  <c r="D48"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O87" i="8"/>
  <c r="W6" i="8" l="1"/>
  <c r="O78" i="8"/>
  <c r="P78" i="8" s="1"/>
  <c r="W13" i="8"/>
  <c r="L74" i="8"/>
  <c r="W15" i="8"/>
  <c r="N81" i="8"/>
  <c r="W5" i="8"/>
  <c r="O53" i="8"/>
  <c r="P53" i="8" s="1"/>
  <c r="L50" i="8"/>
  <c r="P50" i="8" s="1"/>
  <c r="O55" i="8"/>
  <c r="N43" i="8"/>
  <c r="L43" i="8"/>
  <c r="N83" i="8"/>
  <c r="O69" i="8"/>
  <c r="O80" i="8"/>
  <c r="N74" i="8"/>
  <c r="N84" i="8"/>
  <c r="N75" i="8"/>
  <c r="L86" i="8"/>
  <c r="L55" i="8"/>
  <c r="W24" i="8"/>
  <c r="W11" i="8"/>
  <c r="W17" i="8"/>
  <c r="W19" i="8"/>
  <c r="N79" i="8"/>
  <c r="W22" i="8"/>
  <c r="W18" i="8"/>
  <c r="W20" i="8"/>
  <c r="W7" i="8"/>
  <c r="O44" i="8"/>
  <c r="P44" i="8" s="1"/>
  <c r="L70" i="8"/>
  <c r="P70" i="8" s="1"/>
  <c r="E88" i="8"/>
  <c r="F87" i="8" s="1"/>
  <c r="L85" i="8"/>
  <c r="L39" i="8"/>
  <c r="L54" i="8"/>
  <c r="O46" i="8"/>
  <c r="P46" i="8" s="1"/>
  <c r="L47" i="8"/>
  <c r="O42" i="8"/>
  <c r="P42" i="8" s="1"/>
  <c r="N51" i="8"/>
  <c r="N40" i="8"/>
  <c r="N50" i="8"/>
  <c r="O41" i="8"/>
  <c r="P41" i="8" s="1"/>
  <c r="O54" i="8"/>
  <c r="N86" i="8"/>
  <c r="N77" i="8"/>
  <c r="N56" i="8"/>
  <c r="O71" i="8"/>
  <c r="P71" i="8" s="1"/>
  <c r="O82" i="8"/>
  <c r="P82" i="8" s="1"/>
  <c r="N48" i="8"/>
  <c r="A19" i="1"/>
  <c r="AK31" i="17"/>
  <c r="N72" i="8"/>
  <c r="N76" i="8"/>
  <c r="O85" i="8"/>
  <c r="N73" i="8"/>
  <c r="P73" i="8" s="1"/>
  <c r="O52" i="8"/>
  <c r="P52" i="8" s="1"/>
  <c r="O45" i="8"/>
  <c r="P45" i="8" s="1"/>
  <c r="N47" i="8"/>
  <c r="W26" i="8"/>
  <c r="AA26" i="8" s="1"/>
  <c r="P74" i="8"/>
  <c r="W8" i="8"/>
  <c r="W21" i="8"/>
  <c r="W10" i="8"/>
  <c r="O68" i="8"/>
  <c r="L68" i="8"/>
  <c r="W23" i="8"/>
  <c r="W9" i="8"/>
  <c r="W12" i="8"/>
  <c r="W16" i="8"/>
  <c r="O38" i="8"/>
  <c r="P38" i="8" s="1"/>
  <c r="L37" i="8"/>
  <c r="O39" i="8"/>
  <c r="N37" i="8"/>
  <c r="P56" i="8"/>
  <c r="P51" i="8"/>
  <c r="P40" i="8"/>
  <c r="D57" i="8"/>
  <c r="F56" i="8"/>
  <c r="P49" i="8"/>
  <c r="P48" i="8"/>
  <c r="P79" i="8"/>
  <c r="P72" i="8"/>
  <c r="P80" i="8"/>
  <c r="P87" i="8"/>
  <c r="P75" i="8"/>
  <c r="P83" i="8"/>
  <c r="P81" i="8"/>
  <c r="P84" i="8"/>
  <c r="P69" i="8"/>
  <c r="P77" i="8"/>
  <c r="P76" i="8"/>
  <c r="D88" i="8"/>
  <c r="X26" i="8"/>
  <c r="T5" i="8"/>
  <c r="S26" i="8"/>
  <c r="P43" i="8" l="1"/>
  <c r="P55" i="8"/>
  <c r="P39" i="8"/>
  <c r="P85" i="8"/>
  <c r="P86" i="8"/>
  <c r="P54" i="8"/>
  <c r="P47" i="8"/>
  <c r="A20" i="1"/>
  <c r="AK32" i="17"/>
  <c r="P68" i="8"/>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authors>
    <author>Tibus</author>
  </authors>
  <commentList>
    <comment ref="F22" authorId="0">
      <text>
        <r>
          <rPr>
            <b/>
            <sz val="9"/>
            <color indexed="81"/>
            <rFont val="Tahoma"/>
            <charset val="1"/>
          </rPr>
          <t>4 GY 1 VT</t>
        </r>
      </text>
    </comment>
    <comment ref="C25" authorId="0">
      <text>
        <r>
          <rPr>
            <b/>
            <sz val="9"/>
            <color indexed="81"/>
            <rFont val="Tahoma"/>
            <charset val="1"/>
          </rPr>
          <t>1 CS</t>
        </r>
      </text>
    </comment>
    <comment ref="F25" authorId="0">
      <text>
        <r>
          <rPr>
            <b/>
            <sz val="9"/>
            <color indexed="81"/>
            <rFont val="Tahoma"/>
            <charset val="1"/>
          </rPr>
          <t>1 GY</t>
        </r>
      </text>
    </comment>
    <comment ref="C30" authorId="0">
      <text>
        <r>
          <rPr>
            <b/>
            <sz val="9"/>
            <color indexed="81"/>
            <rFont val="Tahoma"/>
            <charset val="1"/>
          </rPr>
          <t>35 B 2 KTT</t>
        </r>
      </text>
    </comment>
    <comment ref="C56" authorId="0">
      <text>
        <r>
          <rPr>
            <b/>
            <sz val="9"/>
            <color indexed="81"/>
            <rFont val="Tahoma"/>
            <charset val="1"/>
          </rPr>
          <t>37 GY 2 KTT</t>
        </r>
      </text>
    </comment>
    <comment ref="C59" authorId="0">
      <text>
        <r>
          <rPr>
            <b/>
            <sz val="9"/>
            <color indexed="81"/>
            <rFont val="Tahoma"/>
            <charset val="1"/>
          </rPr>
          <t>2 KTT 1 CS</t>
        </r>
      </text>
    </comment>
    <comment ref="F59" authorId="0">
      <text>
        <r>
          <rPr>
            <b/>
            <sz val="9"/>
            <color indexed="81"/>
            <rFont val="Tahoma"/>
            <charset val="1"/>
          </rPr>
          <t>KTT</t>
        </r>
      </text>
    </comment>
    <comment ref="C60" authorId="0">
      <text>
        <r>
          <rPr>
            <b/>
            <sz val="9"/>
            <color indexed="81"/>
            <rFont val="Tahoma"/>
            <charset val="1"/>
          </rPr>
          <t>5 KTT 10 CS 10 GY</t>
        </r>
      </text>
    </comment>
    <comment ref="D60" authorId="0">
      <text>
        <r>
          <rPr>
            <b/>
            <sz val="9"/>
            <color indexed="81"/>
            <rFont val="Tahoma"/>
            <charset val="1"/>
          </rPr>
          <t>2 KTT</t>
        </r>
      </text>
    </comment>
    <comment ref="E60" authorId="0">
      <text>
        <r>
          <rPr>
            <b/>
            <sz val="9"/>
            <color indexed="81"/>
            <rFont val="Tahoma"/>
            <charset val="1"/>
          </rPr>
          <t>KTT</t>
        </r>
      </text>
    </comment>
    <comment ref="F60" authorId="0">
      <text>
        <r>
          <rPr>
            <b/>
            <sz val="9"/>
            <color indexed="81"/>
            <rFont val="Tahoma"/>
            <charset val="1"/>
          </rPr>
          <t>KTT</t>
        </r>
      </text>
    </comment>
    <comment ref="C61" authorId="0">
      <text>
        <r>
          <rPr>
            <b/>
            <sz val="9"/>
            <color indexed="81"/>
            <rFont val="Tahoma"/>
            <charset val="1"/>
          </rPr>
          <t>3 KTT 2 GY</t>
        </r>
      </text>
    </comment>
    <comment ref="E61" authorId="0">
      <text>
        <r>
          <rPr>
            <b/>
            <sz val="9"/>
            <color indexed="81"/>
            <rFont val="Tahoma"/>
            <charset val="1"/>
          </rPr>
          <t>KTT</t>
        </r>
      </text>
    </comment>
    <comment ref="F61" authorId="0">
      <text>
        <r>
          <rPr>
            <b/>
            <sz val="9"/>
            <color indexed="81"/>
            <rFont val="Tahoma"/>
            <charset val="1"/>
          </rPr>
          <t>1 KTT 2 GY</t>
        </r>
      </text>
    </comment>
    <comment ref="C63" authorId="0">
      <text>
        <r>
          <rPr>
            <b/>
            <sz val="9"/>
            <color indexed="81"/>
            <rFont val="Tahoma"/>
            <charset val="1"/>
          </rPr>
          <t>4 GY 4 KTT</t>
        </r>
      </text>
    </comment>
    <comment ref="D63" authorId="0">
      <text>
        <r>
          <rPr>
            <b/>
            <sz val="9"/>
            <color indexed="81"/>
            <rFont val="Tahoma"/>
            <charset val="1"/>
          </rPr>
          <t>KTT</t>
        </r>
      </text>
    </comment>
    <comment ref="E63" authorId="0">
      <text>
        <r>
          <rPr>
            <b/>
            <sz val="9"/>
            <color indexed="81"/>
            <rFont val="Tahoma"/>
            <charset val="1"/>
          </rPr>
          <t>1 KTT 1 GY</t>
        </r>
      </text>
    </comment>
    <comment ref="F63" authorId="0">
      <text>
        <r>
          <rPr>
            <b/>
            <sz val="9"/>
            <color indexed="81"/>
            <rFont val="Tahoma"/>
            <charset val="1"/>
          </rPr>
          <t>2 GY</t>
        </r>
      </text>
    </comment>
    <comment ref="C64" authorId="0">
      <text>
        <r>
          <rPr>
            <b/>
            <sz val="9"/>
            <color indexed="81"/>
            <rFont val="Tahoma"/>
            <charset val="1"/>
          </rPr>
          <t>9 KTT 1 GY 1 CS</t>
        </r>
      </text>
    </comment>
    <comment ref="D64" authorId="0">
      <text>
        <r>
          <rPr>
            <b/>
            <sz val="9"/>
            <color indexed="81"/>
            <rFont val="Tahoma"/>
            <charset val="1"/>
          </rPr>
          <t>KTT</t>
        </r>
      </text>
    </comment>
    <comment ref="E64" authorId="0">
      <text>
        <r>
          <rPr>
            <b/>
            <sz val="9"/>
            <color indexed="81"/>
            <rFont val="Tahoma"/>
            <charset val="1"/>
          </rPr>
          <t>KTT</t>
        </r>
      </text>
    </comment>
    <comment ref="F64" authorId="0">
      <text>
        <r>
          <rPr>
            <b/>
            <sz val="9"/>
            <color indexed="81"/>
            <rFont val="Tahoma"/>
            <charset val="1"/>
          </rPr>
          <t>GY</t>
        </r>
      </text>
    </comment>
    <comment ref="C65" authorId="0">
      <text>
        <r>
          <rPr>
            <b/>
            <sz val="9"/>
            <color indexed="81"/>
            <rFont val="Tahoma"/>
            <charset val="1"/>
          </rPr>
          <t>6 CS 3 GY</t>
        </r>
      </text>
    </comment>
    <comment ref="D65" authorId="0">
      <text>
        <r>
          <rPr>
            <b/>
            <sz val="9"/>
            <color indexed="81"/>
            <rFont val="Tahoma"/>
            <charset val="1"/>
          </rPr>
          <t>GY</t>
        </r>
      </text>
    </comment>
    <comment ref="E65" authorId="0">
      <text>
        <r>
          <rPr>
            <b/>
            <sz val="9"/>
            <color indexed="81"/>
            <rFont val="Tahoma"/>
            <charset val="1"/>
          </rPr>
          <t>CS</t>
        </r>
      </text>
    </comment>
    <comment ref="F65" authorId="0">
      <text>
        <r>
          <rPr>
            <b/>
            <sz val="9"/>
            <color indexed="81"/>
            <rFont val="Tahoma"/>
            <charset val="1"/>
          </rPr>
          <t>GY</t>
        </r>
      </text>
    </comment>
    <comment ref="C66" authorId="0">
      <text>
        <r>
          <rPr>
            <b/>
            <sz val="9"/>
            <color indexed="81"/>
            <rFont val="Tahoma"/>
            <charset val="1"/>
          </rPr>
          <t>16 GY 2 CS</t>
        </r>
      </text>
    </comment>
    <comment ref="D66" authorId="0">
      <text>
        <r>
          <rPr>
            <b/>
            <sz val="9"/>
            <color indexed="81"/>
            <rFont val="Tahoma"/>
            <charset val="1"/>
          </rPr>
          <t>GY</t>
        </r>
      </text>
    </comment>
    <comment ref="F66" authorId="0">
      <text>
        <r>
          <rPr>
            <b/>
            <sz val="9"/>
            <color indexed="81"/>
            <rFont val="Tahoma"/>
            <family val="2"/>
            <charset val="238"/>
          </rPr>
          <t>1 GY 2 CS</t>
        </r>
      </text>
    </comment>
    <comment ref="C68" authorId="0">
      <text>
        <r>
          <rPr>
            <b/>
            <sz val="9"/>
            <color indexed="81"/>
            <rFont val="Tahoma"/>
            <family val="2"/>
            <charset val="238"/>
          </rPr>
          <t>4 GY 3 CS</t>
        </r>
      </text>
    </comment>
    <comment ref="E68" authorId="0">
      <text>
        <r>
          <rPr>
            <b/>
            <sz val="9"/>
            <color indexed="81"/>
            <rFont val="Tahoma"/>
            <family val="2"/>
            <charset val="238"/>
          </rPr>
          <t>GY</t>
        </r>
      </text>
    </comment>
    <comment ref="F68" authorId="0">
      <text>
        <r>
          <rPr>
            <b/>
            <sz val="9"/>
            <color indexed="81"/>
            <rFont val="Tahoma"/>
            <family val="2"/>
            <charset val="238"/>
          </rPr>
          <t>GY</t>
        </r>
      </text>
    </comment>
    <comment ref="C69" authorId="0">
      <text>
        <r>
          <rPr>
            <b/>
            <sz val="9"/>
            <color indexed="81"/>
            <rFont val="Tahoma"/>
            <family val="2"/>
            <charset val="238"/>
          </rPr>
          <t>10 GY 3 KTT</t>
        </r>
      </text>
    </comment>
    <comment ref="D69" authorId="0">
      <text>
        <r>
          <rPr>
            <b/>
            <sz val="9"/>
            <color indexed="81"/>
            <rFont val="Tahoma"/>
            <family val="2"/>
            <charset val="238"/>
          </rPr>
          <t>1 GY 1 KTT</t>
        </r>
      </text>
    </comment>
    <comment ref="E69" authorId="0">
      <text>
        <r>
          <rPr>
            <b/>
            <sz val="9"/>
            <color indexed="81"/>
            <rFont val="Tahoma"/>
            <family val="2"/>
            <charset val="238"/>
          </rPr>
          <t>GY</t>
        </r>
      </text>
    </comment>
    <comment ref="F69" authorId="0">
      <text>
        <r>
          <rPr>
            <b/>
            <sz val="9"/>
            <color indexed="81"/>
            <rFont val="Tahoma"/>
            <family val="2"/>
            <charset val="238"/>
          </rPr>
          <t>3 GY 1 KTT</t>
        </r>
      </text>
    </comment>
    <comment ref="C70" authorId="0">
      <text>
        <r>
          <rPr>
            <b/>
            <sz val="9"/>
            <color indexed="81"/>
            <rFont val="Tahoma"/>
            <family val="2"/>
            <charset val="238"/>
          </rPr>
          <t>4 KTT 1 CS 4 GY</t>
        </r>
      </text>
    </comment>
    <comment ref="D70" authorId="0">
      <text>
        <r>
          <rPr>
            <b/>
            <sz val="9"/>
            <color indexed="81"/>
            <rFont val="Tahoma"/>
            <family val="2"/>
            <charset val="238"/>
          </rPr>
          <t>GY</t>
        </r>
      </text>
    </comment>
    <comment ref="E70" authorId="0">
      <text>
        <r>
          <rPr>
            <b/>
            <sz val="9"/>
            <color indexed="81"/>
            <rFont val="Tahoma"/>
            <family val="2"/>
            <charset val="238"/>
          </rPr>
          <t>2 KTT 1 GY</t>
        </r>
      </text>
    </comment>
    <comment ref="F70" authorId="0">
      <text>
        <r>
          <rPr>
            <b/>
            <sz val="9"/>
            <color indexed="81"/>
            <rFont val="Tahoma"/>
            <family val="2"/>
            <charset val="238"/>
          </rPr>
          <t>2 GY</t>
        </r>
      </text>
    </comment>
    <comment ref="C71" authorId="0">
      <text>
        <r>
          <rPr>
            <b/>
            <sz val="9"/>
            <color indexed="81"/>
            <rFont val="Tahoma"/>
            <family val="2"/>
            <charset val="238"/>
          </rPr>
          <t>3 KTT 2 CS</t>
        </r>
      </text>
    </comment>
    <comment ref="D71" authorId="0">
      <text>
        <r>
          <rPr>
            <b/>
            <sz val="9"/>
            <color indexed="81"/>
            <rFont val="Tahoma"/>
            <family val="2"/>
            <charset val="238"/>
          </rPr>
          <t>CS</t>
        </r>
      </text>
    </comment>
    <comment ref="F71" authorId="0">
      <text>
        <r>
          <rPr>
            <b/>
            <sz val="9"/>
            <color indexed="81"/>
            <rFont val="Tahoma"/>
            <family val="2"/>
            <charset val="238"/>
          </rPr>
          <t>KTT</t>
        </r>
      </text>
    </comment>
    <comment ref="C73" authorId="0">
      <text>
        <r>
          <rPr>
            <b/>
            <sz val="9"/>
            <color indexed="81"/>
            <rFont val="Tahoma"/>
            <family val="2"/>
            <charset val="238"/>
          </rPr>
          <t>2 CS 3 KTT</t>
        </r>
      </text>
    </comment>
    <comment ref="D73" authorId="0">
      <text>
        <r>
          <rPr>
            <b/>
            <sz val="9"/>
            <color indexed="81"/>
            <rFont val="Tahoma"/>
            <family val="2"/>
            <charset val="238"/>
          </rPr>
          <t>KTT</t>
        </r>
      </text>
    </comment>
    <comment ref="E73" authorId="0">
      <text>
        <r>
          <rPr>
            <b/>
            <sz val="9"/>
            <color indexed="81"/>
            <rFont val="Tahoma"/>
            <family val="2"/>
            <charset val="238"/>
          </rPr>
          <t>KTT</t>
        </r>
      </text>
    </comment>
    <comment ref="C79" authorId="0">
      <text>
        <r>
          <rPr>
            <b/>
            <sz val="9"/>
            <color indexed="81"/>
            <rFont val="Tahoma"/>
            <family val="2"/>
            <charset val="238"/>
          </rPr>
          <t>3 KTT 1 CS</t>
        </r>
      </text>
    </comment>
    <comment ref="D79" authorId="0">
      <text>
        <r>
          <rPr>
            <b/>
            <sz val="9"/>
            <color indexed="81"/>
            <rFont val="Tahoma"/>
            <family val="2"/>
            <charset val="238"/>
          </rPr>
          <t>2 KTT 1 CS</t>
        </r>
      </text>
    </comment>
    <comment ref="C82" authorId="0">
      <text>
        <r>
          <rPr>
            <b/>
            <sz val="9"/>
            <color indexed="81"/>
            <rFont val="Tahoma"/>
            <family val="2"/>
            <charset val="238"/>
          </rPr>
          <t>4 CS 5 KTT</t>
        </r>
      </text>
    </comment>
    <comment ref="F82" authorId="0">
      <text>
        <r>
          <rPr>
            <b/>
            <sz val="9"/>
            <color indexed="81"/>
            <rFont val="Tahoma"/>
            <family val="2"/>
            <charset val="238"/>
          </rPr>
          <t>4 CS 3 KTT</t>
        </r>
      </text>
    </comment>
    <comment ref="C88" authorId="0">
      <text>
        <r>
          <rPr>
            <b/>
            <sz val="9"/>
            <color indexed="81"/>
            <rFont val="Tahoma"/>
            <family val="2"/>
            <charset val="238"/>
          </rPr>
          <t>1 CS 7 B</t>
        </r>
      </text>
    </comment>
    <comment ref="D88" authorId="0">
      <text>
        <r>
          <rPr>
            <b/>
            <sz val="9"/>
            <color indexed="81"/>
            <rFont val="Tahoma"/>
            <family val="2"/>
            <charset val="238"/>
          </rPr>
          <t>B</t>
        </r>
      </text>
    </comment>
  </commentList>
</comments>
</file>

<file path=xl/comments2.xml><?xml version="1.0" encoding="utf-8"?>
<comments xmlns="http://schemas.openxmlformats.org/spreadsheetml/2006/main">
  <authors>
    <author>Tibus</author>
    <author>Feher Adam</author>
  </authors>
  <commentList>
    <comment ref="E57" authorId="0">
      <text>
        <r>
          <rPr>
            <b/>
            <sz val="9"/>
            <color indexed="81"/>
            <rFont val="Tahoma"/>
            <charset val="1"/>
          </rPr>
          <t>Száraz</t>
        </r>
      </text>
    </comment>
    <comment ref="E61" authorId="0">
      <text>
        <r>
          <rPr>
            <b/>
            <sz val="9"/>
            <color indexed="81"/>
            <rFont val="Tahoma"/>
            <charset val="1"/>
          </rPr>
          <t>Száraz</t>
        </r>
      </text>
    </comment>
    <comment ref="B217"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<sst xmlns="http://schemas.openxmlformats.org/spreadsheetml/2006/main" count="1756" uniqueCount="461">
  <si>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</si>
  <si>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</si>
  <si>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</si>
  <si>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</si>
  <si>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</si>
  <si>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</si>
  <si>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</si>
  <si>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</si>
  <si>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</si>
  <si>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</si>
  <si>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</si>
  <si>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</si>
  <si>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</si>
  <si>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</si>
  <si>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</si>
  <si>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</si>
  <si>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</si>
  <si>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</si>
  <si>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</si>
  <si>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</si>
  <si>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</si>
  <si>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</si>
  <si>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</si>
  <si>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</si>
  <si>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</si>
  <si>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</si>
  <si>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</si>
  <si>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</si>
  <si>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</si>
  <si>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</si>
  <si>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</si>
  <si>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</si>
  <si>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</si>
  <si>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</si>
  <si>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</si>
  <si>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</si>
  <si>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</si>
  <si>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</si>
  <si>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</si>
  <si>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</si>
  <si>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</si>
  <si>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</si>
  <si>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</si>
  <si>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</si>
  <si>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</si>
  <si>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</si>
  <si>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</si>
  <si>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</si>
  <si>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</si>
  <si>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</si>
  <si>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</si>
  <si>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</si>
  <si>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</si>
  <si>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</si>
  <si>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</si>
  <si>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</si>
  <si>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</si>
  <si>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</si>
  <si>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</si>
  <si>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</si>
  <si>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</si>
  <si>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</si>
  <si>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</si>
  <si>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</si>
  <si>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</si>
  <si>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</si>
  <si>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</si>
  <si>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</si>
  <si>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</si>
  <si>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</si>
  <si>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</si>
  <si>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</si>
  <si>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</si>
  <si>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</si>
  <si>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</si>
  <si>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</si>
  <si>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</si>
  <si>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</si>
  <si>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</si>
  <si>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</si>
  <si>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</si>
  <si>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</si>
  <si>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</si>
  <si>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</si>
  <si>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</si>
  <si>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</si>
  <si>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</si>
  <si>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</si>
  <si>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</si>
  <si>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</si>
  <si>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</si>
  <si>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</si>
  <si>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</si>
  <si>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</si>
  <si>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</si>
  <si>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</si>
  <si>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</si>
  <si>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</si>
  <si>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</si>
  <si>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</si>
  <si>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</si>
  <si>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</si>
  <si>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</si>
  <si>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</si>
  <si>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</si>
  <si>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</si>
  <si>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</si>
  <si>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</si>
  <si>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</si>
  <si>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</si>
  <si>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</si>
  <si>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</si>
  <si>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</si>
  <si>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</si>
  <si>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</si>
  <si>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</si>
  <si>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</si>
  <si>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</si>
  <si>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</si>
  <si>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</si>
  <si>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</si>
  <si>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</si>
  <si>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</si>
  <si>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</si>
  <si>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</si>
  <si>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</si>
  <si>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</si>
  <si>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</si>
  <si>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</si>
  <si>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</si>
  <si>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</si>
  <si>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</si>
  <si>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</si>
  <si>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</si>
  <si>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</si>
  <si>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</si>
  <si>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</si>
  <si>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</si>
  <si>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</si>
  <si>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</si>
  <si>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</si>
  <si>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</si>
  <si>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</si>
  <si>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</si>
  <si>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</si>
  <si>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</si>
  <si>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</si>
  <si>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</si>
  <si>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</si>
  <si>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</si>
  <si>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</si>
  <si>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</si>
  <si>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</si>
  <si>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</si>
  <si>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</si>
  <si>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</si>
  <si>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</si>
  <si>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</si>
  <si>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</si>
  <si>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</si>
  <si>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</si>
  <si>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</si>
  <si>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</si>
  <si>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</si>
  <si>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</si>
  <si>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</si>
  <si>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</si>
  <si>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</si>
  <si>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</si>
  <si>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</si>
  <si>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</si>
  <si>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</si>
  <si>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</si>
  <si>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</si>
  <si>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</si>
  <si>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</si>
  <si>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</si>
  <si>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</si>
  <si>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</si>
  <si>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</si>
  <si>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</si>
  <si>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</si>
  <si>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</si>
  <si>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</si>
  <si>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</si>
  <si>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</si>
  <si>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</si>
  <si>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</si>
  <si>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</si>
  <si>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</si>
  <si>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</si>
  <si>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</si>
  <si>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</si>
  <si>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</si>
  <si>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</si>
  <si>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</si>
  <si>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</si>
  <si>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</si>
  <si>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</si>
  <si>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</si>
  <si>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</si>
  <si>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</si>
  <si>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</si>
  <si>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</si>
  <si>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</si>
  <si>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</si>
  <si>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</si>
  <si>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</si>
  <si>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</si>
  <si>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</si>
  <si>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</si>
  <si>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</si>
  <si>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</si>
  <si>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</si>
  <si>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</si>
  <si>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</si>
  <si>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</si>
  <si>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</si>
  <si>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</si>
  <si>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</si>
  <si>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</si>
  <si>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</si>
  <si>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</si>
  <si>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</si>
  <si>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</si>
  <si>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</si>
  <si>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</si>
  <si>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</si>
  <si>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</si>
  <si>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</si>
  <si>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</si>
  <si>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</si>
  <si>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</si>
  <si>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</si>
  <si>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</si>
  <si>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</si>
  <si>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</si>
  <si>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</si>
  <si>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</si>
  <si>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</si>
  <si>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</si>
  <si>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</si>
  <si>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</si>
  <si>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</si>
  <si>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</si>
  <si>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</si>
  <si>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</si>
  <si>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</si>
  <si>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</si>
  <si>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</si>
  <si>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</si>
  <si>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</si>
  <si>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</si>
  <si>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</si>
  <si>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</si>
  <si>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</si>
  <si>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</si>
  <si>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</si>
  <si>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</si>
  <si>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</si>
  <si>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</si>
  <si>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</si>
  <si>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</si>
  <si>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</si>
  <si>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</si>
  <si>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</si>
  <si>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</si>
  <si>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</si>
  <si>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</si>
  <si>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</si>
  <si>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</si>
  <si>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</si>
  <si>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</si>
  <si>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</si>
  <si>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</si>
  <si>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</si>
  <si>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</si>
  <si>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</si>
  <si>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</si>
  <si>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</si>
  <si>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</si>
  <si>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</si>
  <si>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</si>
  <si>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</si>
  <si>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</si>
  <si>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</si>
  <si>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</si>
  <si>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</si>
  <si>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</si>
  <si>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</si>
  <si>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</si>
  <si>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</si>
  <si>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</si>
  <si>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</si>
  <si>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</si>
  <si>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</si>
  <si>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</si>
  <si>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</si>
  <si>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</si>
  <si>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</si>
  <si>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</si>
  <si>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</si>
  <si>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</si>
  <si>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</si>
  <si>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</si>
  <si>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</si>
  <si>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</si>
  <si>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</si>
  <si>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</si>
  <si>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</si>
  <si>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</si>
  <si>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</si>
  <si>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</si>
  <si>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</si>
  <si>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</si>
  <si>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</si>
  <si>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</si>
  <si>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</si>
  <si>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</si>
  <si>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</si>
  <si>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</si>
  <si>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</si>
  <si>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</si>
  <si>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</si>
  <si>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</si>
  <si>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</si>
  <si>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</si>
  <si>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</si>
  <si>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</si>
  <si>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</si>
  <si>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</si>
  <si>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</si>
  <si>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</si>
  <si>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</si>
  <si>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</si>
  <si>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</si>
  <si>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</si>
  <si>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</si>
  <si>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</si>
  <si>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</si>
  <si>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</si>
  <si>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</si>
  <si>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</si>
  <si>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</si>
  <si>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</si>
  <si>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</si>
  <si>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</si>
  <si>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</si>
  <si>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</si>
  <si>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</si>
  <si>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</si>
  <si>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</si>
  <si>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</si>
  <si>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</si>
  <si>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</si>
  <si>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</si>
  <si>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</si>
  <si>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</si>
  <si>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</si>
  <si>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</si>
  <si>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</si>
  <si>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</si>
  <si>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</si>
  <si>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</si>
  <si>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</si>
  <si>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</si>
  <si>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</si>
  <si>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</si>
  <si>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</si>
  <si>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</si>
  <si>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</si>
  <si>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</si>
  <si>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</si>
  <si>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</si>
  <si>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</si>
  <si>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</si>
  <si>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</si>
  <si>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</si>
  <si>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</si>
  <si>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</si>
  <si>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</si>
  <si>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</si>
  <si>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</si>
  <si>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</si>
  <si>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</si>
  <si>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</si>
  <si>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</si>
  <si>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</si>
  <si>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</si>
  <si>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</si>
  <si>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</si>
  <si>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</si>
  <si>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</si>
  <si>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</si>
  <si>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</si>
  <si>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</si>
  <si>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</si>
  <si>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</si>
  <si>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</si>
  <si>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</si>
  <si>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</si>
  <si>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</si>
  <si>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</si>
  <si>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</si>
  <si>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</si>
  <si>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</si>
  <si>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</si>
  <si>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</si>
  <si>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</si>
  <si>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</si>
  <si>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</si>
  <si>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</si>
  <si>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</si>
  <si>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</si>
  <si>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</si>
  <si>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</si>
  <si>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</si>
  <si>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</si>
  <si>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</si>
  <si>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</si>
  <si>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</si>
  <si>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</si>
  <si>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</si>
  <si>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</si>
  <si>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</si>
  <si>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</si>
  <si>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</si>
  <si>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</si>
  <si>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</si>
  <si>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</si>
  <si>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Mátrabérc-Fallóskút 3.vonal</t>
  </si>
  <si>
    <t>Brevák E. Hepp K. Csíntalan ZS.Herbály M.</t>
  </si>
  <si>
    <t>Hoffer K.</t>
  </si>
  <si>
    <t>Madárcsresznye</t>
  </si>
  <si>
    <t>Madárcseresznye</t>
  </si>
  <si>
    <t>Mogyoró</t>
  </si>
  <si>
    <t>B</t>
  </si>
  <si>
    <t>Gy-VT</t>
  </si>
  <si>
    <t>CS-GY</t>
  </si>
  <si>
    <t>B-KTT</t>
  </si>
  <si>
    <t xml:space="preserve">GY </t>
  </si>
  <si>
    <t xml:space="preserve">CS </t>
  </si>
  <si>
    <t>CS</t>
  </si>
  <si>
    <t>GY</t>
  </si>
  <si>
    <t>GY-KTT</t>
  </si>
  <si>
    <t>Kislevelű hárs</t>
  </si>
  <si>
    <t>Szil</t>
  </si>
  <si>
    <t>Nyár</t>
  </si>
  <si>
    <t>Dagonya</t>
  </si>
  <si>
    <t>Váltó</t>
  </si>
  <si>
    <t>KTT-CS</t>
  </si>
  <si>
    <t>KTT_CS_GY</t>
  </si>
  <si>
    <t>KTT-GY</t>
  </si>
  <si>
    <t>KTT</t>
  </si>
  <si>
    <t>Gy-KTT</t>
  </si>
  <si>
    <t>KTT-CS-GY</t>
  </si>
  <si>
    <t>GY-CS</t>
  </si>
  <si>
    <t>ktt-CS-GY</t>
  </si>
  <si>
    <t>CS-KTT</t>
  </si>
  <si>
    <t>CS-B</t>
  </si>
  <si>
    <t>Gy-KTT-B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</si>
</sst>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356</v>
      </c>
      <c r="D4" s="480"/>
      <c r="E4" s="480"/>
      <c r="F4" s="481" t="s">
        <v>357</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358</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361</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359</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360</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366</v>
      </c>
      <c r="C2" s="564"/>
      <c r="D2" s="564"/>
      <c r="E2" s="416">
        <f>SUM(IF(FREQUENCY('terepi-törzskínálat'!B12:B209,'terepi-törzskínálat'!B12:B209)&gt;0,1))</f>
        <v>68</v>
      </c>
      <c r="F2" s="15" t="s">
        <v>367</v>
      </c>
    </row>
    <row r="3" spans="1:17" x14ac:dyDescent="0.2">
      <c r="A3" s="403"/>
      <c r="B3" s="563" t="s">
        <v>388</v>
      </c>
      <c r="C3" s="564"/>
      <c r="D3" s="564"/>
      <c r="E3" s="416">
        <f>'terepi-törzskínálat'!A2-törzskínálat!E2</f>
        <v>32</v>
      </c>
      <c r="F3" s="15" t="s">
        <v>367</v>
      </c>
    </row>
    <row r="4" spans="1:17" x14ac:dyDescent="0.2">
      <c r="B4" s="563" t="s">
        <v>389</v>
      </c>
      <c r="C4" s="564"/>
      <c r="D4" s="564"/>
      <c r="E4" s="416">
        <f>(E2/(E2+E3))*100</f>
        <v>68</v>
      </c>
      <c r="F4" s="15" t="s">
        <v>288</v>
      </c>
    </row>
    <row r="5" spans="1:17" x14ac:dyDescent="0.2">
      <c r="B5" s="563" t="s">
        <v>390</v>
      </c>
      <c r="C5" s="563"/>
      <c r="D5" s="563"/>
      <c r="E5" s="416">
        <f>AVERAGE(AK20:AK119)</f>
        <v>1.97</v>
      </c>
      <c r="F5" s="15" t="s">
        <v>391</v>
      </c>
      <c r="G5" s="421" t="s">
        <v>392</v>
      </c>
      <c r="H5" s="416">
        <f>STDEV(AK20:AK119)</f>
        <v>3.3042824982562897</v>
      </c>
    </row>
    <row r="7" spans="1:17" x14ac:dyDescent="0.2">
      <c r="C7" s="15" t="s">
        <v>364</v>
      </c>
      <c r="D7" s="15"/>
      <c r="E7" s="416">
        <f>'terepi-törzskínálat'!E215</f>
        <v>197</v>
      </c>
      <c r="F7" s="15" t="s">
        <v>391</v>
      </c>
    </row>
    <row r="8" spans="1:17" x14ac:dyDescent="0.2">
      <c r="C8" s="15"/>
      <c r="D8" s="15"/>
      <c r="E8" s="422"/>
      <c r="F8" s="15"/>
    </row>
    <row r="9" spans="1:17" x14ac:dyDescent="0.2">
      <c r="B9" s="15"/>
      <c r="C9" s="15"/>
      <c r="D9" s="25"/>
    </row>
    <row r="10" spans="1:17" ht="15.75" x14ac:dyDescent="0.25">
      <c r="E10" s="409"/>
      <c r="F10" s="570" t="s">
        <v>368</v>
      </c>
      <c r="G10" s="570"/>
      <c r="H10" s="570"/>
      <c r="I10" s="570"/>
      <c r="J10" s="571" t="s">
        <v>369</v>
      </c>
      <c r="K10" s="572"/>
      <c r="L10" s="572"/>
      <c r="M10" s="573"/>
      <c r="N10" s="570" t="s">
        <v>370</v>
      </c>
      <c r="O10" s="570"/>
      <c r="P10" s="570"/>
      <c r="Q10" s="570"/>
    </row>
    <row r="11" spans="1:17" x14ac:dyDescent="0.2">
      <c r="E11" s="410" t="s">
        <v>275</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371</v>
      </c>
      <c r="C12" s="15"/>
      <c r="D12" s="15"/>
      <c r="E12" s="411">
        <f>('terepi-törzskínálat'!F210/törzskínálat!$E$7)*100</f>
        <v>98.477157360406082</v>
      </c>
      <c r="F12" s="412">
        <f>('terepi-törzskínálat'!G210/törzskínálat!$E$7)*100</f>
        <v>0.50761421319796951</v>
      </c>
      <c r="G12" s="413">
        <f>('terepi-törzskínálat'!H210/törzskínálat!$E$7)*100</f>
        <v>1.015228426395939</v>
      </c>
      <c r="H12" s="413">
        <f>('terepi-törzskínálat'!I210/törzskínálat!$E$7)*100</f>
        <v>0</v>
      </c>
      <c r="I12" s="222">
        <f>('terepi-törzskínálat'!J210/törzskínálat!$E$7)*100</f>
        <v>0</v>
      </c>
      <c r="J12" s="414">
        <f>('terepi-törzskínálat'!K210/törzskínálat!$E$7)*100</f>
        <v>0</v>
      </c>
      <c r="K12" s="413">
        <f>('terepi-törzskínálat'!L210/törzskínálat!$E$7)*100</f>
        <v>0</v>
      </c>
      <c r="L12" s="413">
        <f>('terepi-törzskínálat'!M210/törzskínálat!$E$7)*100</f>
        <v>0</v>
      </c>
      <c r="M12" s="415">
        <f>('terepi-törzskínálat'!N210/törzskínálat!$E$7)*100</f>
        <v>0</v>
      </c>
      <c r="N12" s="222">
        <f>('terepi-törzskínálat'!O210/törzskínálat!$E$7)*100</f>
        <v>0</v>
      </c>
      <c r="O12" s="413">
        <f>('terepi-törzskínálat'!P210/törzskínálat!$E$7)*100</f>
        <v>0</v>
      </c>
      <c r="P12" s="413">
        <f>('terepi-törzskínálat'!Q210/törzskínálat!$E$7)*100</f>
        <v>0</v>
      </c>
      <c r="Q12" s="413">
        <f>('terepi-törzskínálat'!R210/törzskínálat!$E$7)*100</f>
        <v>0</v>
      </c>
    </row>
    <row r="17" spans="2:74" ht="13.5" thickBot="1" x14ac:dyDescent="0.25"/>
    <row r="18" spans="2:74" ht="39" customHeight="1" x14ac:dyDescent="0.25">
      <c r="B18" s="456" t="s">
        <v>372</v>
      </c>
      <c r="C18" s="438" t="s">
        <v>365</v>
      </c>
      <c r="D18" s="439" t="s">
        <v>385</v>
      </c>
      <c r="E18" s="441" t="s">
        <v>394</v>
      </c>
      <c r="F18" s="441" t="s">
        <v>396</v>
      </c>
      <c r="G18" s="440" t="s">
        <v>401</v>
      </c>
      <c r="H18" s="440" t="s">
        <v>402</v>
      </c>
      <c r="I18" s="440" t="s">
        <v>403</v>
      </c>
      <c r="J18" s="444" t="s">
        <v>420</v>
      </c>
      <c r="K18" s="443" t="s">
        <v>423</v>
      </c>
      <c r="L18" s="446" t="s">
        <v>424</v>
      </c>
      <c r="M18" s="440" t="s">
        <v>412</v>
      </c>
      <c r="N18" s="440" t="s">
        <v>413</v>
      </c>
      <c r="O18" s="440" t="s">
        <v>414</v>
      </c>
      <c r="P18" s="440" t="s">
        <v>415</v>
      </c>
      <c r="Q18" s="444" t="s">
        <v>421</v>
      </c>
      <c r="R18" s="443" t="s">
        <v>423</v>
      </c>
      <c r="S18" s="446" t="s">
        <v>424</v>
      </c>
      <c r="T18" s="440" t="s">
        <v>416</v>
      </c>
      <c r="U18" s="440" t="s">
        <v>417</v>
      </c>
      <c r="V18" s="440" t="s">
        <v>418</v>
      </c>
      <c r="W18" s="440" t="s">
        <v>419</v>
      </c>
      <c r="X18" s="444" t="s">
        <v>422</v>
      </c>
      <c r="Y18" s="443" t="s">
        <v>423</v>
      </c>
      <c r="Z18" s="446" t="s">
        <v>424</v>
      </c>
      <c r="AA18" s="442" t="s">
        <v>428</v>
      </c>
      <c r="AB18" s="467" t="s">
        <v>220</v>
      </c>
      <c r="AC18" s="442" t="s">
        <v>429</v>
      </c>
      <c r="AD18" s="467" t="s">
        <v>220</v>
      </c>
      <c r="AJ18" s="568" t="s">
        <v>425</v>
      </c>
      <c r="AK18" s="569"/>
      <c r="AN18" s="565" t="s">
        <v>395</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COUNTIFS('terepi-törzskínálat'!$C$12:$C$209,'terepi-törzskínálat'!A12)</f>
        <v>8</v>
      </c>
      <c r="D19" s="448">
        <f t="shared" ref="D19:D53" si="0">(C19/$E$7)*100</f>
        <v>4.0609137055837561</v>
      </c>
      <c r="E19" s="351">
        <f>DSUM('terepi-törzskínálat'!$C$11:$J$209,'terepi-törzskínálat'!$F$11,törzskínálat!$AN$19:$AN$20)</f>
        <v>7</v>
      </c>
      <c r="F19" s="437">
        <f>DSUM('terepi-törzskínálat'!$C$11:$J$209,'terepi-törzskínálat'!$G$11,törzskínálat!$AN$19:$AN$20)</f>
        <v>0</v>
      </c>
      <c r="G19" s="352">
        <f>DSUM('terepi-törzskínálat'!$C$11:$J$209,'terepi-törzskínálat'!$H$11,törzskínálat!$AN$19:$AN$20)</f>
        <v>1</v>
      </c>
      <c r="H19" s="352">
        <f>DSUM('terepi-törzskínálat'!$C$11:$J$209,'terepi-törzskínálat'!$I$11,törzskínálat!$AN$19:$AN$20)</f>
        <v>0</v>
      </c>
      <c r="I19" s="352">
        <f>DSUM('terepi-törzskínálat'!$C$11:$J$209,'terepi-törzskínálat'!$J$11,törzskínálat!$AN$19:$AN$20)</f>
        <v>0</v>
      </c>
      <c r="J19" s="445">
        <f>SUM(F19:I19)</f>
        <v>1</v>
      </c>
      <c r="K19" s="420">
        <f>(J19/C19)*100</f>
        <v>12.5</v>
      </c>
      <c r="L19" s="447">
        <f>J19/$E$7</f>
        <v>5.076142131979695E-3</v>
      </c>
      <c r="M19" s="352">
        <f>DSUM('terepi-törzskínálat'!$C$11:$N$209,'terepi-törzskínálat'!$K$11,$AN$19:$AN$20)</f>
        <v>0</v>
      </c>
      <c r="N19" s="352">
        <f>DSUM('terepi-törzskínálat'!$C$11:$N$209,'terepi-törzskínálat'!$L$11,$AN$19:$AN$20)</f>
        <v>0</v>
      </c>
      <c r="O19" s="352">
        <f>DSUM('terepi-törzskínálat'!$C$11:$N$209,'terepi-törzskínálat'!$M$11,$AN$19:$AN$20)</f>
        <v>0</v>
      </c>
      <c r="P19" s="352">
        <f>DSUM('terepi-törzskínálat'!$C$11:$N$209,'terepi-törzskínálat'!$N$11,$AN$19:$AN$20)</f>
        <v>0</v>
      </c>
      <c r="Q19" s="445">
        <f>SUM(M19:P19)</f>
        <v>0</v>
      </c>
      <c r="R19" s="420">
        <f>(Q19/C19)*100</f>
        <v>0</v>
      </c>
      <c r="S19" s="447">
        <f>(Q19/$E$7)*100</f>
        <v>0</v>
      </c>
      <c r="T19" s="352">
        <f>DSUM('terepi-törzskínálat'!$C$11:$R$209,'terepi-törzskínálat'!$O$11,$AN$19:$AN$20)</f>
        <v>0</v>
      </c>
      <c r="U19" s="352">
        <f>DSUM('terepi-törzskínálat'!$C$11:$R$209,'terepi-törzskínálat'!$P$11,$AN$19:$AN$20)</f>
        <v>0</v>
      </c>
      <c r="V19" s="352">
        <f>DSUM('terepi-törzskínálat'!$C$11:$R$209,'terepi-törzskínálat'!$Q$11,$AN$19:$AN$20)</f>
        <v>0</v>
      </c>
      <c r="W19" s="352">
        <f>DSUM('terepi-törzskínálat'!$C$11:$R$209,'terepi-törzskínálat'!$R$11,$AN$19:$AN$20)</f>
        <v>0</v>
      </c>
      <c r="X19" s="445">
        <f>SUM(T19:W19)</f>
        <v>0</v>
      </c>
      <c r="Y19" s="420">
        <f>(X19/C19)*100</f>
        <v>0</v>
      </c>
      <c r="Z19" s="447">
        <f>(X19/$E$7)*100</f>
        <v>0</v>
      </c>
      <c r="AA19" s="351">
        <f>DAVERAGE('terepi-törzskínálat'!$U$11:$V$209,'terepi-törzskínálat'!$U$11,AN19:AN20)</f>
        <v>88</v>
      </c>
      <c r="AB19" s="468" t="e">
        <f>DSTDEV('terepi-törzskínálat'!$U$11:$V$209,'terepi-törzskínálat'!$U$11,AN19:AN20)</f>
        <v>#DIV/0!</v>
      </c>
      <c r="AC19" s="351">
        <f>DAVERAGE('terepi-törzskínálat'!$C$11:$E$209,'terepi-törzskínálat'!$E$11,AN19:AN20)</f>
        <v>101.125</v>
      </c>
      <c r="AD19" s="468">
        <f>DSTDEV('terepi-törzskínálat'!$C$11:$E$209,'terepi-törzskínálat'!$E$11,AN19:AN20)</f>
        <v>27.653145003261898</v>
      </c>
      <c r="AJ19" s="450" t="s">
        <v>386</v>
      </c>
      <c r="AK19" s="451" t="s">
        <v>387</v>
      </c>
      <c r="AN19" s="428" t="s">
        <v>393</v>
      </c>
      <c r="AO19" s="429" t="s">
        <v>393</v>
      </c>
      <c r="AP19" s="429" t="s">
        <v>393</v>
      </c>
      <c r="AQ19" s="429" t="s">
        <v>393</v>
      </c>
      <c r="AR19" s="429" t="s">
        <v>393</v>
      </c>
      <c r="AS19" s="429" t="s">
        <v>393</v>
      </c>
      <c r="AT19" s="429" t="s">
        <v>393</v>
      </c>
      <c r="AU19" s="429" t="s">
        <v>393</v>
      </c>
      <c r="AV19" s="429" t="s">
        <v>393</v>
      </c>
      <c r="AW19" s="429" t="s">
        <v>393</v>
      </c>
      <c r="AX19" s="429" t="s">
        <v>393</v>
      </c>
      <c r="AY19" s="429" t="s">
        <v>393</v>
      </c>
      <c r="AZ19" s="429" t="s">
        <v>393</v>
      </c>
      <c r="BA19" s="429" t="s">
        <v>393</v>
      </c>
      <c r="BB19" s="429" t="s">
        <v>393</v>
      </c>
      <c r="BC19" s="429" t="s">
        <v>393</v>
      </c>
      <c r="BD19" s="429" t="s">
        <v>393</v>
      </c>
      <c r="BE19" s="429" t="s">
        <v>393</v>
      </c>
      <c r="BF19" s="429" t="s">
        <v>393</v>
      </c>
      <c r="BG19" s="429" t="s">
        <v>393</v>
      </c>
      <c r="BH19" s="429" t="s">
        <v>393</v>
      </c>
      <c r="BI19" s="429" t="s">
        <v>393</v>
      </c>
      <c r="BJ19" s="429" t="s">
        <v>393</v>
      </c>
      <c r="BK19" s="429" t="s">
        <v>393</v>
      </c>
      <c r="BL19" s="429" t="s">
        <v>393</v>
      </c>
      <c r="BM19" s="429" t="s">
        <v>393</v>
      </c>
      <c r="BN19" s="429" t="s">
        <v>393</v>
      </c>
      <c r="BO19" s="429" t="s">
        <v>393</v>
      </c>
      <c r="BP19" s="429" t="s">
        <v>393</v>
      </c>
      <c r="BQ19" s="429" t="s">
        <v>393</v>
      </c>
      <c r="BR19" s="429" t="s">
        <v>393</v>
      </c>
      <c r="BS19" s="429" t="s">
        <v>393</v>
      </c>
      <c r="BT19" s="429" t="s">
        <v>393</v>
      </c>
      <c r="BU19" s="429" t="s">
        <v>393</v>
      </c>
      <c r="BV19" s="430" t="s">
        <v>393</v>
      </c>
    </row>
    <row r="20" spans="2:74" ht="13.5" thickBot="1" x14ac:dyDescent="0.25">
      <c r="B20" s="457" t="str">
        <f>'terepi-törzskínálat'!A13</f>
        <v>Kocsányos tölgy</v>
      </c>
      <c r="C20" s="351">
        <f>COUNTIFS('terepi-törzskínálat'!$C$12:$C$209,'terepi-törzskínálat'!A13)</f>
        <v>0</v>
      </c>
      <c r="D20" s="448">
        <f t="shared" si="0"/>
        <v>0</v>
      </c>
      <c r="E20" s="351">
        <f>DSUM('terepi-törzskínálat'!$C$11:$J$209,'terepi-törzskínálat'!$F$11,törzskínálat!$AO$19:$AO$20)</f>
        <v>0</v>
      </c>
      <c r="F20" s="437">
        <f>DSUM('terepi-törzskínálat'!$C$11:$J$209,'terepi-törzskínálat'!$G$11,törzskínálat!$AO$19:$AO$20)</f>
        <v>0</v>
      </c>
      <c r="G20" s="352">
        <f>DSUM('terepi-törzskínálat'!$C$11:$J$209,'terepi-törzskínálat'!$H$11,törzskínálat!$AO$19:$AO$20)</f>
        <v>0</v>
      </c>
      <c r="H20" s="352">
        <f>DSUM('terepi-törzskínálat'!$C$11:$J$209,'terepi-törzskínálat'!$I$11,törzskínálat!$AO$19:$AO$20)</f>
        <v>0</v>
      </c>
      <c r="I20" s="352">
        <f>DSUM('terepi-törzskínálat'!$C$11:$J$209,'terepi-törzskínálat'!$J$11,törzskínálat!$AO$19:$AO$20)</f>
        <v>0</v>
      </c>
      <c r="J20" s="445">
        <f t="shared" ref="J20:J53" si="1">SUM(F20:I20)</f>
        <v>0</v>
      </c>
      <c r="K20" s="420" t="e">
        <f t="shared" ref="K20:K53" si="2">(J20/C20)*100</f>
        <v>#DIV/0!</v>
      </c>
      <c r="L20" s="447">
        <f t="shared" ref="L20:L53" si="3">J20/$E$7</f>
        <v>0</v>
      </c>
      <c r="M20" s="352">
        <f>DSUM('terepi-törzskínálat'!$C$11:$N$209,'terepi-törzskínálat'!$K$11,$AO$19:$AO$20)</f>
        <v>0</v>
      </c>
      <c r="N20" s="352">
        <f>DSUM('terepi-törzskínálat'!$C$11:$N$209,'terepi-törzskínálat'!$L$11,$AO$19:$AO$20)</f>
        <v>0</v>
      </c>
      <c r="O20" s="352">
        <f>DSUM('terepi-törzskínálat'!$C$11:$N$209,'terepi-törzskínálat'!$M$11,$AO$19:$AO$20)</f>
        <v>0</v>
      </c>
      <c r="P20" s="352">
        <f>DSUM('terepi-törzskínálat'!$C$11:$N$209,'terepi-törzskínálat'!$N$11,$AO$19:$AO$20)</f>
        <v>0</v>
      </c>
      <c r="Q20" s="445">
        <f t="shared" ref="Q20:Q53" si="4">SUM(M20:P20)</f>
        <v>0</v>
      </c>
      <c r="R20" s="420" t="e">
        <f t="shared" ref="R20:R53" si="5">(Q20/C20)*100</f>
        <v>#DIV/0!</v>
      </c>
      <c r="S20" s="447">
        <f t="shared" ref="S20:S53" si="6">(Q20/$E$7)*100</f>
        <v>0</v>
      </c>
      <c r="T20" s="352">
        <f>DSUM('terepi-törzskínálat'!$C$11:$R$209,'terepi-törzskínálat'!$O$11,$AO$19:$AO$20)</f>
        <v>0</v>
      </c>
      <c r="U20" s="352">
        <f>DSUM('terepi-törzskínálat'!$C$11:$R$209,'terepi-törzskínálat'!$P$11,$AO$19:$AO$20)</f>
        <v>0</v>
      </c>
      <c r="V20" s="352">
        <f>DSUM('terepi-törzskínálat'!$C$11:$R$209,'terepi-törzskínálat'!$Q$11,$AO$19:$AO$20)</f>
        <v>0</v>
      </c>
      <c r="W20" s="352">
        <f>DSUM('terepi-törzskínálat'!$C$11:$R$209,'terepi-törzskínálat'!$R$11,$AO$19:$AO$20)</f>
        <v>0</v>
      </c>
      <c r="X20" s="445">
        <f t="shared" ref="X20:X53" si="7">SUM(T20:W20)</f>
        <v>0</v>
      </c>
      <c r="Y20" s="420" t="e">
        <f t="shared" ref="Y20:Y53" si="8">(X20/C20)*100</f>
        <v>#DIV/0!</v>
      </c>
      <c r="Z20" s="447">
        <f t="shared" ref="Z20:Z53" si="9">(X20/$E$7)*100</f>
        <v>0</v>
      </c>
      <c r="AA20" s="351" t="e">
        <f>DAVERAGE('terepi-törzskínálat'!$U$11:$V$209,'terepi-törzskínálat'!$U$11,AO19:AO20)</f>
        <v>#DIV/0!</v>
      </c>
      <c r="AB20" s="468" t="e">
        <f>DSTDEV('terepi-törzskínálat'!$U$11:$V$209,'terepi-törzskínálat'!$U$11,AO19:AO20)</f>
        <v>#DIV/0!</v>
      </c>
      <c r="AC20" s="351" t="e">
        <f>DAVERAGE('terepi-törzskínálat'!$C$11:$E$209,'terepi-törzskínálat'!$E$11,AO19:AO20)</f>
        <v>#DIV/0!</v>
      </c>
      <c r="AD20" s="468" t="e">
        <f>DSTDEV('terepi-törzskínálat'!$C$11:$E$209,'terepi-törzskínálat'!$E$11,AO19:AO20)</f>
        <v>#DIV/0!</v>
      </c>
      <c r="AJ20" s="452" t="s">
        <v>0</v>
      </c>
      <c r="AK20" s="453">
        <f>COUNTIFS('terepi-törzskínálat'!$B$12:$B$209,'terepi-hajtásszám&amp;hullaték'!A7)</f>
        <v>20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Madárcseresznye</v>
      </c>
      <c r="BI20" s="433" t="str">
        <f>'terepi-törzskínálat'!A33</f>
        <v>Mogyoró</v>
      </c>
      <c r="BJ20" s="433" t="str">
        <f>'terepi-törzskínálat'!A34</f>
        <v>Kislevelű hárs</v>
      </c>
      <c r="BK20" s="433" t="str">
        <f>'terepi-törzskínálat'!A35</f>
        <v>Szil</v>
      </c>
      <c r="BL20" s="433" t="str">
        <f>'terepi-törzskínálat'!A36</f>
        <v>Nyár</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COUNTIFS('terepi-törzskínálat'!$C$12:$C$209,'terepi-törzskínálat'!A14)</f>
        <v>16</v>
      </c>
      <c r="D21" s="448">
        <f t="shared" si="0"/>
        <v>8.1218274111675122</v>
      </c>
      <c r="E21" s="351">
        <f>DSUM('terepi-törzskínálat'!$C$11:$J$209,'terepi-törzskínálat'!$F$11,törzskínálat!$AP$19:$AP$20)</f>
        <v>16</v>
      </c>
      <c r="F21" s="437">
        <f>DSUM('terepi-törzskínálat'!$C$11:$J$209,'terepi-törzskínálat'!$G$11,törzskínálat!$AP$19:$AP$20)</f>
        <v>0</v>
      </c>
      <c r="G21" s="352">
        <f>DSUM('terepi-törzskínálat'!$C$11:$J$209,'terepi-törzskínálat'!$H$11,törzskínálat!$AP$19:$AP$20)</f>
        <v>0</v>
      </c>
      <c r="H21" s="352">
        <f>DSUM('terepi-törzskínálat'!$C$11:$J$209,'terepi-törzskínálat'!$I$11,törzskínálat!$AP$19:$AP$20)</f>
        <v>0</v>
      </c>
      <c r="I21" s="352">
        <f>DSUM('terepi-törzskínálat'!$C$11:$J$209,'terepi-törzskínálat'!$J$11,törzskínálat!$AP$19:$AP$20)</f>
        <v>0</v>
      </c>
      <c r="J21" s="445">
        <f t="shared" si="1"/>
        <v>0</v>
      </c>
      <c r="K21" s="420">
        <f t="shared" si="2"/>
        <v>0</v>
      </c>
      <c r="L21" s="447">
        <f t="shared" si="3"/>
        <v>0</v>
      </c>
      <c r="M21" s="352">
        <f>DSUM('terepi-törzskínálat'!$C$11:$N$209,'terepi-törzskínálat'!$K$11,$AP$19:$AP$20)</f>
        <v>0</v>
      </c>
      <c r="N21" s="352">
        <f>DSUM('terepi-törzskínálat'!$C$11:$N$209,'terepi-törzskínálat'!$L$11,$AP$19:$AP$20)</f>
        <v>0</v>
      </c>
      <c r="O21" s="352">
        <f>DSUM('terepi-törzskínálat'!$C$11:$N$209,'terepi-törzskínálat'!$M$11,$AP$19:$AP$20)</f>
        <v>0</v>
      </c>
      <c r="P21" s="352">
        <f>DSUM('terepi-törzskínálat'!$C$11:$N$209,'terepi-törzskínálat'!$N$11,$AP$19:$AP$20)</f>
        <v>0</v>
      </c>
      <c r="Q21" s="445">
        <f t="shared" si="4"/>
        <v>0</v>
      </c>
      <c r="R21" s="420">
        <f t="shared" si="5"/>
        <v>0</v>
      </c>
      <c r="S21" s="447">
        <f t="shared" si="6"/>
        <v>0</v>
      </c>
      <c r="T21" s="352">
        <f>DSUM('terepi-törzskínálat'!$C$11:$R$209,'terepi-törzskínálat'!$O$11,$AP$19:$AP$20)</f>
        <v>0</v>
      </c>
      <c r="U21" s="352">
        <f>DSUM('terepi-törzskínálat'!$C$11:$R$209,'terepi-törzskínálat'!$P$11,$AP$19:$AP$20)</f>
        <v>0</v>
      </c>
      <c r="V21" s="352">
        <f>DSUM('terepi-törzskínálat'!$C$11:$R$209,'terepi-törzskínálat'!$Q$11,$AP$19:$AP$20)</f>
        <v>0</v>
      </c>
      <c r="W21" s="352">
        <f>DSUM('terepi-törzskínálat'!$C$11:$R$209,'terepi-törzskínálat'!$R$11,$AP$19:$AP$20)</f>
        <v>0</v>
      </c>
      <c r="X21" s="445">
        <f t="shared" si="7"/>
        <v>0</v>
      </c>
      <c r="Y21" s="420">
        <f t="shared" si="8"/>
        <v>0</v>
      </c>
      <c r="Z21" s="447">
        <f t="shared" si="9"/>
        <v>0</v>
      </c>
      <c r="AA21" s="351" t="e">
        <f>DAVERAGE('terepi-törzskínálat'!$U$11:$V$209,'terepi-törzskínálat'!$U$11,AP19:AP20)</f>
        <v>#DIV/0!</v>
      </c>
      <c r="AB21" s="468" t="e">
        <f>DSTDEV('terepi-törzskínálat'!$U$11:$V$209,'terepi-törzskínálat'!$U$11,AP19:AP20)</f>
        <v>#DIV/0!</v>
      </c>
      <c r="AC21" s="351">
        <f>DAVERAGE('terepi-törzskínálat'!$C$11:$E$209,'terepi-törzskínálat'!$E$11,AP19:AP20)</f>
        <v>88</v>
      </c>
      <c r="AD21" s="468">
        <f>DSTDEV('terepi-törzskínálat'!$C$11:$E$209,'terepi-törzskínálat'!$E$11,AP19:AP20)</f>
        <v>32.641486894237318</v>
      </c>
      <c r="AJ21" s="452" t="s">
        <v>1</v>
      </c>
      <c r="AK21" s="453">
        <f>COUNTIFS('terepi-törzskínálat'!$B$12:$B$209,'terepi-hajtásszám&amp;hullaték'!A8)</f>
        <v>18</v>
      </c>
    </row>
    <row r="22" spans="2:74" x14ac:dyDescent="0.2">
      <c r="B22" s="457" t="str">
        <f>'terepi-törzskínálat'!A15</f>
        <v>Magas kőris</v>
      </c>
      <c r="C22" s="351">
        <f>COUNTIFS('terepi-törzskínálat'!$C$12:$C$209,'terepi-törzskínálat'!A15)</f>
        <v>0</v>
      </c>
      <c r="D22" s="448">
        <f t="shared" si="0"/>
        <v>0</v>
      </c>
      <c r="E22" s="351">
        <f>DSUM('terepi-törzskínálat'!$C$11:$J$209,'terepi-törzskínálat'!$F$11,törzskínálat!$AP$19:$AP$20)</f>
        <v>16</v>
      </c>
      <c r="F22" s="437">
        <f>DSUM('terepi-törzskínálat'!$C$11:$J$209,'terepi-törzskínálat'!$G$11,törzskínálat!$AQ$19:$AQ$20)</f>
        <v>0</v>
      </c>
      <c r="G22" s="352">
        <f>DSUM('terepi-törzskínálat'!$C$11:$J$209,'terepi-törzskínálat'!$H$11,törzskínálat!$AQ$19:$AQ$20)</f>
        <v>0</v>
      </c>
      <c r="H22" s="352">
        <f>DSUM('terepi-törzskínálat'!$C$11:$J$209,'terepi-törzskínálat'!$I$11,törzskínálat!$AQ$19:$AQ$20)</f>
        <v>0</v>
      </c>
      <c r="I22" s="352">
        <f>DSUM('terepi-törzskínálat'!$C$11:$J$209,'terepi-törzskínálat'!$J$11,törzskínálat!$AQ$19:$AQ$20)</f>
        <v>0</v>
      </c>
      <c r="J22" s="445">
        <f t="shared" si="1"/>
        <v>0</v>
      </c>
      <c r="K22" s="420" t="e">
        <f t="shared" si="2"/>
        <v>#DIV/0!</v>
      </c>
      <c r="L22" s="447">
        <f t="shared" si="3"/>
        <v>0</v>
      </c>
      <c r="M22" s="352">
        <f>DSUM('terepi-törzskínálat'!$C$11:$N$209,'terepi-törzskínálat'!$K$11,$AQ$19:$AQ$20)</f>
        <v>0</v>
      </c>
      <c r="N22" s="352">
        <f>DSUM('terepi-törzskínálat'!$C$11:$N$209,'terepi-törzskínálat'!$L$11,$AQ$19:$AQ$20)</f>
        <v>0</v>
      </c>
      <c r="O22" s="352">
        <f>DSUM('terepi-törzskínálat'!$C$11:$N$209,'terepi-törzskínálat'!$M$11,$AQ$19:$AQ$20)</f>
        <v>0</v>
      </c>
      <c r="P22" s="352">
        <f>DSUM('terepi-törzskínálat'!$C$11:$N$209,'terepi-törzskínálat'!$N$11,$AQ$19:$AQ$20)</f>
        <v>0</v>
      </c>
      <c r="Q22" s="445">
        <f t="shared" si="4"/>
        <v>0</v>
      </c>
      <c r="R22" s="420" t="e">
        <f t="shared" si="5"/>
        <v>#DIV/0!</v>
      </c>
      <c r="S22" s="447">
        <f t="shared" si="6"/>
        <v>0</v>
      </c>
      <c r="T22" s="352">
        <f>DSUM('terepi-törzskínálat'!$C$11:$R$209,'terepi-törzskínálat'!$O$11,$AQ$19:$AQ$20)</f>
        <v>0</v>
      </c>
      <c r="U22" s="352">
        <f>DSUM('terepi-törzskínálat'!$C$11:$R$209,'terepi-törzskínálat'!$P$11,$AQ$19:$AQ$20)</f>
        <v>0</v>
      </c>
      <c r="V22" s="352">
        <f>DSUM('terepi-törzskínálat'!$C$11:$R$209,'terepi-törzskínálat'!$Q$11,$AQ$19:$AQ$20)</f>
        <v>0</v>
      </c>
      <c r="W22" s="352">
        <f>DSUM('terepi-törzskínálat'!$C$11:$R$209,'terepi-törzskínálat'!$R$11,$AQ$19:$AQ$20)</f>
        <v>0</v>
      </c>
      <c r="X22" s="445">
        <f t="shared" si="7"/>
        <v>0</v>
      </c>
      <c r="Y22" s="420" t="e">
        <f t="shared" si="8"/>
        <v>#DIV/0!</v>
      </c>
      <c r="Z22" s="447">
        <f t="shared" si="9"/>
        <v>0</v>
      </c>
      <c r="AA22" s="351" t="e">
        <f>DAVERAGE('terepi-törzskínálat'!$U$11:$V$209,'terepi-törzskínálat'!$U$11,AQ19:AQ20)</f>
        <v>#DIV/0!</v>
      </c>
      <c r="AB22" s="468" t="e">
        <f>DSTDEV('terepi-törzskínálat'!$U$11:$V$209,'terepi-törzskínálat'!$U$11,AQ19:AQ20)</f>
        <v>#DIV/0!</v>
      </c>
      <c r="AC22" s="351" t="e">
        <f>DAVERAGE('terepi-törzskínálat'!$C$11:$E$209,'terepi-törzskínálat'!$E$11,AQ19:AQ20)</f>
        <v>#DIV/0!</v>
      </c>
      <c r="AD22" s="468" t="e">
        <f>DSTDEV('terepi-törzskínálat'!$C$11:$E$209,'terepi-törzskínálat'!$E$11,AQ19:AQ20)</f>
        <v>#DIV/0!</v>
      </c>
      <c r="AJ22" s="452" t="s">
        <v>2</v>
      </c>
      <c r="AK22" s="453">
        <f>COUNTIFS('terepi-törzskínálat'!$B$12:$B$209,'terepi-hajtásszám&amp;hullaték'!A9)</f>
        <v>7</v>
      </c>
    </row>
    <row r="23" spans="2:74" x14ac:dyDescent="0.2">
      <c r="B23" s="457" t="str">
        <f>'terepi-törzskínálat'!A16</f>
        <v>Virágos kőris</v>
      </c>
      <c r="C23" s="351">
        <f>COUNTIFS('terepi-törzskínálat'!$C$12:$C$209,'terepi-törzskínálat'!A16)</f>
        <v>1</v>
      </c>
      <c r="D23" s="448">
        <f t="shared" si="0"/>
        <v>0.50761421319796951</v>
      </c>
      <c r="E23" s="351">
        <f>DSUM('terepi-törzskínálat'!$C$11:$J$209,'terepi-törzskínálat'!$F$11,törzskínálat!$AR$19:$AR$20)</f>
        <v>1</v>
      </c>
      <c r="F23" s="437">
        <f>DSUM('terepi-törzskínálat'!$C$11:$J$209,'terepi-törzskínálat'!$G$11,törzskínálat!$AR$19:$AR$20)</f>
        <v>0</v>
      </c>
      <c r="G23" s="352">
        <f>DSUM('terepi-törzskínálat'!$C$11:$J$209,'terepi-törzskínálat'!$H$11,törzskínálat!$AR$19:$AR$20)</f>
        <v>0</v>
      </c>
      <c r="H23" s="352">
        <f>DSUM('terepi-törzskínálat'!$C$11:$J$209,'terepi-törzskínálat'!$I$11,törzskínálat!$AR$19:$AR$20)</f>
        <v>0</v>
      </c>
      <c r="I23" s="352">
        <f>DSUM('terepi-törzskínálat'!$C$11:$J$209,'terepi-törzskínálat'!$J$11,törzskínálat!$AR$19:$AR$20)</f>
        <v>0</v>
      </c>
      <c r="J23" s="445">
        <f t="shared" si="1"/>
        <v>0</v>
      </c>
      <c r="K23" s="420">
        <f t="shared" si="2"/>
        <v>0</v>
      </c>
      <c r="L23" s="447">
        <f t="shared" si="3"/>
        <v>0</v>
      </c>
      <c r="M23" s="352">
        <f>DSUM('terepi-törzskínálat'!$C$11:$N$209,'terepi-törzskínálat'!$K$11,$AR$19:$AR$20)</f>
        <v>0</v>
      </c>
      <c r="N23" s="352">
        <f>DSUM('terepi-törzskínálat'!$C$11:$N$209,'terepi-törzskínálat'!$L$11,$AR$19:$AR$20)</f>
        <v>0</v>
      </c>
      <c r="O23" s="352">
        <f>DSUM('terepi-törzskínálat'!$C$11:$N$209,'terepi-törzskínálat'!$M$11,$AR$19:$AR$20)</f>
        <v>0</v>
      </c>
      <c r="P23" s="352">
        <f>DSUM('terepi-törzskínálat'!$C$11:$N$209,'terepi-törzskínálat'!$N$11,$AR$19:$AR$20)</f>
        <v>0</v>
      </c>
      <c r="Q23" s="445">
        <f t="shared" si="4"/>
        <v>0</v>
      </c>
      <c r="R23" s="420">
        <f t="shared" si="5"/>
        <v>0</v>
      </c>
      <c r="S23" s="447">
        <f t="shared" si="6"/>
        <v>0</v>
      </c>
      <c r="T23" s="352">
        <f>DSUM('terepi-törzskínálat'!$C$11:$R$209,'terepi-törzskínálat'!$O$11,$AR$19:$AR$20)</f>
        <v>0</v>
      </c>
      <c r="U23" s="352">
        <f>DSUM('terepi-törzskínálat'!$C$11:$R$209,'terepi-törzskínálat'!$P$11,$AR$19:$AR$20)</f>
        <v>0</v>
      </c>
      <c r="V23" s="352">
        <f>DSUM('terepi-törzskínálat'!$C$11:$R$209,'terepi-törzskínálat'!$Q$11,$AR$19:$AR$20)</f>
        <v>0</v>
      </c>
      <c r="W23" s="352">
        <f>DSUM('terepi-törzskínálat'!$C$11:$R$209,'terepi-törzskínálat'!$R$11,$AR$19:$AR$20)</f>
        <v>0</v>
      </c>
      <c r="X23" s="445">
        <f t="shared" si="7"/>
        <v>0</v>
      </c>
      <c r="Y23" s="420">
        <f t="shared" si="8"/>
        <v>0</v>
      </c>
      <c r="Z23" s="447">
        <f t="shared" si="9"/>
        <v>0</v>
      </c>
      <c r="AA23" s="351" t="e">
        <f>DAVERAGE('terepi-törzskínálat'!$U$11:$V$209,'terepi-törzskínálat'!$U$11,AR19:AR20)</f>
        <v>#DIV/0!</v>
      </c>
      <c r="AB23" s="468" t="e">
        <f>DSTDEV('terepi-törzskínálat'!$U$11:$V$209,'terepi-törzskínálat'!$U$11,AR19:AR20)</f>
        <v>#DIV/0!</v>
      </c>
      <c r="AC23" s="351">
        <f>DAVERAGE('terepi-törzskínálat'!$C$11:$E$209,'terepi-törzskínálat'!$E$11,AR19:AR20)</f>
        <v>4</v>
      </c>
      <c r="AD23" s="468" t="e">
        <f>DSTDEV('terepi-törzskínálat'!$C$11:$E$209,'terepi-törzskínálat'!$E$11,AR19:AR20)</f>
        <v>#DIV/0!</v>
      </c>
      <c r="AJ23" s="452" t="s">
        <v>3</v>
      </c>
      <c r="AK23" s="453">
        <f>COUNTIFS('terepi-törzskínálat'!$B$12:$B$209,'terepi-hajtásszám&amp;hullaték'!A10)</f>
        <v>7</v>
      </c>
    </row>
    <row r="24" spans="2:74" x14ac:dyDescent="0.2">
      <c r="B24" s="457" t="str">
        <f>'terepi-törzskínálat'!A17</f>
        <v>Gyertyán</v>
      </c>
      <c r="C24" s="351">
        <f>COUNTIFS('terepi-törzskínálat'!$C$12:$C$209,'terepi-törzskínálat'!A17)</f>
        <v>28</v>
      </c>
      <c r="D24" s="448">
        <f t="shared" si="0"/>
        <v>14.213197969543149</v>
      </c>
      <c r="E24" s="351">
        <f>DSUM('terepi-törzskínálat'!$C$11:$J$209,'terepi-törzskínálat'!$F$11,törzskínálat!$AS$19:$AS$20)</f>
        <v>27</v>
      </c>
      <c r="F24" s="437">
        <f>DSUM('terepi-törzskínálat'!$C$11:$J$209,'terepi-törzskínálat'!$G$11,törzskínálat!$AS$19:$AS$20)</f>
        <v>0</v>
      </c>
      <c r="G24" s="352">
        <f>DSUM('terepi-törzskínálat'!$C$11:$J$209,'terepi-törzskínálat'!$H$11,törzskínálat!$AS$19:$AS$20)</f>
        <v>1</v>
      </c>
      <c r="H24" s="352">
        <f>DSUM('terepi-törzskínálat'!$C$11:$J$209,'terepi-törzskínálat'!$I$11,törzskínálat!$AS$19:$AS$20)</f>
        <v>0</v>
      </c>
      <c r="I24" s="352">
        <f>DSUM('terepi-törzskínálat'!$C$11:$J$209,'terepi-törzskínálat'!$J$11,törzskínálat!$AS$19:$AS$20)</f>
        <v>0</v>
      </c>
      <c r="J24" s="445">
        <f t="shared" si="1"/>
        <v>1</v>
      </c>
      <c r="K24" s="420">
        <f t="shared" si="2"/>
        <v>3.5714285714285712</v>
      </c>
      <c r="L24" s="447">
        <f t="shared" si="3"/>
        <v>5.076142131979695E-3</v>
      </c>
      <c r="M24" s="352">
        <f>DSUM('terepi-törzskínálat'!$C$11:$N$209,'terepi-törzskínálat'!$K$11,$AS$19:$AS$20)</f>
        <v>0</v>
      </c>
      <c r="N24" s="352">
        <f>DSUM('terepi-törzskínálat'!$C$11:$N$209,'terepi-törzskínálat'!$L$11,$AS$19:$AS$20)</f>
        <v>0</v>
      </c>
      <c r="O24" s="352">
        <f>DSUM('terepi-törzskínálat'!$C$11:$N$209,'terepi-törzskínálat'!$M$11,$AS$19:$AS$20)</f>
        <v>0</v>
      </c>
      <c r="P24" s="352">
        <f>DSUM('terepi-törzskínálat'!$C$11:$N$209,'terepi-törzskínálat'!$N$11,$AS$19:$AS$20)</f>
        <v>0</v>
      </c>
      <c r="Q24" s="445">
        <f t="shared" si="4"/>
        <v>0</v>
      </c>
      <c r="R24" s="420">
        <f t="shared" si="5"/>
        <v>0</v>
      </c>
      <c r="S24" s="447">
        <f t="shared" si="6"/>
        <v>0</v>
      </c>
      <c r="T24" s="352">
        <f>DSUM('terepi-törzskínálat'!$C$11:$R$209,'terepi-törzskínálat'!$O$11,$AS$19:$AS$20)</f>
        <v>0</v>
      </c>
      <c r="U24" s="352">
        <f>DSUM('terepi-törzskínálat'!$C$11:$R$209,'terepi-törzskínálat'!$P$11,$AS$19:$AS$20)</f>
        <v>0</v>
      </c>
      <c r="V24" s="352">
        <f>DSUM('terepi-törzskínálat'!$C$11:$R$209,'terepi-törzskínálat'!$Q$11,$AS$19:$AS$20)</f>
        <v>0</v>
      </c>
      <c r="W24" s="352">
        <f>DSUM('terepi-törzskínálat'!$C$11:$R$209,'terepi-törzskínálat'!$R$11,$AS$19:$AS$20)</f>
        <v>0</v>
      </c>
      <c r="X24" s="445">
        <f t="shared" si="7"/>
        <v>0</v>
      </c>
      <c r="Y24" s="420">
        <f t="shared" si="8"/>
        <v>0</v>
      </c>
      <c r="Z24" s="447">
        <f t="shared" si="9"/>
        <v>0</v>
      </c>
      <c r="AA24" s="351">
        <f>DAVERAGE('terepi-törzskínálat'!$U$11:$V$209,'terepi-törzskínálat'!$U$11,AS19:AS20)</f>
        <v>33</v>
      </c>
      <c r="AB24" s="468" t="e">
        <f>DSTDEV('terepi-törzskínálat'!$U$11:$V$209,'terepi-törzskínálat'!$U$11,AS19:AS20)</f>
        <v>#DIV/0!</v>
      </c>
      <c r="AC24" s="351">
        <f>DAVERAGE('terepi-törzskínálat'!$C$11:$E$209,'terepi-törzskínálat'!$E$11,AS19:AS20)</f>
        <v>31.107142857142858</v>
      </c>
      <c r="AD24" s="468">
        <f>DSTDEV('terepi-törzskínálat'!$C$11:$E$209,'terepi-törzskínálat'!$E$11,AS19:AS20)</f>
        <v>32.001550061664304</v>
      </c>
      <c r="AJ24" s="452" t="s">
        <v>4</v>
      </c>
      <c r="AK24" s="453">
        <f>COUNTIFS('terepi-törzskínálat'!$B$12:$B$209,'terepi-hajtásszám&amp;hullaték'!A11)</f>
        <v>8</v>
      </c>
    </row>
    <row r="25" spans="2:74" x14ac:dyDescent="0.2">
      <c r="B25" s="457" t="str">
        <f>'terepi-törzskínálat'!A18</f>
        <v>Bükk</v>
      </c>
      <c r="C25" s="351">
        <f>COUNTIFS('terepi-törzskínálat'!$C$12:$C$209,'terepi-törzskínálat'!A18)</f>
        <v>127</v>
      </c>
      <c r="D25" s="448">
        <f t="shared" si="0"/>
        <v>64.467005076142129</v>
      </c>
      <c r="E25" s="351">
        <f>DSUM('terepi-törzskínálat'!$C$11:$J$209,'terepi-törzskínálat'!$F$11,törzskínálat!$AT$19:$AT$20)</f>
        <v>127</v>
      </c>
      <c r="F25" s="437">
        <f>DSUM('terepi-törzskínálat'!$C$11:$J$209,'terepi-törzskínálat'!$G$11,törzskínálat!$AT$19:$AT$20)</f>
        <v>0</v>
      </c>
      <c r="G25" s="352">
        <f>DSUM('terepi-törzskínálat'!$C$11:$J$209,'terepi-törzskínálat'!$H$11,törzskínálat!$AT$19:$AT$20)</f>
        <v>0</v>
      </c>
      <c r="H25" s="352">
        <f>DSUM('terepi-törzskínálat'!$C$11:$J$209,'terepi-törzskínálat'!$I$11,törzskínálat!$AT$19:$AT$20)</f>
        <v>0</v>
      </c>
      <c r="I25" s="352">
        <f>DSUM('terepi-törzskínálat'!$C$11:$J$209,'terepi-törzskínálat'!$J$11,törzskínálat!$AT$19:$AT$20)</f>
        <v>0</v>
      </c>
      <c r="J25" s="445">
        <f t="shared" si="1"/>
        <v>0</v>
      </c>
      <c r="K25" s="420">
        <f t="shared" si="2"/>
        <v>0</v>
      </c>
      <c r="L25" s="447">
        <f t="shared" si="3"/>
        <v>0</v>
      </c>
      <c r="M25" s="352">
        <f>DSUM('terepi-törzskínálat'!$C$11:$N$209,'terepi-törzskínálat'!$K$11,$AT$19:$AT$20)</f>
        <v>0</v>
      </c>
      <c r="N25" s="352">
        <f>DSUM('terepi-törzskínálat'!$C$11:$N$209,'terepi-törzskínálat'!$L$11,$AT$19:$AT$20)</f>
        <v>0</v>
      </c>
      <c r="O25" s="352">
        <f>DSUM('terepi-törzskínálat'!$C$11:$N$209,'terepi-törzskínálat'!$M$11,$AT$19:$AT$20)</f>
        <v>0</v>
      </c>
      <c r="P25" s="352">
        <f>DSUM('terepi-törzskínálat'!$C$11:$N$209,'terepi-törzskínálat'!$N$11,$AT$19:$AT$20)</f>
        <v>0</v>
      </c>
      <c r="Q25" s="445">
        <f t="shared" si="4"/>
        <v>0</v>
      </c>
      <c r="R25" s="420">
        <f t="shared" si="5"/>
        <v>0</v>
      </c>
      <c r="S25" s="447">
        <f t="shared" si="6"/>
        <v>0</v>
      </c>
      <c r="T25" s="352">
        <f>DSUM('terepi-törzskínálat'!$C$11:$R$209,'terepi-törzskínálat'!$O$11,$AT$19:$AT$20)</f>
        <v>0</v>
      </c>
      <c r="U25" s="352">
        <f>DSUM('terepi-törzskínálat'!$C$11:$R$209,'terepi-törzskínálat'!$P$11,$AT$19:$AT$20)</f>
        <v>0</v>
      </c>
      <c r="V25" s="352">
        <f>DSUM('terepi-törzskínálat'!$C$11:$R$209,'terepi-törzskínálat'!$Q$11,$AT$19:$AT$20)</f>
        <v>0</v>
      </c>
      <c r="W25" s="352">
        <f>DSUM('terepi-törzskínálat'!$C$11:$R$209,'terepi-törzskínálat'!$R$11,$AT$19:$AT$20)</f>
        <v>0</v>
      </c>
      <c r="X25" s="445">
        <f t="shared" si="7"/>
        <v>0</v>
      </c>
      <c r="Y25" s="420">
        <f t="shared" si="8"/>
        <v>0</v>
      </c>
      <c r="Z25" s="447">
        <f t="shared" si="9"/>
        <v>0</v>
      </c>
      <c r="AA25" s="351" t="e">
        <f>DAVERAGE('terepi-törzskínálat'!$U$11:$V$209,'terepi-törzskínálat'!$U$11,AT19:AT20)</f>
        <v>#DIV/0!</v>
      </c>
      <c r="AB25" s="468" t="e">
        <f>DSTDEV('terepi-törzskínálat'!$U$11:$V$209,'terepi-törzskínálat'!$U$11,AT19:AT20)</f>
        <v>#DIV/0!</v>
      </c>
      <c r="AC25" s="351">
        <f>DAVERAGE('terepi-törzskínálat'!$C$11:$E$209,'terepi-törzskínálat'!$E$11,AT19:AT20)</f>
        <v>24.700787401574804</v>
      </c>
      <c r="AD25" s="468">
        <f>DSTDEV('terepi-törzskínálat'!$C$11:$E$209,'terepi-törzskínálat'!$E$11,AT19:AT20)</f>
        <v>35.233983181066108</v>
      </c>
      <c r="AJ25" s="452" t="s">
        <v>5</v>
      </c>
      <c r="AK25" s="453">
        <f>COUNTIFS('terepi-törzskínálat'!$B$12:$B$209,'terepi-hajtásszám&amp;hullaték'!A12)</f>
        <v>14</v>
      </c>
    </row>
    <row r="26" spans="2:74" x14ac:dyDescent="0.2">
      <c r="B26" s="457" t="str">
        <f>'terepi-törzskínálat'!A19</f>
        <v>Hegyi juhar</v>
      </c>
      <c r="C26" s="351">
        <f>COUNTIFS('terepi-törzskínálat'!$C$12:$C$209,'terepi-törzskínálat'!A19)</f>
        <v>0</v>
      </c>
      <c r="D26" s="448">
        <f t="shared" si="0"/>
        <v>0</v>
      </c>
      <c r="E26" s="351">
        <f>DSUM('terepi-törzskínálat'!$C$11:$J$209,'terepi-törzskínálat'!$F$11,törzskínálat!$AU$19:$AU$20)</f>
        <v>0</v>
      </c>
      <c r="F26" s="437">
        <f>DSUM('terepi-törzskínálat'!$C$11:$J$209,'terepi-törzskínálat'!$G$11,törzskínálat!$AU$19:$AU$20)</f>
        <v>0</v>
      </c>
      <c r="G26" s="352">
        <f>DSUM('terepi-törzskínálat'!$C$11:$J$209,'terepi-törzskínálat'!$H$11,törzskínálat!$AU$19:$AU$20)</f>
        <v>0</v>
      </c>
      <c r="H26" s="352">
        <f>DSUM('terepi-törzskínálat'!$C$11:$J$209,'terepi-törzskínálat'!$I$11,törzskínálat!$AU$19:$AU$20)</f>
        <v>0</v>
      </c>
      <c r="I26" s="352">
        <f>DSUM('terepi-törzskínálat'!$C$11:$J$209,'terepi-törzskínálat'!$J$11,törzskínálat!$AU$19:$AU$20)</f>
        <v>0</v>
      </c>
      <c r="J26" s="445">
        <f t="shared" si="1"/>
        <v>0</v>
      </c>
      <c r="K26" s="420" t="e">
        <f t="shared" si="2"/>
        <v>#DIV/0!</v>
      </c>
      <c r="L26" s="447">
        <f t="shared" si="3"/>
        <v>0</v>
      </c>
      <c r="M26" s="352">
        <f>DSUM('terepi-törzskínálat'!$C$11:$N$209,'terepi-törzskínálat'!$K$11,$AU$19:$AU$20)</f>
        <v>0</v>
      </c>
      <c r="N26" s="352">
        <f>DSUM('terepi-törzskínálat'!$C$11:$N$209,'terepi-törzskínálat'!$L$11,$AU$19:$AU$20)</f>
        <v>0</v>
      </c>
      <c r="O26" s="352">
        <f>DSUM('terepi-törzskínálat'!$C$11:$N$209,'terepi-törzskínálat'!$M$11,$AU$19:$AU$20)</f>
        <v>0</v>
      </c>
      <c r="P26" s="352">
        <f>DSUM('terepi-törzskínálat'!$C$11:$N$209,'terepi-törzskínálat'!$N$11,$AU$19:$AU$20)</f>
        <v>0</v>
      </c>
      <c r="Q26" s="445">
        <f t="shared" si="4"/>
        <v>0</v>
      </c>
      <c r="R26" s="420" t="e">
        <f t="shared" si="5"/>
        <v>#DIV/0!</v>
      </c>
      <c r="S26" s="447">
        <f t="shared" si="6"/>
        <v>0</v>
      </c>
      <c r="T26" s="352">
        <f>DSUM('terepi-törzskínálat'!$C$11:$R$209,'terepi-törzskínálat'!$O$11,$AU$19:$AU$20)</f>
        <v>0</v>
      </c>
      <c r="U26" s="352">
        <f>DSUM('terepi-törzskínálat'!$C$11:$R$209,'terepi-törzskínálat'!$P$11,$AU$19:$AU$20)</f>
        <v>0</v>
      </c>
      <c r="V26" s="352">
        <f>DSUM('terepi-törzskínálat'!$C$11:$R$209,'terepi-törzskínálat'!$Q$11,$AU$19:$AU$20)</f>
        <v>0</v>
      </c>
      <c r="W26" s="352">
        <f>DSUM('terepi-törzskínálat'!$C$11:$R$209,'terepi-törzskínálat'!$R$11,$AU$19:$AU$20)</f>
        <v>0</v>
      </c>
      <c r="X26" s="445">
        <f t="shared" si="7"/>
        <v>0</v>
      </c>
      <c r="Y26" s="420" t="e">
        <f t="shared" si="8"/>
        <v>#DIV/0!</v>
      </c>
      <c r="Z26" s="447">
        <f t="shared" si="9"/>
        <v>0</v>
      </c>
      <c r="AA26" s="351" t="e">
        <f>DAVERAGE('terepi-törzskínálat'!$U$11:$V$209,'terepi-törzskínálat'!$U$11,AU19:AU20)</f>
        <v>#DIV/0!</v>
      </c>
      <c r="AB26" s="468" t="e">
        <f>DSTDEV('terepi-törzskínálat'!$U$11:$V$209,'terepi-törzskínálat'!$U$11,AU19:AU20)</f>
        <v>#DIV/0!</v>
      </c>
      <c r="AC26" s="351" t="e">
        <f>DAVERAGE('terepi-törzskínálat'!$C$11:$E$209,'terepi-törzskínálat'!$E$11,AU19:AU20)</f>
        <v>#DIV/0!</v>
      </c>
      <c r="AD26" s="468" t="e">
        <f>DSTDEV('terepi-törzskínálat'!$C$11:$E$209,'terepi-törzskínálat'!$E$11,AU19:AU20)</f>
        <v>#DIV/0!</v>
      </c>
      <c r="AJ26" s="452" t="s">
        <v>6</v>
      </c>
      <c r="AK26" s="453">
        <f>COUNTIFS('terepi-törzskínálat'!$B$12:$B$209,'terepi-hajtásszám&amp;hullaték'!A13)</f>
        <v>10</v>
      </c>
    </row>
    <row r="27" spans="2:74" x14ac:dyDescent="0.2">
      <c r="B27" s="457" t="str">
        <f>'terepi-törzskínálat'!A20</f>
        <v>Korai juhar</v>
      </c>
      <c r="C27" s="351">
        <f>COUNTIFS('terepi-törzskínálat'!$C$12:$C$209,'terepi-törzskínálat'!A20)</f>
        <v>0</v>
      </c>
      <c r="D27" s="448">
        <f t="shared" si="0"/>
        <v>0</v>
      </c>
      <c r="E27" s="351">
        <f>DSUM('terepi-törzskínálat'!$C$11:$J$209,'terepi-törzskínálat'!$F$11,törzskínálat!$AV$19:$AV$20)</f>
        <v>0</v>
      </c>
      <c r="F27" s="437">
        <f>DSUM('terepi-törzskínálat'!$C$11:$J$209,'terepi-törzskínálat'!$G$11,törzskínálat!$AV$19:$AV$20)</f>
        <v>0</v>
      </c>
      <c r="G27" s="352">
        <f>DSUM('terepi-törzskínálat'!$C$11:$J$209,'terepi-törzskínálat'!$H$11,törzskínálat!$AV$19:$AV$20)</f>
        <v>0</v>
      </c>
      <c r="H27" s="352">
        <f>DSUM('terepi-törzskínálat'!$C$11:$J$209,'terepi-törzskínálat'!$I$11,törzskínálat!$AV$19:$AV$20)</f>
        <v>0</v>
      </c>
      <c r="I27" s="352">
        <f>DSUM('terepi-törzskínálat'!$C$11:$J$209,'terepi-törzskínálat'!$J$11,törzskínálat!$AV$19:$AV$20)</f>
        <v>0</v>
      </c>
      <c r="J27" s="445">
        <f t="shared" si="1"/>
        <v>0</v>
      </c>
      <c r="K27" s="420" t="e">
        <f t="shared" si="2"/>
        <v>#DIV/0!</v>
      </c>
      <c r="L27" s="447">
        <f t="shared" si="3"/>
        <v>0</v>
      </c>
      <c r="M27" s="352">
        <f>DSUM('terepi-törzskínálat'!$C$11:$N$209,'terepi-törzskínálat'!$K$11,$AV$19:$AV$20)</f>
        <v>0</v>
      </c>
      <c r="N27" s="352">
        <f>DSUM('terepi-törzskínálat'!$C$11:$N$209,'terepi-törzskínálat'!$L$11,$AV$19:$AV$20)</f>
        <v>0</v>
      </c>
      <c r="O27" s="352">
        <f>DSUM('terepi-törzskínálat'!$C$11:$N$209,'terepi-törzskínálat'!$M$11,$AV$19:$AV$20)</f>
        <v>0</v>
      </c>
      <c r="P27" s="352">
        <f>DSUM('terepi-törzskínálat'!$C$11:$N$209,'terepi-törzskínálat'!$N$11,$AV$19:$AV$20)</f>
        <v>0</v>
      </c>
      <c r="Q27" s="445">
        <f t="shared" si="4"/>
        <v>0</v>
      </c>
      <c r="R27" s="420" t="e">
        <f t="shared" si="5"/>
        <v>#DIV/0!</v>
      </c>
      <c r="S27" s="447">
        <f t="shared" si="6"/>
        <v>0</v>
      </c>
      <c r="T27" s="352">
        <f>DSUM('terepi-törzskínálat'!$C$11:$R$209,'terepi-törzskínálat'!$O$11,$AV$19:$AV$20)</f>
        <v>0</v>
      </c>
      <c r="U27" s="352">
        <f>DSUM('terepi-törzskínálat'!$C$11:$R$209,'terepi-törzskínálat'!$P$11,$AV$19:$AV$20)</f>
        <v>0</v>
      </c>
      <c r="V27" s="352">
        <f>DSUM('terepi-törzskínálat'!$C$11:$R$209,'terepi-törzskínálat'!$Q$11,$AV$19:$AV$20)</f>
        <v>0</v>
      </c>
      <c r="W27" s="352">
        <f>DSUM('terepi-törzskínálat'!$C$11:$R$209,'terepi-törzskínálat'!$R$11,$AV$19:$AV$20)</f>
        <v>0</v>
      </c>
      <c r="X27" s="445">
        <f t="shared" si="7"/>
        <v>0</v>
      </c>
      <c r="Y27" s="420" t="e">
        <f t="shared" si="8"/>
        <v>#DIV/0!</v>
      </c>
      <c r="Z27" s="447">
        <f t="shared" si="9"/>
        <v>0</v>
      </c>
      <c r="AA27" s="351" t="e">
        <f>DAVERAGE('terepi-törzskínálat'!$U$11:$V$209,'terepi-törzskínálat'!$U$11,AV19:AV20)</f>
        <v>#DIV/0!</v>
      </c>
      <c r="AB27" s="468" t="e">
        <f>DSTDEV('terepi-törzskínálat'!$U$11:$V$209,'terepi-törzskínálat'!$U$11,AV19:AV20)</f>
        <v>#DIV/0!</v>
      </c>
      <c r="AC27" s="351" t="e">
        <f>DAVERAGE('terepi-törzskínálat'!$C$11:$E$209,'terepi-törzskínálat'!$E$11,AV19:AV20)</f>
        <v>#DIV/0!</v>
      </c>
      <c r="AD27" s="468" t="e">
        <f>DSTDEV('terepi-törzskínálat'!$C$11:$E$209,'terepi-törzskínálat'!$E$11,AV19:AV20)</f>
        <v>#DIV/0!</v>
      </c>
      <c r="AJ27" s="452" t="s">
        <v>7</v>
      </c>
      <c r="AK27" s="453">
        <f>COUNTIFS('terepi-törzskínálat'!$B$12:$B$209,'terepi-hajtásszám&amp;hullaték'!A14)</f>
        <v>3</v>
      </c>
    </row>
    <row r="28" spans="2:74" x14ac:dyDescent="0.2">
      <c r="B28" s="457" t="str">
        <f>'terepi-törzskínálat'!A21</f>
        <v>Mezei juhar</v>
      </c>
      <c r="C28" s="351">
        <f>COUNTIFS('terepi-törzskínálat'!$C$12:$C$209,'terepi-törzskínálat'!A21)</f>
        <v>0</v>
      </c>
      <c r="D28" s="448">
        <f t="shared" si="0"/>
        <v>0</v>
      </c>
      <c r="E28" s="351">
        <f>DSUM('terepi-törzskínálat'!$C$11:$J$209,'terepi-törzskínálat'!$F$11,törzskínálat!$AW$19:$AW$20)</f>
        <v>0</v>
      </c>
      <c r="F28" s="437">
        <f>DSUM('terepi-törzskínálat'!$C$11:$J$209,'terepi-törzskínálat'!$G$11,törzskínálat!$AW$19:$AW$20)</f>
        <v>0</v>
      </c>
      <c r="G28" s="352">
        <f>DSUM('terepi-törzskínálat'!$C$11:$J$209,'terepi-törzskínálat'!$H$11,törzskínálat!$AW$19:$AW$20)</f>
        <v>0</v>
      </c>
      <c r="H28" s="352">
        <f>DSUM('terepi-törzskínálat'!$C$11:$J$209,'terepi-törzskínálat'!$I$11,törzskínálat!$AW$19:$AW$20)</f>
        <v>0</v>
      </c>
      <c r="I28" s="352">
        <f>DSUM('terepi-törzskínálat'!$C$11:$J$209,'terepi-törzskínálat'!$J$11,törzskínálat!$AW$19:$AW$20)</f>
        <v>0</v>
      </c>
      <c r="J28" s="445">
        <f t="shared" si="1"/>
        <v>0</v>
      </c>
      <c r="K28" s="420" t="e">
        <f t="shared" si="2"/>
        <v>#DIV/0!</v>
      </c>
      <c r="L28" s="447">
        <f t="shared" si="3"/>
        <v>0</v>
      </c>
      <c r="M28" s="352">
        <f>DSUM('terepi-törzskínálat'!$C$11:$N$209,'terepi-törzskínálat'!$K$11,$AW$19:$AW$20)</f>
        <v>0</v>
      </c>
      <c r="N28" s="352">
        <f>DSUM('terepi-törzskínálat'!$C$11:$N$209,'terepi-törzskínálat'!$L$11,$AW$19:$AW$20)</f>
        <v>0</v>
      </c>
      <c r="O28" s="352">
        <f>DSUM('terepi-törzskínálat'!$C$11:$N$209,'terepi-törzskínálat'!$M$11,$AW$19:$AW$20)</f>
        <v>0</v>
      </c>
      <c r="P28" s="352">
        <f>DSUM('terepi-törzskínálat'!$C$11:$N$209,'terepi-törzskínálat'!$N$11,$AW$19:$AW$20)</f>
        <v>0</v>
      </c>
      <c r="Q28" s="445">
        <f t="shared" si="4"/>
        <v>0</v>
      </c>
      <c r="R28" s="420" t="e">
        <f t="shared" si="5"/>
        <v>#DIV/0!</v>
      </c>
      <c r="S28" s="447">
        <f t="shared" si="6"/>
        <v>0</v>
      </c>
      <c r="T28" s="352">
        <f>DSUM('terepi-törzskínálat'!$C$11:$R$209,'terepi-törzskínálat'!$O$11,$AW$19:$AW$20)</f>
        <v>0</v>
      </c>
      <c r="U28" s="352">
        <f>DSUM('terepi-törzskínálat'!$C$11:$R$209,'terepi-törzskínálat'!$P$11,$AW$19:$AW$20)</f>
        <v>0</v>
      </c>
      <c r="V28" s="352">
        <f>DSUM('terepi-törzskínálat'!$C$11:$R$209,'terepi-törzskínálat'!$Q$11,$AW$19:$AW$20)</f>
        <v>0</v>
      </c>
      <c r="W28" s="352">
        <f>DSUM('terepi-törzskínálat'!$C$11:$R$209,'terepi-törzskínálat'!$R$11,$AW$19:$AW$20)</f>
        <v>0</v>
      </c>
      <c r="X28" s="445">
        <f t="shared" si="7"/>
        <v>0</v>
      </c>
      <c r="Y28" s="420" t="e">
        <f t="shared" si="8"/>
        <v>#DIV/0!</v>
      </c>
      <c r="Z28" s="447">
        <f t="shared" si="9"/>
        <v>0</v>
      </c>
      <c r="AA28" s="351" t="e">
        <f>DAVERAGE('terepi-törzskínálat'!$U$11:$V$209,'terepi-törzskínálat'!$U$11,AW19:AW20)</f>
        <v>#DIV/0!</v>
      </c>
      <c r="AB28" s="468" t="e">
        <f>DSTDEV('terepi-törzskínálat'!$U$11:$V$209,'terepi-törzskínálat'!$U$11,AW19:AW20)</f>
        <v>#DIV/0!</v>
      </c>
      <c r="AC28" s="351" t="e">
        <f>DAVERAGE('terepi-törzskínálat'!$C$11:$E$209,'terepi-törzskínálat'!$E$11,AW19:AW20)</f>
        <v>#DIV/0!</v>
      </c>
      <c r="AD28" s="468" t="e">
        <f>DSTDEV('terepi-törzskínálat'!$C$11:$E$209,'terepi-törzskínálat'!$E$11,AW19:AW20)</f>
        <v>#DIV/0!</v>
      </c>
      <c r="AJ28" s="452" t="s">
        <v>8</v>
      </c>
      <c r="AK28" s="453">
        <f>COUNTIFS('terepi-törzskínálat'!$B$12:$B$209,'terepi-hajtásszám&amp;hullaték'!A15)</f>
        <v>3</v>
      </c>
    </row>
    <row r="29" spans="2:74" x14ac:dyDescent="0.2">
      <c r="B29" s="457" t="str">
        <f>'terepi-törzskínálat'!A22</f>
        <v>Erdei fenyő</v>
      </c>
      <c r="C29" s="351">
        <f>COUNTIFS('terepi-törzskínálat'!$C$12:$C$209,'terepi-törzskínálat'!A22)</f>
        <v>0</v>
      </c>
      <c r="D29" s="448">
        <f t="shared" si="0"/>
        <v>0</v>
      </c>
      <c r="E29" s="351">
        <f>DSUM('terepi-törzskínálat'!$C$11:$J$209,'terepi-törzskínálat'!$F$11,törzskínálat!$AX$19:$AX$20)</f>
        <v>0</v>
      </c>
      <c r="F29" s="437">
        <f>DSUM('terepi-törzskínálat'!$C$11:$J$209,'terepi-törzskínálat'!$G$11,törzskínálat!$AX$19:$AX$20)</f>
        <v>0</v>
      </c>
      <c r="G29" s="352">
        <f>DSUM('terepi-törzskínálat'!$C$11:$J$209,'terepi-törzskínálat'!$H$11,törzskínálat!$AX$19:$AX$20)</f>
        <v>0</v>
      </c>
      <c r="H29" s="352">
        <f>DSUM('terepi-törzskínálat'!$C$11:$J$209,'terepi-törzskínálat'!$I$11,törzskínálat!$AX$19:$AX$20)</f>
        <v>0</v>
      </c>
      <c r="I29" s="352">
        <f>DSUM('terepi-törzskínálat'!$C$11:$J$209,'terepi-törzskínálat'!$J$11,törzskínálat!$AX$19:$AX$20)</f>
        <v>0</v>
      </c>
      <c r="J29" s="445">
        <f t="shared" si="1"/>
        <v>0</v>
      </c>
      <c r="K29" s="420" t="e">
        <f t="shared" si="2"/>
        <v>#DIV/0!</v>
      </c>
      <c r="L29" s="447">
        <f t="shared" si="3"/>
        <v>0</v>
      </c>
      <c r="M29" s="352">
        <f>DSUM('terepi-törzskínálat'!$C$11:$N$209,'terepi-törzskínálat'!$K$11,$AX$19:$AX$20)</f>
        <v>0</v>
      </c>
      <c r="N29" s="352">
        <f>DSUM('terepi-törzskínálat'!$C$11:$N$209,'terepi-törzskínálat'!$L$11,$AX$19:$AX$20)</f>
        <v>0</v>
      </c>
      <c r="O29" s="352">
        <f>DSUM('terepi-törzskínálat'!$C$11:$N$209,'terepi-törzskínálat'!$M$11,$AX$19:$AX$20)</f>
        <v>0</v>
      </c>
      <c r="P29" s="352">
        <f>DSUM('terepi-törzskínálat'!$C$11:$N$209,'terepi-törzskínálat'!$N$11,$AX$19:$AX$20)</f>
        <v>0</v>
      </c>
      <c r="Q29" s="445">
        <f t="shared" si="4"/>
        <v>0</v>
      </c>
      <c r="R29" s="420" t="e">
        <f t="shared" si="5"/>
        <v>#DIV/0!</v>
      </c>
      <c r="S29" s="447">
        <f t="shared" si="6"/>
        <v>0</v>
      </c>
      <c r="T29" s="352">
        <f>DSUM('terepi-törzskínálat'!$C$11:$R$209,'terepi-törzskínálat'!$O$11,$AX$19:$AX$20)</f>
        <v>0</v>
      </c>
      <c r="U29" s="352">
        <f>DSUM('terepi-törzskínálat'!$C$11:$R$209,'terepi-törzskínálat'!$P$11,$AX$19:$AX$20)</f>
        <v>0</v>
      </c>
      <c r="V29" s="352">
        <f>DSUM('terepi-törzskínálat'!$C$11:$R$209,'terepi-törzskínálat'!$Q$11,$AX$19:$AX$20)</f>
        <v>0</v>
      </c>
      <c r="W29" s="352">
        <f>DSUM('terepi-törzskínálat'!$C$11:$R$209,'terepi-törzskínálat'!$R$11,$AX$19:$AX$20)</f>
        <v>0</v>
      </c>
      <c r="X29" s="445">
        <f t="shared" si="7"/>
        <v>0</v>
      </c>
      <c r="Y29" s="420" t="e">
        <f t="shared" si="8"/>
        <v>#DIV/0!</v>
      </c>
      <c r="Z29" s="447">
        <f t="shared" si="9"/>
        <v>0</v>
      </c>
      <c r="AA29" s="351" t="e">
        <f>DAVERAGE('terepi-törzskínálat'!$U$11:$V$209,'terepi-törzskínálat'!$U$11,AX19:AX20)</f>
        <v>#DIV/0!</v>
      </c>
      <c r="AB29" s="468" t="e">
        <f>DSTDEV('terepi-törzskínálat'!$U$11:$V$209,'terepi-törzskínálat'!$U$11,AX19:AX20)</f>
        <v>#DIV/0!</v>
      </c>
      <c r="AC29" s="351" t="e">
        <f>DAVERAGE('terepi-törzskínálat'!$C$11:$E$209,'terepi-törzskínálat'!$E$11,AX19:AX20)</f>
        <v>#DIV/0!</v>
      </c>
      <c r="AD29" s="468" t="e">
        <f>DSTDEV('terepi-törzskínálat'!$C$11:$E$209,'terepi-törzskínálat'!$E$11,AX19:AX20)</f>
        <v>#DIV/0!</v>
      </c>
      <c r="AJ29" s="452" t="s">
        <v>9</v>
      </c>
      <c r="AK29" s="453">
        <f>COUNTIFS('terepi-törzskínálat'!$B$12:$B$209,'terepi-hajtásszám&amp;hullaték'!A16)</f>
        <v>3</v>
      </c>
    </row>
    <row r="30" spans="2:74" x14ac:dyDescent="0.2">
      <c r="B30" s="457" t="str">
        <f>'terepi-törzskínálat'!A23</f>
        <v>Akác</v>
      </c>
      <c r="C30" s="351">
        <f>COUNTIFS('terepi-törzskínálat'!$C$12:$C$209,'terepi-törzskínálat'!A23)</f>
        <v>0</v>
      </c>
      <c r="D30" s="448">
        <f t="shared" si="0"/>
        <v>0</v>
      </c>
      <c r="E30" s="351">
        <f>DSUM('terepi-törzskínálat'!$C$11:$J$209,'terepi-törzskínálat'!$F$11,törzskínálat!$AY$19:$AY$20)</f>
        <v>0</v>
      </c>
      <c r="F30" s="437">
        <f>DSUM('terepi-törzskínálat'!$C$11:$J$209,'terepi-törzskínálat'!$G$11,törzskínálat!$AY$19:$AY$20)</f>
        <v>0</v>
      </c>
      <c r="G30" s="352">
        <f>DSUM('terepi-törzskínálat'!$C$11:$J$209,'terepi-törzskínálat'!$H$11,törzskínálat!$AY$19:$AY$20)</f>
        <v>0</v>
      </c>
      <c r="H30" s="352">
        <f>DSUM('terepi-törzskínálat'!$C$11:$J$209,'terepi-törzskínálat'!$I$11,törzskínálat!$AY$19:$AY$20)</f>
        <v>0</v>
      </c>
      <c r="I30" s="352">
        <f>DSUM('terepi-törzskínálat'!$C$11:$J$209,'terepi-törzskínálat'!$J$11,törzskínálat!$AY$19:$AY$20)</f>
        <v>0</v>
      </c>
      <c r="J30" s="445">
        <f t="shared" si="1"/>
        <v>0</v>
      </c>
      <c r="K30" s="420" t="e">
        <f t="shared" si="2"/>
        <v>#DIV/0!</v>
      </c>
      <c r="L30" s="447">
        <f t="shared" si="3"/>
        <v>0</v>
      </c>
      <c r="M30" s="352">
        <f>DSUM('terepi-törzskínálat'!$C$11:$N$209,'terepi-törzskínálat'!$K$11,$AY$19:$AY$20)</f>
        <v>0</v>
      </c>
      <c r="N30" s="352">
        <f>DSUM('terepi-törzskínálat'!$C$11:$N$209,'terepi-törzskínálat'!$L$11,$AY$19:$AY$20)</f>
        <v>0</v>
      </c>
      <c r="O30" s="352">
        <f>DSUM('terepi-törzskínálat'!$C$11:$N$209,'terepi-törzskínálat'!$M$11,$AY$19:$AY$20)</f>
        <v>0</v>
      </c>
      <c r="P30" s="352">
        <f>DSUM('terepi-törzskínálat'!$C$11:$N$209,'terepi-törzskínálat'!$N$11,$AY$19:$AY$20)</f>
        <v>0</v>
      </c>
      <c r="Q30" s="445">
        <f t="shared" si="4"/>
        <v>0</v>
      </c>
      <c r="R30" s="420" t="e">
        <f t="shared" si="5"/>
        <v>#DIV/0!</v>
      </c>
      <c r="S30" s="447">
        <f t="shared" si="6"/>
        <v>0</v>
      </c>
      <c r="T30" s="352">
        <f>DSUM('terepi-törzskínálat'!$C$11:$R$209,'terepi-törzskínálat'!$O$11,$AY$19:$AY$20)</f>
        <v>0</v>
      </c>
      <c r="U30" s="352">
        <f>DSUM('terepi-törzskínálat'!$C$11:$R$209,'terepi-törzskínálat'!$P$11,$AY$19:$AY$20)</f>
        <v>0</v>
      </c>
      <c r="V30" s="352">
        <f>DSUM('terepi-törzskínálat'!$C$11:$R$209,'terepi-törzskínálat'!$Q$11,$AY$19:$AY$20)</f>
        <v>0</v>
      </c>
      <c r="W30" s="352">
        <f>DSUM('terepi-törzskínálat'!$C$11:$R$209,'terepi-törzskínálat'!$R$11,$AY$19:$AY$20)</f>
        <v>0</v>
      </c>
      <c r="X30" s="445">
        <f t="shared" si="7"/>
        <v>0</v>
      </c>
      <c r="Y30" s="420" t="e">
        <f t="shared" si="8"/>
        <v>#DIV/0!</v>
      </c>
      <c r="Z30" s="447">
        <f t="shared" si="9"/>
        <v>0</v>
      </c>
      <c r="AA30" s="351" t="e">
        <f>DAVERAGE('terepi-törzskínálat'!$U$11:$V$209,'terepi-törzskínálat'!$U$11,AY19:AY20)</f>
        <v>#DIV/0!</v>
      </c>
      <c r="AB30" s="468" t="e">
        <f>DSTDEV('terepi-törzskínálat'!$U$11:$V$209,'terepi-törzskínálat'!$U$11,AY19:AY20)</f>
        <v>#DIV/0!</v>
      </c>
      <c r="AC30" s="351" t="e">
        <f>DAVERAGE('terepi-törzskínálat'!$C$11:$E$209,'terepi-törzskínálat'!$E$11,AY19:AY20)</f>
        <v>#DIV/0!</v>
      </c>
      <c r="AD30" s="468" t="e">
        <f>DSTDEV('terepi-törzskínálat'!$C$11:$E$209,'terepi-törzskínálat'!$E$11,AY19:AY20)</f>
        <v>#DIV/0!</v>
      </c>
      <c r="AJ30" s="452" t="s">
        <v>10</v>
      </c>
      <c r="AK30" s="453">
        <f>COUNTIFS('terepi-törzskínálat'!$B$12:$B$209,'terepi-hajtásszám&amp;hullaték'!A17)</f>
        <v>5</v>
      </c>
    </row>
    <row r="31" spans="2:74" x14ac:dyDescent="0.2">
      <c r="B31" s="457" t="str">
        <f>'terepi-törzskínálat'!A24</f>
        <v>Fagyal</v>
      </c>
      <c r="C31" s="351">
        <f>COUNTIFS('terepi-törzskínálat'!$C$12:$C$209,'terepi-törzskínálat'!A24)</f>
        <v>0</v>
      </c>
      <c r="D31" s="448">
        <f t="shared" si="0"/>
        <v>0</v>
      </c>
      <c r="E31" s="351">
        <f>DSUM('terepi-törzskínálat'!$C$11:$J$209,'terepi-törzskínálat'!$F$11,törzskínálat!$AZ$19:$AZ$20)</f>
        <v>0</v>
      </c>
      <c r="F31" s="437">
        <f>DSUM('terepi-törzskínálat'!$C$11:$J$209,'terepi-törzskínálat'!$G$11,törzskínálat!$AZ$19:$AZ$20)</f>
        <v>0</v>
      </c>
      <c r="G31" s="352">
        <f>DSUM('terepi-törzskínálat'!$C$11:$J$209,'terepi-törzskínálat'!$H$11,törzskínálat!$AZ$19:$AZ$20)</f>
        <v>0</v>
      </c>
      <c r="H31" s="352">
        <f>DSUM('terepi-törzskínálat'!$C$11:$J$209,'terepi-törzskínálat'!$I$11,törzskínálat!$AZ$19:$AZ$20)</f>
        <v>0</v>
      </c>
      <c r="I31" s="352">
        <f>DSUM('terepi-törzskínálat'!$C$11:$J$209,'terepi-törzskínálat'!$J$11,törzskínálat!$AZ$19:$AZ$20)</f>
        <v>0</v>
      </c>
      <c r="J31" s="445">
        <f t="shared" si="1"/>
        <v>0</v>
      </c>
      <c r="K31" s="420" t="e">
        <f t="shared" si="2"/>
        <v>#DIV/0!</v>
      </c>
      <c r="L31" s="447">
        <f t="shared" si="3"/>
        <v>0</v>
      </c>
      <c r="M31" s="352">
        <f>DSUM('terepi-törzskínálat'!$C$11:$N$209,'terepi-törzskínálat'!$K$11,$AZ$19:$AZ$20)</f>
        <v>0</v>
      </c>
      <c r="N31" s="352">
        <f>DSUM('terepi-törzskínálat'!$C$11:$N$209,'terepi-törzskínálat'!$L$11,$AZ$19:$AZ$20)</f>
        <v>0</v>
      </c>
      <c r="O31" s="352">
        <f>DSUM('terepi-törzskínálat'!$C$11:$N$209,'terepi-törzskínálat'!$M$11,$AZ$19:$AZ$20)</f>
        <v>0</v>
      </c>
      <c r="P31" s="352">
        <f>DSUM('terepi-törzskínálat'!$C$11:$N$209,'terepi-törzskínálat'!$N$11,$AZ$19:$AZ$20)</f>
        <v>0</v>
      </c>
      <c r="Q31" s="445">
        <f t="shared" si="4"/>
        <v>0</v>
      </c>
      <c r="R31" s="420" t="e">
        <f t="shared" si="5"/>
        <v>#DIV/0!</v>
      </c>
      <c r="S31" s="447">
        <f t="shared" si="6"/>
        <v>0</v>
      </c>
      <c r="T31" s="352">
        <f>DSUM('terepi-törzskínálat'!$C$11:$R$209,'terepi-törzskínálat'!$O$11,$AZ$19:$AZ$20)</f>
        <v>0</v>
      </c>
      <c r="U31" s="352">
        <f>DSUM('terepi-törzskínálat'!$C$11:$R$209,'terepi-törzskínálat'!$P$11,$AZ$19:$AZ$20)</f>
        <v>0</v>
      </c>
      <c r="V31" s="352">
        <f>DSUM('terepi-törzskínálat'!$C$11:$R$209,'terepi-törzskínálat'!$Q$11,$AZ$19:$AZ$20)</f>
        <v>0</v>
      </c>
      <c r="W31" s="352">
        <f>DSUM('terepi-törzskínálat'!$C$11:$R$209,'terepi-törzskínálat'!$R$11,$AZ$19:$AZ$20)</f>
        <v>0</v>
      </c>
      <c r="X31" s="445">
        <f t="shared" si="7"/>
        <v>0</v>
      </c>
      <c r="Y31" s="420" t="e">
        <f t="shared" si="8"/>
        <v>#DIV/0!</v>
      </c>
      <c r="Z31" s="447">
        <f t="shared" si="9"/>
        <v>0</v>
      </c>
      <c r="AA31" s="351" t="e">
        <f>DAVERAGE('terepi-törzskínálat'!$U$11:$V$209,'terepi-törzskínálat'!$U$11,AZ19:AZ20)</f>
        <v>#DIV/0!</v>
      </c>
      <c r="AB31" s="468" t="e">
        <f>DSTDEV('terepi-törzskínálat'!$U$11:$V$209,'terepi-törzskínálat'!$U$11,AZ19:AZ20)</f>
        <v>#DIV/0!</v>
      </c>
      <c r="AC31" s="351" t="e">
        <f>DAVERAGE('terepi-törzskínálat'!$C$11:$E$209,'terepi-törzskínálat'!$E$11,AZ19:AZ20)</f>
        <v>#DIV/0!</v>
      </c>
      <c r="AD31" s="468" t="e">
        <f>DSTDEV('terepi-törzskínálat'!$C$11:$E$209,'terepi-törzskínálat'!$E$11,AZ19:AZ20)</f>
        <v>#DIV/0!</v>
      </c>
      <c r="AJ31" s="452" t="s">
        <v>11</v>
      </c>
      <c r="AK31" s="453">
        <f>COUNTIFS('terepi-törzskínálat'!$B$12:$B$209,'terepi-hajtásszám&amp;hullaték'!A18)</f>
        <v>0</v>
      </c>
    </row>
    <row r="32" spans="2:74" x14ac:dyDescent="0.2">
      <c r="B32" s="457" t="str">
        <f>'terepi-törzskínálat'!A25</f>
        <v>Galagonya</v>
      </c>
      <c r="C32" s="351">
        <f>COUNTIFS('terepi-törzskínálat'!$C$12:$C$209,'terepi-törzskínálat'!A25)</f>
        <v>10</v>
      </c>
      <c r="D32" s="448">
        <f t="shared" si="0"/>
        <v>5.0761421319796955</v>
      </c>
      <c r="E32" s="351">
        <f>DSUM('terepi-törzskínálat'!$C$11:$J$209,'terepi-törzskínálat'!$F$11,törzskínálat!$BA$19:$BA$20)</f>
        <v>9</v>
      </c>
      <c r="F32" s="437">
        <f>DSUM('terepi-törzskínálat'!$C$11:$J$209,'terepi-törzskínálat'!$G$11,törzskínálat!$BA$19:$BA$20)</f>
        <v>1</v>
      </c>
      <c r="G32" s="352">
        <f>DSUM('terepi-törzskínálat'!$C$11:$J$209,'terepi-törzskínálat'!$H$11,törzskínálat!$BA$19:$BA$20)</f>
        <v>0</v>
      </c>
      <c r="H32" s="352">
        <f>DSUM('terepi-törzskínálat'!$C$11:$J$209,'terepi-törzskínálat'!$I$11,törzskínálat!$BA$19:$BA$20)</f>
        <v>0</v>
      </c>
      <c r="I32" s="352">
        <f>DSUM('terepi-törzskínálat'!$C$11:$J$209,'terepi-törzskínálat'!$J$11,törzskínálat!$BA$19:$BA$20)</f>
        <v>0</v>
      </c>
      <c r="J32" s="445">
        <f t="shared" si="1"/>
        <v>1</v>
      </c>
      <c r="K32" s="420">
        <f t="shared" si="2"/>
        <v>10</v>
      </c>
      <c r="L32" s="447">
        <f t="shared" si="3"/>
        <v>5.076142131979695E-3</v>
      </c>
      <c r="M32" s="352">
        <f>DSUM('terepi-törzskínálat'!$C$11:$N$209,'terepi-törzskínálat'!$K$11,$BA$19:$BA$20)</f>
        <v>0</v>
      </c>
      <c r="N32" s="352">
        <f>DSUM('terepi-törzskínálat'!$C$11:$N$209,'terepi-törzskínálat'!$L$11,$BA$19:$BA$20)</f>
        <v>0</v>
      </c>
      <c r="O32" s="352">
        <f>DSUM('terepi-törzskínálat'!$C$11:$N$209,'terepi-törzskínálat'!$M$11,$BA$19:$BA$20)</f>
        <v>0</v>
      </c>
      <c r="P32" s="352">
        <f>DSUM('terepi-törzskínálat'!$C$11:$N$209,'terepi-törzskínálat'!$N$11,$BA$19:$BA$20)</f>
        <v>0</v>
      </c>
      <c r="Q32" s="445">
        <f t="shared" si="4"/>
        <v>0</v>
      </c>
      <c r="R32" s="420">
        <f t="shared" si="5"/>
        <v>0</v>
      </c>
      <c r="S32" s="447">
        <f t="shared" si="6"/>
        <v>0</v>
      </c>
      <c r="T32" s="352">
        <f>DSUM('terepi-törzskínálat'!$C$11:$R$209,'terepi-törzskínálat'!$O$11,$BA$19:$BA$20)</f>
        <v>0</v>
      </c>
      <c r="U32" s="352">
        <f>DSUM('terepi-törzskínálat'!$C$11:$R$209,'terepi-törzskínálat'!$P$11,$BA$19:$BA$20)</f>
        <v>0</v>
      </c>
      <c r="V32" s="352">
        <f>DSUM('terepi-törzskínálat'!$C$11:$R$209,'terepi-törzskínálat'!$Q$11,$BA$19:$BA$20)</f>
        <v>0</v>
      </c>
      <c r="W32" s="352">
        <f>DSUM('terepi-törzskínálat'!$C$11:$R$209,'terepi-törzskínálat'!$R$11,$BA$19:$BA$20)</f>
        <v>0</v>
      </c>
      <c r="X32" s="445">
        <f t="shared" si="7"/>
        <v>0</v>
      </c>
      <c r="Y32" s="420">
        <f t="shared" si="8"/>
        <v>0</v>
      </c>
      <c r="Z32" s="447">
        <f t="shared" si="9"/>
        <v>0</v>
      </c>
      <c r="AA32" s="351">
        <f>DAVERAGE('terepi-törzskínálat'!$U$11:$V$209,'terepi-törzskínálat'!$U$11,BA19:BA20)</f>
        <v>31</v>
      </c>
      <c r="AB32" s="468" t="e">
        <f>DSTDEV('terepi-törzskínálat'!$U$11:$V$209,'terepi-törzskínálat'!$U$11,BA19:BA20)</f>
        <v>#DIV/0!</v>
      </c>
      <c r="AC32" s="351">
        <f>DAVERAGE('terepi-törzskínálat'!$C$11:$E$209,'terepi-törzskínálat'!$E$11,BA19:BA20)</f>
        <v>8</v>
      </c>
      <c r="AD32" s="468">
        <f>DSTDEV('terepi-törzskínálat'!$C$11:$E$209,'terepi-törzskínálat'!$E$11,BA19:BA20)</f>
        <v>7.2418536608001434</v>
      </c>
      <c r="AJ32" s="452" t="s">
        <v>12</v>
      </c>
      <c r="AK32" s="453">
        <f>COUNTIFS('terepi-törzskínálat'!$B$12:$B$209,'terepi-hajtásszám&amp;hullaték'!A19)</f>
        <v>3</v>
      </c>
    </row>
    <row r="33" spans="2:37" x14ac:dyDescent="0.2">
      <c r="B33" s="457" t="str">
        <f>'terepi-törzskínálat'!A26</f>
        <v>Húsos som</v>
      </c>
      <c r="C33" s="351">
        <f>COUNTIFS('terepi-törzskínálat'!$C$12:$C$209,'terepi-törzskínálat'!A26)</f>
        <v>0</v>
      </c>
      <c r="D33" s="448">
        <f t="shared" si="0"/>
        <v>0</v>
      </c>
      <c r="E33" s="351">
        <f>DSUM('terepi-törzskínálat'!$C$11:$J$209,'terepi-törzskínálat'!$F$11,törzskínálat!$BB$19:$BB$20)</f>
        <v>0</v>
      </c>
      <c r="F33" s="437">
        <f>DSUM('terepi-törzskínálat'!$C$11:$J$209,'terepi-törzskínálat'!$G$11,törzskínálat!$BB$19:$BB$20)</f>
        <v>0</v>
      </c>
      <c r="G33" s="352">
        <f>DSUM('terepi-törzskínálat'!$C$11:$J$209,'terepi-törzskínálat'!$H$11,törzskínálat!$BB$19:$BB$20)</f>
        <v>0</v>
      </c>
      <c r="H33" s="352">
        <f>DSUM('terepi-törzskínálat'!$C$11:$J$209,'terepi-törzskínálat'!$I$11,törzskínálat!$BB$19:$BB$20)</f>
        <v>0</v>
      </c>
      <c r="I33" s="352">
        <f>DSUM('terepi-törzskínálat'!$C$11:$J$209,'terepi-törzskínálat'!$J$11,törzskínálat!$BB$19:$BB$20)</f>
        <v>0</v>
      </c>
      <c r="J33" s="445">
        <f t="shared" si="1"/>
        <v>0</v>
      </c>
      <c r="K33" s="420" t="e">
        <f t="shared" si="2"/>
        <v>#DIV/0!</v>
      </c>
      <c r="L33" s="447">
        <f t="shared" si="3"/>
        <v>0</v>
      </c>
      <c r="M33" s="352">
        <f>DSUM('terepi-törzskínálat'!$C$11:$N$209,'terepi-törzskínálat'!$K$11,$BB$19:$BB$20)</f>
        <v>0</v>
      </c>
      <c r="N33" s="352">
        <f>DSUM('terepi-törzskínálat'!$C$11:$N$209,'terepi-törzskínálat'!$L$11,$BB$19:$BB$20)</f>
        <v>0</v>
      </c>
      <c r="O33" s="352">
        <f>DSUM('terepi-törzskínálat'!$C$11:$N$209,'terepi-törzskínálat'!$M$11,$BB$19:$BB$20)</f>
        <v>0</v>
      </c>
      <c r="P33" s="352">
        <f>DSUM('terepi-törzskínálat'!$C$11:$N$209,'terepi-törzskínálat'!$N$11,$BB$19:$BB$20)</f>
        <v>0</v>
      </c>
      <c r="Q33" s="445">
        <f t="shared" si="4"/>
        <v>0</v>
      </c>
      <c r="R33" s="420" t="e">
        <f t="shared" si="5"/>
        <v>#DIV/0!</v>
      </c>
      <c r="S33" s="447">
        <f t="shared" si="6"/>
        <v>0</v>
      </c>
      <c r="T33" s="352">
        <f>DSUM('terepi-törzskínálat'!$C$11:$R$209,'terepi-törzskínálat'!$O$11,$BB$19:$BB$20)</f>
        <v>0</v>
      </c>
      <c r="U33" s="352">
        <f>DSUM('terepi-törzskínálat'!$C$11:$R$209,'terepi-törzskínálat'!$P$11,$BB$19:$BB$20)</f>
        <v>0</v>
      </c>
      <c r="V33" s="352">
        <f>DSUM('terepi-törzskínálat'!$C$11:$R$209,'terepi-törzskínálat'!$Q$11,$BB$19:$BB$20)</f>
        <v>0</v>
      </c>
      <c r="W33" s="352">
        <f>DSUM('terepi-törzskínálat'!$C$11:$R$209,'terepi-törzskínálat'!$R$11,$BB$19:$BB$20)</f>
        <v>0</v>
      </c>
      <c r="X33" s="445">
        <f t="shared" si="7"/>
        <v>0</v>
      </c>
      <c r="Y33" s="420" t="e">
        <f t="shared" si="8"/>
        <v>#DIV/0!</v>
      </c>
      <c r="Z33" s="447">
        <f t="shared" si="9"/>
        <v>0</v>
      </c>
      <c r="AA33" s="351" t="e">
        <f>DAVERAGE('terepi-törzskínálat'!$U$11:$V$209,'terepi-törzskínálat'!$U$11,BB19:BB20)</f>
        <v>#DIV/0!</v>
      </c>
      <c r="AB33" s="468" t="e">
        <f>DSTDEV('terepi-törzskínálat'!$U$11:$V$209,'terepi-törzskínálat'!$U$11,BB19:BB20)</f>
        <v>#DIV/0!</v>
      </c>
      <c r="AC33" s="351" t="e">
        <f>DAVERAGE('terepi-törzskínálat'!$C$11:$E$209,'terepi-törzskínálat'!$E$11,BB19:BB20)</f>
        <v>#DIV/0!</v>
      </c>
      <c r="AD33" s="468" t="e">
        <f>DSTDEV('terepi-törzskínálat'!$C$11:$E$209,'terepi-törzskínálat'!$E$11,BB19:BB20)</f>
        <v>#DIV/0!</v>
      </c>
      <c r="AJ33" s="452" t="s">
        <v>13</v>
      </c>
      <c r="AK33" s="453">
        <f>COUNTIFS('terepi-törzskínálat'!$B$12:$B$209,'terepi-hajtásszám&amp;hullaték'!A20)</f>
        <v>4</v>
      </c>
    </row>
    <row r="34" spans="2:37" x14ac:dyDescent="0.2">
      <c r="B34" s="457" t="str">
        <f>'terepi-törzskínálat'!A27</f>
        <v>Veresgyűrűs som</v>
      </c>
      <c r="C34" s="351">
        <f>COUNTIFS('terepi-törzskínálat'!$C$12:$C$209,'terepi-törzskínálat'!A27)</f>
        <v>0</v>
      </c>
      <c r="D34" s="448">
        <f t="shared" si="0"/>
        <v>0</v>
      </c>
      <c r="E34" s="351">
        <f>DSUM('terepi-törzskínálat'!$C$11:$J$209,'terepi-törzskínálat'!$F$11,törzskínálat!$BC$19:$BC$20)</f>
        <v>0</v>
      </c>
      <c r="F34" s="437">
        <f>DSUM('terepi-törzskínálat'!$C$11:$J$209,'terepi-törzskínálat'!$G$11,törzskínálat!$BC$19:$BC$20)</f>
        <v>0</v>
      </c>
      <c r="G34" s="352">
        <f>DSUM('terepi-törzskínálat'!$C$11:$J$209,'terepi-törzskínálat'!$H$11,törzskínálat!$BC$19:$BC$20)</f>
        <v>0</v>
      </c>
      <c r="H34" s="352">
        <f>DSUM('terepi-törzskínálat'!$C$11:$J$209,'terepi-törzskínálat'!$I$11,törzskínálat!$BC$19:$BC$20)</f>
        <v>0</v>
      </c>
      <c r="I34" s="352">
        <f>DSUM('terepi-törzskínálat'!$C$11:$J$209,'terepi-törzskínálat'!$J$11,törzskínálat!$BC$19:$BC$20)</f>
        <v>0</v>
      </c>
      <c r="J34" s="445">
        <f t="shared" si="1"/>
        <v>0</v>
      </c>
      <c r="K34" s="420" t="e">
        <f t="shared" si="2"/>
        <v>#DIV/0!</v>
      </c>
      <c r="L34" s="447">
        <f t="shared" si="3"/>
        <v>0</v>
      </c>
      <c r="M34" s="352">
        <f>DSUM('terepi-törzskínálat'!$C$11:$N$209,'terepi-törzskínálat'!$K$11,$BC$19:$BC$20)</f>
        <v>0</v>
      </c>
      <c r="N34" s="352">
        <f>DSUM('terepi-törzskínálat'!$C$11:$N$209,'terepi-törzskínálat'!$L$11,$BC$19:$BC$20)</f>
        <v>0</v>
      </c>
      <c r="O34" s="352">
        <f>DSUM('terepi-törzskínálat'!$C$11:$N$209,'terepi-törzskínálat'!$M$11,$BC$19:$BC$20)</f>
        <v>0</v>
      </c>
      <c r="P34" s="352">
        <f>DSUM('terepi-törzskínálat'!$C$11:$N$209,'terepi-törzskínálat'!$N$11,$BC$19:$BC$20)</f>
        <v>0</v>
      </c>
      <c r="Q34" s="445">
        <f t="shared" si="4"/>
        <v>0</v>
      </c>
      <c r="R34" s="420" t="e">
        <f t="shared" si="5"/>
        <v>#DIV/0!</v>
      </c>
      <c r="S34" s="447">
        <f t="shared" si="6"/>
        <v>0</v>
      </c>
      <c r="T34" s="352">
        <f>DSUM('terepi-törzskínálat'!$C$11:$R$209,'terepi-törzskínálat'!$O$11,$BC$19:$BC$20)</f>
        <v>0</v>
      </c>
      <c r="U34" s="352">
        <f>DSUM('terepi-törzskínálat'!$C$11:$R$209,'terepi-törzskínálat'!$P$11,$BC$19:$BC$20)</f>
        <v>0</v>
      </c>
      <c r="V34" s="352">
        <f>DSUM('terepi-törzskínálat'!$C$11:$R$209,'terepi-törzskínálat'!$Q$11,$BC$19:$BC$20)</f>
        <v>0</v>
      </c>
      <c r="W34" s="352">
        <f>DSUM('terepi-törzskínálat'!$C$11:$R$209,'terepi-törzskínálat'!$R$11,$BC$19:$BC$20)</f>
        <v>0</v>
      </c>
      <c r="X34" s="445">
        <f t="shared" si="7"/>
        <v>0</v>
      </c>
      <c r="Y34" s="420" t="e">
        <f t="shared" si="8"/>
        <v>#DIV/0!</v>
      </c>
      <c r="Z34" s="447">
        <f t="shared" si="9"/>
        <v>0</v>
      </c>
      <c r="AA34" s="351" t="e">
        <f>DAVERAGE('terepi-törzskínálat'!$U$11:$V$209,'terepi-törzskínálat'!$U$11,BC19:BC20)</f>
        <v>#DIV/0!</v>
      </c>
      <c r="AB34" s="468" t="e">
        <f>DSTDEV('terepi-törzskínálat'!$U$11:$V$209,'terepi-törzskínálat'!$U$11,BC19:BC20)</f>
        <v>#DIV/0!</v>
      </c>
      <c r="AC34" s="351" t="e">
        <f>DAVERAGE('terepi-törzskínálat'!$C$11:$E$209,'terepi-törzskínálat'!$E$11,BC19:BC20)</f>
        <v>#DIV/0!</v>
      </c>
      <c r="AD34" s="468" t="e">
        <f>DSTDEV('terepi-törzskínálat'!$C$11:$E$209,'terepi-törzskínálat'!$E$11,BC19:BC20)</f>
        <v>#DIV/0!</v>
      </c>
      <c r="AJ34" s="452" t="s">
        <v>14</v>
      </c>
      <c r="AK34" s="453">
        <f>COUNTIFS('terepi-törzskínálat'!$B$12:$B$209,'terepi-hajtásszám&amp;hullaték'!A21)</f>
        <v>0</v>
      </c>
    </row>
    <row r="35" spans="2:37" x14ac:dyDescent="0.2">
      <c r="B35" s="457" t="str">
        <f>'terepi-törzskínálat'!A28</f>
        <v>Kökény</v>
      </c>
      <c r="C35" s="351">
        <f>COUNTIFS('terepi-törzskínálat'!$C$12:$C$209,'terepi-törzskínálat'!A28)</f>
        <v>0</v>
      </c>
      <c r="D35" s="448">
        <f t="shared" si="0"/>
        <v>0</v>
      </c>
      <c r="E35" s="351">
        <f>DSUM('terepi-törzskínálat'!$C$11:$J$209,'terepi-törzskínálat'!$F$11,törzskínálat!$BD$19:$BD$20)</f>
        <v>0</v>
      </c>
      <c r="F35" s="437">
        <f>DSUM('terepi-törzskínálat'!$C$11:$J$209,'terepi-törzskínálat'!$G$11,törzskínálat!$BD$19:$BD$20)</f>
        <v>0</v>
      </c>
      <c r="G35" s="352">
        <f>DSUM('terepi-törzskínálat'!$C$11:$J$209,'terepi-törzskínálat'!$H$11,törzskínálat!$BD$19:$BD$20)</f>
        <v>0</v>
      </c>
      <c r="H35" s="352">
        <f>DSUM('terepi-törzskínálat'!$C$11:$J$209,'terepi-törzskínálat'!$I$11,törzskínálat!$BD$19:$BD$20)</f>
        <v>0</v>
      </c>
      <c r="I35" s="352">
        <f>DSUM('terepi-törzskínálat'!$C$11:$J$209,'terepi-törzskínálat'!$J$11,törzskínálat!$BD$19:$BD$20)</f>
        <v>0</v>
      </c>
      <c r="J35" s="445">
        <f t="shared" si="1"/>
        <v>0</v>
      </c>
      <c r="K35" s="420" t="e">
        <f t="shared" si="2"/>
        <v>#DIV/0!</v>
      </c>
      <c r="L35" s="447">
        <f t="shared" si="3"/>
        <v>0</v>
      </c>
      <c r="M35" s="352">
        <f>DSUM('terepi-törzskínálat'!$C$11:$N$209,'terepi-törzskínálat'!$K$11,$BD$19:$BD$20)</f>
        <v>0</v>
      </c>
      <c r="N35" s="352">
        <f>DSUM('terepi-törzskínálat'!$C$11:$N$209,'terepi-törzskínálat'!$L$11,$BD$19:$BD$20)</f>
        <v>0</v>
      </c>
      <c r="O35" s="352">
        <f>DSUM('terepi-törzskínálat'!$C$11:$N$209,'terepi-törzskínálat'!$M$11,$BD$19:$BD$20)</f>
        <v>0</v>
      </c>
      <c r="P35" s="352">
        <f>DSUM('terepi-törzskínálat'!$C$11:$N$209,'terepi-törzskínálat'!$N$11,$BD$19:$BD$20)</f>
        <v>0</v>
      </c>
      <c r="Q35" s="445">
        <f t="shared" si="4"/>
        <v>0</v>
      </c>
      <c r="R35" s="420" t="e">
        <f t="shared" si="5"/>
        <v>#DIV/0!</v>
      </c>
      <c r="S35" s="447">
        <f t="shared" si="6"/>
        <v>0</v>
      </c>
      <c r="T35" s="352">
        <f>DSUM('terepi-törzskínálat'!$C$11:$R$209,'terepi-törzskínálat'!$O$11,$BD$19:$BD$20)</f>
        <v>0</v>
      </c>
      <c r="U35" s="352">
        <f>DSUM('terepi-törzskínálat'!$C$11:$R$209,'terepi-törzskínálat'!$P$11,$BD$19:$BD$20)</f>
        <v>0</v>
      </c>
      <c r="V35" s="352">
        <f>DSUM('terepi-törzskínálat'!$C$11:$R$209,'terepi-törzskínálat'!$Q$11,$BD$19:$BD$20)</f>
        <v>0</v>
      </c>
      <c r="W35" s="352">
        <f>DSUM('terepi-törzskínálat'!$C$11:$R$209,'terepi-törzskínálat'!$R$11,$BD$19:$BD$20)</f>
        <v>0</v>
      </c>
      <c r="X35" s="445">
        <f t="shared" si="7"/>
        <v>0</v>
      </c>
      <c r="Y35" s="420" t="e">
        <f t="shared" si="8"/>
        <v>#DIV/0!</v>
      </c>
      <c r="Z35" s="447">
        <f t="shared" si="9"/>
        <v>0</v>
      </c>
      <c r="AA35" s="351" t="e">
        <f>DAVERAGE('terepi-törzskínálat'!$U$11:$V$209,'terepi-törzskínálat'!$U$11,BD19:BD20)</f>
        <v>#DIV/0!</v>
      </c>
      <c r="AB35" s="468" t="e">
        <f>DSTDEV('terepi-törzskínálat'!$U$11:$V$209,'terepi-törzskínálat'!$U$11,BD19:BD20)</f>
        <v>#DIV/0!</v>
      </c>
      <c r="AC35" s="351" t="e">
        <f>DAVERAGE('terepi-törzskínálat'!$C$11:$E$209,'terepi-törzskínálat'!$E$11,BD19:BD20)</f>
        <v>#DIV/0!</v>
      </c>
      <c r="AD35" s="468" t="e">
        <f>DSTDEV('terepi-törzskínálat'!$C$11:$E$209,'terepi-törzskínálat'!$E$11,BD19:BD20)</f>
        <v>#DIV/0!</v>
      </c>
      <c r="AJ35" s="452" t="s">
        <v>15</v>
      </c>
      <c r="AK35" s="453">
        <f>COUNTIFS('terepi-törzskínálat'!$B$12:$B$209,'terepi-hajtásszám&amp;hullaték'!A22)</f>
        <v>3</v>
      </c>
    </row>
    <row r="36" spans="2:37" x14ac:dyDescent="0.2">
      <c r="B36" s="457" t="str">
        <f>'terepi-törzskínálat'!A29</f>
        <v>Szeder</v>
      </c>
      <c r="C36" s="351">
        <f>COUNTIFS('terepi-törzskínálat'!$C$12:$C$209,'terepi-törzskínálat'!A29)</f>
        <v>2</v>
      </c>
      <c r="D36" s="448">
        <f t="shared" si="0"/>
        <v>1.015228426395939</v>
      </c>
      <c r="E36" s="351">
        <f>DSUM('terepi-törzskínálat'!$C$11:$J$209,'terepi-törzskínálat'!$F$11,törzskínálat!$BE$19:$BE$20)</f>
        <v>2</v>
      </c>
      <c r="F36" s="437">
        <f>DSUM('terepi-törzskínálat'!$C$11:$J$209,'terepi-törzskínálat'!$G$11,törzskínálat!$BE$19:$BE$20)</f>
        <v>0</v>
      </c>
      <c r="G36" s="352">
        <f>DSUM('terepi-törzskínálat'!$C$11:$J$209,'terepi-törzskínálat'!$H$11,törzskínálat!$BE$19:$BE$20)</f>
        <v>0</v>
      </c>
      <c r="H36" s="352">
        <f>DSUM('terepi-törzskínálat'!$C$11:$J$209,'terepi-törzskínálat'!$I$11,törzskínálat!$BE$19:$BE$20)</f>
        <v>0</v>
      </c>
      <c r="I36" s="352">
        <f>DSUM('terepi-törzskínálat'!$C$11:$J$209,'terepi-törzskínálat'!$J$11,törzskínálat!$BE$19:$BE$20)</f>
        <v>0</v>
      </c>
      <c r="J36" s="445">
        <f t="shared" si="1"/>
        <v>0</v>
      </c>
      <c r="K36" s="420">
        <f t="shared" si="2"/>
        <v>0</v>
      </c>
      <c r="L36" s="447">
        <f t="shared" si="3"/>
        <v>0</v>
      </c>
      <c r="M36" s="352">
        <f>DSUM('terepi-törzskínálat'!$C$11:$N$209,'terepi-törzskínálat'!$K$11,$BE$19:$BE$20)</f>
        <v>0</v>
      </c>
      <c r="N36" s="352">
        <f>DSUM('terepi-törzskínálat'!$C$11:$N$209,'terepi-törzskínálat'!$L$11,$BE$19:$BE$20)</f>
        <v>0</v>
      </c>
      <c r="O36" s="352">
        <f>DSUM('terepi-törzskínálat'!$C$11:$N$209,'terepi-törzskínálat'!$M$11,$BE$19:$BE$20)</f>
        <v>0</v>
      </c>
      <c r="P36" s="352">
        <f>DSUM('terepi-törzskínálat'!$C$11:$N$209,'terepi-törzskínálat'!$N$11,$BE$19:$BE$20)</f>
        <v>0</v>
      </c>
      <c r="Q36" s="445">
        <f t="shared" si="4"/>
        <v>0</v>
      </c>
      <c r="R36" s="420">
        <f t="shared" si="5"/>
        <v>0</v>
      </c>
      <c r="S36" s="447">
        <f t="shared" si="6"/>
        <v>0</v>
      </c>
      <c r="T36" s="352">
        <f>DSUM('terepi-törzskínálat'!$C$11:$R$209,'terepi-törzskínálat'!$O$11,$BE$19:$BE$20)</f>
        <v>0</v>
      </c>
      <c r="U36" s="352">
        <f>DSUM('terepi-törzskínálat'!$C$11:$R$209,'terepi-törzskínálat'!$P$11,$BE$19:$BE$20)</f>
        <v>0</v>
      </c>
      <c r="V36" s="352">
        <f>DSUM('terepi-törzskínálat'!$C$11:$R$209,'terepi-törzskínálat'!$Q$11,$BE$19:$BE$20)</f>
        <v>0</v>
      </c>
      <c r="W36" s="352">
        <f>DSUM('terepi-törzskínálat'!$C$11:$R$209,'terepi-törzskínálat'!$R$11,$BE$19:$BE$20)</f>
        <v>0</v>
      </c>
      <c r="X36" s="445">
        <f t="shared" si="7"/>
        <v>0</v>
      </c>
      <c r="Y36" s="420">
        <f t="shared" si="8"/>
        <v>0</v>
      </c>
      <c r="Z36" s="447">
        <f t="shared" si="9"/>
        <v>0</v>
      </c>
      <c r="AA36" s="351" t="e">
        <f>DAVERAGE('terepi-törzskínálat'!$U$11:$V$209,'terepi-törzskínálat'!$U$11,BE19:BE20)</f>
        <v>#DIV/0!</v>
      </c>
      <c r="AB36" s="468" t="e">
        <f>DSTDEV('terepi-törzskínálat'!$U$11:$V$209,'terepi-törzskínálat'!$U$11,BE19:BE20)</f>
        <v>#DIV/0!</v>
      </c>
      <c r="AC36" s="351">
        <f>DAVERAGE('terepi-törzskínálat'!$C$11:$E$209,'terepi-törzskínálat'!$E$11,BE19:BE20)</f>
        <v>3.5</v>
      </c>
      <c r="AD36" s="468">
        <f>DSTDEV('terepi-törzskínálat'!$C$11:$E$209,'terepi-törzskínálat'!$E$11,BE19:BE20)</f>
        <v>0.70710678118654757</v>
      </c>
      <c r="AJ36" s="452" t="s">
        <v>16</v>
      </c>
      <c r="AK36" s="453">
        <f>COUNTIFS('terepi-törzskínálat'!$B$12:$B$209,'terepi-hajtásszám&amp;hullaték'!A23)</f>
        <v>2</v>
      </c>
    </row>
    <row r="37" spans="2:37" x14ac:dyDescent="0.2">
      <c r="B37" s="457" t="str">
        <f>'terepi-törzskínálat'!A30</f>
        <v>Vadrózsa</v>
      </c>
      <c r="C37" s="351">
        <f>COUNTIFS('terepi-törzskínálat'!$C$12:$C$209,'terepi-törzskínálat'!A30)</f>
        <v>1</v>
      </c>
      <c r="D37" s="448">
        <f t="shared" si="0"/>
        <v>0.50761421319796951</v>
      </c>
      <c r="E37" s="351">
        <f>DSUM('terepi-törzskínálat'!$C$11:$J$209,'terepi-törzskínálat'!$F$11,törzskínálat!$BF$19:$BF$20)</f>
        <v>1</v>
      </c>
      <c r="F37" s="437">
        <f>DSUM('terepi-törzskínálat'!$C$11:$J$209,'terepi-törzskínálat'!$G$11,törzskínálat!$BF$19:$BF$20)</f>
        <v>0</v>
      </c>
      <c r="G37" s="352">
        <f>DSUM('terepi-törzskínálat'!$C$11:$J$209,'terepi-törzskínálat'!$H$11,törzskínálat!$BF$19:$BF$20)</f>
        <v>0</v>
      </c>
      <c r="H37" s="352">
        <f>DSUM('terepi-törzskínálat'!$C$11:$J$209,'terepi-törzskínálat'!$I$11,törzskínálat!$BF$19:$BF$20)</f>
        <v>0</v>
      </c>
      <c r="I37" s="352">
        <f>DSUM('terepi-törzskínálat'!$C$11:$J$209,'terepi-törzskínálat'!$J$11,törzskínálat!$BF$19:$BF$20)</f>
        <v>0</v>
      </c>
      <c r="J37" s="445">
        <f t="shared" si="1"/>
        <v>0</v>
      </c>
      <c r="K37" s="420">
        <f t="shared" si="2"/>
        <v>0</v>
      </c>
      <c r="L37" s="447">
        <f t="shared" si="3"/>
        <v>0</v>
      </c>
      <c r="M37" s="352">
        <f>DSUM('terepi-törzskínálat'!$C$11:$N$209,'terepi-törzskínálat'!$K$11,$BF$19:$BF$20)</f>
        <v>0</v>
      </c>
      <c r="N37" s="352">
        <f>DSUM('terepi-törzskínálat'!$C$11:$N$209,'terepi-törzskínálat'!$L$11,$BF$19:$BF$20)</f>
        <v>0</v>
      </c>
      <c r="O37" s="352">
        <f>DSUM('terepi-törzskínálat'!$C$11:$N$209,'terepi-törzskínálat'!$M$11,$BF$19:$BF$20)</f>
        <v>0</v>
      </c>
      <c r="P37" s="352">
        <f>DSUM('terepi-törzskínálat'!$C$11:$N$209,'terepi-törzskínálat'!$N$11,$BF$19:$BF$20)</f>
        <v>0</v>
      </c>
      <c r="Q37" s="445">
        <f t="shared" si="4"/>
        <v>0</v>
      </c>
      <c r="R37" s="420">
        <f t="shared" si="5"/>
        <v>0</v>
      </c>
      <c r="S37" s="447">
        <f t="shared" si="6"/>
        <v>0</v>
      </c>
      <c r="T37" s="352">
        <f>DSUM('terepi-törzskínálat'!$C$11:$R$209,'terepi-törzskínálat'!$O$11,$BF$19:$BF$20)</f>
        <v>0</v>
      </c>
      <c r="U37" s="352">
        <f>DSUM('terepi-törzskínálat'!$C$11:$R$209,'terepi-törzskínálat'!$P$11,$BF$19:$BF$20)</f>
        <v>0</v>
      </c>
      <c r="V37" s="352">
        <f>DSUM('terepi-törzskínálat'!$C$11:$R$209,'terepi-törzskínálat'!$Q$11,$BF$19:$BF$20)</f>
        <v>0</v>
      </c>
      <c r="W37" s="352">
        <f>DSUM('terepi-törzskínálat'!$C$11:$R$209,'terepi-törzskínálat'!$R$11,$BF$19:$BF$20)</f>
        <v>0</v>
      </c>
      <c r="X37" s="445">
        <f t="shared" si="7"/>
        <v>0</v>
      </c>
      <c r="Y37" s="420">
        <f t="shared" si="8"/>
        <v>0</v>
      </c>
      <c r="Z37" s="447">
        <f t="shared" si="9"/>
        <v>0</v>
      </c>
      <c r="AA37" s="351" t="e">
        <f>DAVERAGE('terepi-törzskínálat'!$U$11:$V$209,'terepi-törzskínálat'!$U$11,BE19:BE20)</f>
        <v>#DIV/0!</v>
      </c>
      <c r="AB37" s="468" t="e">
        <f>DSTDEV('terepi-törzskínálat'!$U$11:$V$209,'terepi-törzskínálat'!$U$11,BF19:BF20)</f>
        <v>#DIV/0!</v>
      </c>
      <c r="AC37" s="351">
        <f>DAVERAGE('terepi-törzskínálat'!$C$11:$E$209,'terepi-törzskínálat'!$E$11,BF19:BF20)</f>
        <v>3</v>
      </c>
      <c r="AD37" s="468" t="e">
        <f>DSTDEV('terepi-törzskínálat'!$C$11:$E$209,'terepi-törzskínálat'!$E$11,BF19:BF20)</f>
        <v>#DIV/0!</v>
      </c>
      <c r="AJ37" s="452" t="s">
        <v>17</v>
      </c>
      <c r="AK37" s="453">
        <f>COUNTIFS('terepi-törzskínálat'!$B$12:$B$209,'terepi-hajtásszám&amp;hullaték'!A24)</f>
        <v>0</v>
      </c>
    </row>
    <row r="38" spans="2:37" x14ac:dyDescent="0.2">
      <c r="B38" s="457" t="str">
        <f>'terepi-törzskínálat'!A31</f>
        <v>Bodza</v>
      </c>
      <c r="C38" s="351">
        <f>COUNTIFS('terepi-törzskínálat'!$C$12:$C$209,'terepi-törzskínálat'!A31)</f>
        <v>0</v>
      </c>
      <c r="D38" s="448">
        <f t="shared" si="0"/>
        <v>0</v>
      </c>
      <c r="E38" s="351">
        <f>DSUM('terepi-törzskínálat'!$C$11:$J$209,'terepi-törzskínálat'!$F$11,törzskínálat!$BG$19:$BG$20)</f>
        <v>0</v>
      </c>
      <c r="F38" s="437">
        <f>DSUM('terepi-törzskínálat'!$C$11:$J$209,'terepi-törzskínálat'!$G$11,törzskínálat!$BG$19:$BG$20)</f>
        <v>0</v>
      </c>
      <c r="G38" s="352">
        <f>DSUM('terepi-törzskínálat'!$C$11:$J$209,'terepi-törzskínálat'!$H$11,törzskínálat!$BG$19:$BG$20)</f>
        <v>0</v>
      </c>
      <c r="H38" s="352">
        <f>DSUM('terepi-törzskínálat'!$C$11:$J$209,'terepi-törzskínálat'!$I$11,törzskínálat!$BG$19:$BG$20)</f>
        <v>0</v>
      </c>
      <c r="I38" s="352">
        <f>DSUM('terepi-törzskínálat'!$C$11:$J$209,'terepi-törzskínálat'!$J$11,törzskínálat!$BG$19:$BG$20)</f>
        <v>0</v>
      </c>
      <c r="J38" s="445">
        <f t="shared" si="1"/>
        <v>0</v>
      </c>
      <c r="K38" s="420" t="e">
        <f t="shared" si="2"/>
        <v>#DIV/0!</v>
      </c>
      <c r="L38" s="447">
        <f t="shared" si="3"/>
        <v>0</v>
      </c>
      <c r="M38" s="352">
        <f>DSUM('terepi-törzskínálat'!$C$11:$N$209,'terepi-törzskínálat'!$K$11,$BG$19:$BG$20)</f>
        <v>0</v>
      </c>
      <c r="N38" s="352">
        <f>DSUM('terepi-törzskínálat'!$C$11:$N$209,'terepi-törzskínálat'!$L$11,$BG$19:$BG$20)</f>
        <v>0</v>
      </c>
      <c r="O38" s="352">
        <f>DSUM('terepi-törzskínálat'!$C$11:$N$209,'terepi-törzskínálat'!$M$11,$BG$19:$BG$20)</f>
        <v>0</v>
      </c>
      <c r="P38" s="352">
        <f>DSUM('terepi-törzskínálat'!$C$11:$N$209,'terepi-törzskínálat'!$N$11,$BG$19:$BG$20)</f>
        <v>0</v>
      </c>
      <c r="Q38" s="445">
        <f t="shared" si="4"/>
        <v>0</v>
      </c>
      <c r="R38" s="420" t="e">
        <f t="shared" si="5"/>
        <v>#DIV/0!</v>
      </c>
      <c r="S38" s="447">
        <f t="shared" si="6"/>
        <v>0</v>
      </c>
      <c r="T38" s="352">
        <f>DSUM('terepi-törzskínálat'!$C$11:$R$209,'terepi-törzskínálat'!$O$11,$BG$19:$BG$20)</f>
        <v>0</v>
      </c>
      <c r="U38" s="352">
        <f>DSUM('terepi-törzskínálat'!$C$11:$R$209,'terepi-törzskínálat'!$P$11,$BG$19:$BG$20)</f>
        <v>0</v>
      </c>
      <c r="V38" s="352">
        <f>DSUM('terepi-törzskínálat'!$C$11:$R$209,'terepi-törzskínálat'!$Q$11,$BG$19:$BG$20)</f>
        <v>0</v>
      </c>
      <c r="W38" s="352">
        <f>DSUM('terepi-törzskínálat'!$C$11:$R$209,'terepi-törzskínálat'!$R$11,$BG$19:$BG$20)</f>
        <v>0</v>
      </c>
      <c r="X38" s="445">
        <f t="shared" si="7"/>
        <v>0</v>
      </c>
      <c r="Y38" s="420" t="e">
        <f t="shared" si="8"/>
        <v>#DIV/0!</v>
      </c>
      <c r="Z38" s="447">
        <f t="shared" si="9"/>
        <v>0</v>
      </c>
      <c r="AA38" s="351" t="e">
        <f>DAVERAGE('terepi-törzskínálat'!$U$11:$V$209,'terepi-törzskínálat'!$U$11,BG19:BG20)</f>
        <v>#DIV/0!</v>
      </c>
      <c r="AB38" s="468" t="e">
        <f>DSTDEV('terepi-törzskínálat'!$U$11:$V$209,'terepi-törzskínálat'!$U$11,BG19:BG20)</f>
        <v>#DIV/0!</v>
      </c>
      <c r="AC38" s="351" t="e">
        <f>DAVERAGE('terepi-törzskínálat'!$C$11:$E$209,'terepi-törzskínálat'!$E$11,BG19:BG20)</f>
        <v>#DIV/0!</v>
      </c>
      <c r="AD38" s="468" t="e">
        <f>DSTDEV('terepi-törzskínálat'!$C$11:$E$209,'terepi-törzskínálat'!$E$11,BG19:BG20)</f>
        <v>#DIV/0!</v>
      </c>
      <c r="AJ38" s="452" t="s">
        <v>18</v>
      </c>
      <c r="AK38" s="453">
        <f>COUNTIFS('terepi-törzskínálat'!$B$12:$B$209,'terepi-hajtásszám&amp;hullaték'!A25)</f>
        <v>0</v>
      </c>
    </row>
    <row r="39" spans="2:37" x14ac:dyDescent="0.2">
      <c r="B39" s="457" t="str">
        <f>'terepi-törzskínálat'!A32</f>
        <v>Madárcseresznye</v>
      </c>
      <c r="C39" s="351">
        <f>COUNTIFS('terepi-törzskínálat'!$C$12:$C$209,'terepi-törzskínálat'!A32)</f>
        <v>1</v>
      </c>
      <c r="D39" s="448">
        <f t="shared" si="0"/>
        <v>0.50761421319796951</v>
      </c>
      <c r="E39" s="351">
        <f>DSUM('terepi-törzskínálat'!$C$11:$J$209,'terepi-törzskínálat'!$F$11,törzskínálat!$BH$19:$BH$20)</f>
        <v>1</v>
      </c>
      <c r="F39" s="437">
        <f>DSUM('terepi-törzskínálat'!$C$11:$J$209,'terepi-törzskínálat'!$G$11,törzskínálat!$BH$19:$BH$20)</f>
        <v>0</v>
      </c>
      <c r="G39" s="352">
        <f>DSUM('terepi-törzskínálat'!$C$11:$J$209,'terepi-törzskínálat'!$H$11,törzskínálat!$BH$19:$BH$20)</f>
        <v>0</v>
      </c>
      <c r="H39" s="352">
        <f>DSUM('terepi-törzskínálat'!$C$11:$J$209,'terepi-törzskínálat'!$I$11,törzskínálat!$BH$19:$BH$20)</f>
        <v>0</v>
      </c>
      <c r="I39" s="352">
        <f>DSUM('terepi-törzskínálat'!$C$11:$J$209,'terepi-törzskínálat'!$J$11,törzskínálat!$BH$19:$BH$20)</f>
        <v>0</v>
      </c>
      <c r="J39" s="445">
        <f t="shared" si="1"/>
        <v>0</v>
      </c>
      <c r="K39" s="420">
        <f t="shared" si="2"/>
        <v>0</v>
      </c>
      <c r="L39" s="447">
        <f t="shared" si="3"/>
        <v>0</v>
      </c>
      <c r="M39" s="352">
        <f>DSUM('terepi-törzskínálat'!$C$11:$N$209,'terepi-törzskínálat'!$K$11,$BH$19:$BH$20)</f>
        <v>0</v>
      </c>
      <c r="N39" s="352">
        <f>DSUM('terepi-törzskínálat'!$C$11:$N$209,'terepi-törzskínálat'!$L$11,$BH$19:$BH$20)</f>
        <v>0</v>
      </c>
      <c r="O39" s="352">
        <f>DSUM('terepi-törzskínálat'!$C$11:$N$209,'terepi-törzskínálat'!$M$11,$BH$19:$BH$20)</f>
        <v>0</v>
      </c>
      <c r="P39" s="352">
        <f>DSUM('terepi-törzskínálat'!$C$11:$N$209,'terepi-törzskínálat'!$N$11,$BH$19:$BH$20)</f>
        <v>0</v>
      </c>
      <c r="Q39" s="445">
        <f t="shared" si="4"/>
        <v>0</v>
      </c>
      <c r="R39" s="420">
        <f t="shared" si="5"/>
        <v>0</v>
      </c>
      <c r="S39" s="447">
        <f t="shared" si="6"/>
        <v>0</v>
      </c>
      <c r="T39" s="352">
        <f>DSUM('terepi-törzskínálat'!$C$11:$R$209,'terepi-törzskínálat'!$O$11,$BH$19:$BH$20)</f>
        <v>0</v>
      </c>
      <c r="U39" s="352">
        <f>DSUM('terepi-törzskínálat'!$C$11:$R$209,'terepi-törzskínálat'!$P$11,$BH$19:$BH$20)</f>
        <v>0</v>
      </c>
      <c r="V39" s="352">
        <f>DSUM('terepi-törzskínálat'!$C$11:$R$209,'terepi-törzskínálat'!$Q$11,$BH$19:$BH$20)</f>
        <v>0</v>
      </c>
      <c r="W39" s="352">
        <f>DSUM('terepi-törzskínálat'!$C$11:$R$209,'terepi-törzskínálat'!$R$11,$BH$19:$BH$20)</f>
        <v>0</v>
      </c>
      <c r="X39" s="445">
        <f t="shared" si="7"/>
        <v>0</v>
      </c>
      <c r="Y39" s="420">
        <f t="shared" si="8"/>
        <v>0</v>
      </c>
      <c r="Z39" s="447">
        <f t="shared" si="9"/>
        <v>0</v>
      </c>
      <c r="AA39" s="351" t="e">
        <f>DAVERAGE('terepi-törzskínálat'!$U$11:$V$209,'terepi-törzskínálat'!$U$11,BH19:BH20)</f>
        <v>#DIV/0!</v>
      </c>
      <c r="AB39" s="468" t="e">
        <f>DSTDEV('terepi-törzskínálat'!$U$11:$V$209,'terepi-törzskínálat'!$U$11,BH19:BH20)</f>
        <v>#DIV/0!</v>
      </c>
      <c r="AC39" s="351">
        <f>DAVERAGE('terepi-törzskínálat'!$C$11:$E$209,'terepi-törzskínálat'!$E$11,BH19:BH20)</f>
        <v>41</v>
      </c>
      <c r="AD39" s="468" t="e">
        <f>DSTDEV('terepi-törzskínálat'!$C$11:$E$209,'terepi-törzskínálat'!$E$11,BH19:BH20)</f>
        <v>#DIV/0!</v>
      </c>
      <c r="AJ39" s="452" t="s">
        <v>19</v>
      </c>
      <c r="AK39" s="453">
        <f>COUNTIFS('terepi-törzskínálat'!$B$12:$B$209,'terepi-hajtásszám&amp;hullaték'!A26)</f>
        <v>1</v>
      </c>
    </row>
    <row r="40" spans="2:37" x14ac:dyDescent="0.2">
      <c r="B40" s="457" t="str">
        <f>'terepi-törzskínálat'!A33</f>
        <v>Mogyoró</v>
      </c>
      <c r="C40" s="351">
        <f>COUNTIFS('terepi-törzskínálat'!$C$12:$C$209,'terepi-törzskínálat'!A33)</f>
        <v>0</v>
      </c>
      <c r="D40" s="448">
        <f t="shared" si="0"/>
        <v>0</v>
      </c>
      <c r="E40" s="351">
        <f>DSUM('terepi-törzskínálat'!$C$11:$J$209,'terepi-törzskínálat'!$F$11,törzskínálat!$BI$19:$BI$20)</f>
        <v>0</v>
      </c>
      <c r="F40" s="437">
        <f>DSUM('terepi-törzskínálat'!$C$11:$J$209,'terepi-törzskínálat'!$G$11,törzskínálat!$BI$19:$BI$20)</f>
        <v>0</v>
      </c>
      <c r="G40" s="352">
        <f>DSUM('terepi-törzskínálat'!$C$11:$J$209,'terepi-törzskínálat'!$H$11,törzskínálat!$BI$19:$BI$20)</f>
        <v>0</v>
      </c>
      <c r="H40" s="352">
        <f>DSUM('terepi-törzskínálat'!$C$11:$J$209,'terepi-törzskínálat'!$I$11,törzskínálat!$BI$19:$BI$20)</f>
        <v>0</v>
      </c>
      <c r="I40" s="352">
        <f>DSUM('terepi-törzskínálat'!$C$11:$J$209,'terepi-törzskínálat'!$J$11,törzskínálat!$BI$19:$BI$20)</f>
        <v>0</v>
      </c>
      <c r="J40" s="445">
        <f t="shared" si="1"/>
        <v>0</v>
      </c>
      <c r="K40" s="420" t="e">
        <f t="shared" si="2"/>
        <v>#DIV/0!</v>
      </c>
      <c r="L40" s="447">
        <f t="shared" si="3"/>
        <v>0</v>
      </c>
      <c r="M40" s="352">
        <f>DSUM('terepi-törzskínálat'!$C$11:$N$209,'terepi-törzskínálat'!$K$11,$BI$19:$BI$20)</f>
        <v>0</v>
      </c>
      <c r="N40" s="352">
        <f>DSUM('terepi-törzskínálat'!$C$11:$N$209,'terepi-törzskínálat'!$L$11,$BI$19:$BI$20)</f>
        <v>0</v>
      </c>
      <c r="O40" s="352">
        <f>DSUM('terepi-törzskínálat'!$C$11:$N$209,'terepi-törzskínálat'!$M$11,$BI$19:$BI$20)</f>
        <v>0</v>
      </c>
      <c r="P40" s="352">
        <f>DSUM('terepi-törzskínálat'!$C$11:$N$209,'terepi-törzskínálat'!$N$11,$BI$19:$BI$20)</f>
        <v>0</v>
      </c>
      <c r="Q40" s="445">
        <f t="shared" si="4"/>
        <v>0</v>
      </c>
      <c r="R40" s="420" t="e">
        <f t="shared" si="5"/>
        <v>#DIV/0!</v>
      </c>
      <c r="S40" s="447">
        <f t="shared" si="6"/>
        <v>0</v>
      </c>
      <c r="T40" s="352">
        <f>DSUM('terepi-törzskínálat'!$C$11:$R$209,'terepi-törzskínálat'!$O$11,$BI$19:$BI$20)</f>
        <v>0</v>
      </c>
      <c r="U40" s="352">
        <f>DSUM('terepi-törzskínálat'!$C$11:$R$209,'terepi-törzskínálat'!$P$11,$BI$19:$BI$20)</f>
        <v>0</v>
      </c>
      <c r="V40" s="352">
        <f>DSUM('terepi-törzskínálat'!$C$11:$R$209,'terepi-törzskínálat'!$Q$11,$BI$19:$BI$20)</f>
        <v>0</v>
      </c>
      <c r="W40" s="352">
        <f>DSUM('terepi-törzskínálat'!$C$11:$R$209,'terepi-törzskínálat'!$R$11,$BI$19:$BI$20)</f>
        <v>0</v>
      </c>
      <c r="X40" s="445">
        <f t="shared" si="7"/>
        <v>0</v>
      </c>
      <c r="Y40" s="420" t="e">
        <f t="shared" si="8"/>
        <v>#DIV/0!</v>
      </c>
      <c r="Z40" s="447">
        <f t="shared" si="9"/>
        <v>0</v>
      </c>
      <c r="AA40" s="351" t="e">
        <f>DAVERAGE('terepi-törzskínálat'!$U$11:$V$209,'terepi-törzskínálat'!$U$11,BI19:BI20)</f>
        <v>#DIV/0!</v>
      </c>
      <c r="AB40" s="468" t="e">
        <f>DSTDEV('terepi-törzskínálat'!$U$11:$V$209,'terepi-törzskínálat'!$U$11,BI19:BI20)</f>
        <v>#DIV/0!</v>
      </c>
      <c r="AC40" s="351" t="e">
        <f>DAVERAGE('terepi-törzskínálat'!$C$11:$E$209,'terepi-törzskínálat'!$E$11,BI19:BI20)</f>
        <v>#DIV/0!</v>
      </c>
      <c r="AD40" s="468" t="e">
        <f>DSTDEV('terepi-törzskínálat'!$C$11:$E$209,'terepi-törzskínálat'!$E$11,BI19:BI20)</f>
        <v>#DIV/0!</v>
      </c>
      <c r="AJ40" s="452" t="s">
        <v>20</v>
      </c>
      <c r="AK40" s="453">
        <f>COUNTIFS('terepi-törzskínálat'!$B$12:$B$209,'terepi-hajtásszám&amp;hullaték'!A27)</f>
        <v>0</v>
      </c>
    </row>
    <row r="41" spans="2:37" x14ac:dyDescent="0.2">
      <c r="B41" s="457" t="str">
        <f>'terepi-törzskínálat'!A34</f>
        <v>Kislevelű hárs</v>
      </c>
      <c r="C41" s="351">
        <f>COUNTIFS('terepi-törzskínálat'!$C$12:$C$209,'terepi-törzskínálat'!A34)</f>
        <v>1</v>
      </c>
      <c r="D41" s="448">
        <f t="shared" si="0"/>
        <v>0.50761421319796951</v>
      </c>
      <c r="E41" s="351">
        <f>DSUM('terepi-törzskínálat'!$C$11:$J$209,'terepi-törzskínálat'!$F$11,törzskínálat!$BJ$19:$BJ$20)</f>
        <v>1</v>
      </c>
      <c r="F41" s="437">
        <f>DSUM('terepi-törzskínálat'!$C$11:$J$209,'terepi-törzskínálat'!$G$11,törzskínálat!$BJ$19:$BJ$20)</f>
        <v>0</v>
      </c>
      <c r="G41" s="352">
        <f>DSUM('terepi-törzskínálat'!$C$11:$J$209,'terepi-törzskínálat'!$H$11,törzskínálat!$BJ$19:$BJ$20)</f>
        <v>0</v>
      </c>
      <c r="H41" s="352">
        <f>DSUM('terepi-törzskínálat'!$C$11:$J$209,'terepi-törzskínálat'!$I$11,törzskínálat!$BJ$19:$BJ$20)</f>
        <v>0</v>
      </c>
      <c r="I41" s="352">
        <f>DSUM('terepi-törzskínálat'!$C$11:$J$209,'terepi-törzskínálat'!$J$11,törzskínálat!$BJ$19:$BJ$20)</f>
        <v>0</v>
      </c>
      <c r="J41" s="445">
        <f t="shared" si="1"/>
        <v>0</v>
      </c>
      <c r="K41" s="420">
        <f t="shared" si="2"/>
        <v>0</v>
      </c>
      <c r="L41" s="447">
        <f t="shared" si="3"/>
        <v>0</v>
      </c>
      <c r="M41" s="352">
        <f>DSUM('terepi-törzskínálat'!$C$11:$N$209,'terepi-törzskínálat'!$K$11,$BJ$19:$BJ$20)</f>
        <v>0</v>
      </c>
      <c r="N41" s="352">
        <f>DSUM('terepi-törzskínálat'!$C$11:$N$209,'terepi-törzskínálat'!$L$11,$BJ$19:$BJ$20)</f>
        <v>0</v>
      </c>
      <c r="O41" s="352">
        <f>DSUM('terepi-törzskínálat'!$C$11:$N$209,'terepi-törzskínálat'!$M$11,$BJ$19:$BJ$20)</f>
        <v>0</v>
      </c>
      <c r="P41" s="352">
        <f>DSUM('terepi-törzskínálat'!$C$11:$N$209,'terepi-törzskínálat'!$N$11,$BJ$19:$BJ$20)</f>
        <v>0</v>
      </c>
      <c r="Q41" s="445">
        <f t="shared" si="4"/>
        <v>0</v>
      </c>
      <c r="R41" s="420">
        <f t="shared" si="5"/>
        <v>0</v>
      </c>
      <c r="S41" s="447">
        <f t="shared" si="6"/>
        <v>0</v>
      </c>
      <c r="T41" s="352">
        <f>DSUM('terepi-törzskínálat'!$C$11:$R$209,'terepi-törzskínálat'!$O$11,$BJ$19:$BJ$20)</f>
        <v>0</v>
      </c>
      <c r="U41" s="352">
        <f>DSUM('terepi-törzskínálat'!$C$11:$R$209,'terepi-törzskínálat'!$P$11,$BJ$19:$BJ$20)</f>
        <v>0</v>
      </c>
      <c r="V41" s="352">
        <f>DSUM('terepi-törzskínálat'!$C$11:$R$209,'terepi-törzskínálat'!$Q$11,$BJ$19:$BJ$20)</f>
        <v>0</v>
      </c>
      <c r="W41" s="352">
        <f>DSUM('terepi-törzskínálat'!$C$11:$R$209,'terepi-törzskínálat'!$R$11,$BJ$19:$BJ$20)</f>
        <v>0</v>
      </c>
      <c r="X41" s="445">
        <f t="shared" si="7"/>
        <v>0</v>
      </c>
      <c r="Y41" s="420">
        <f t="shared" si="8"/>
        <v>0</v>
      </c>
      <c r="Z41" s="447">
        <f t="shared" si="9"/>
        <v>0</v>
      </c>
      <c r="AA41" s="351" t="e">
        <f>DAVERAGE('terepi-törzskínálat'!$U$11:$V$209,'terepi-törzskínálat'!$U$11,BJ19:BJ20)</f>
        <v>#DIV/0!</v>
      </c>
      <c r="AB41" s="468" t="e">
        <f>DSTDEV('terepi-törzskínálat'!$U$11:$V$209,'terepi-törzskínálat'!$U$11,BJ19:BJ20)</f>
        <v>#DIV/0!</v>
      </c>
      <c r="AC41" s="351">
        <f>DAVERAGE('terepi-törzskínálat'!$C$11:$E$209,'terepi-törzskínálat'!$E$11,BJ19:BJ20)</f>
        <v>9</v>
      </c>
      <c r="AD41" s="468" t="e">
        <f>DSTDEV('terepi-törzskínálat'!$C$11:$E$209,'terepi-törzskínálat'!$E$11,BJ19:BJ20)</f>
        <v>#DIV/0!</v>
      </c>
      <c r="AJ41" s="452" t="s">
        <v>21</v>
      </c>
      <c r="AK41" s="453">
        <f>COUNTIFS('terepi-törzskínálat'!$B$12:$B$209,'terepi-hajtásszám&amp;hullaték'!A28)</f>
        <v>0</v>
      </c>
    </row>
    <row r="42" spans="2:37" x14ac:dyDescent="0.2">
      <c r="B42" s="457" t="str">
        <f>'terepi-törzskínálat'!A35</f>
        <v>Szil</v>
      </c>
      <c r="C42" s="351">
        <f>COUNTIFS('terepi-törzskínálat'!$C$12:$C$209,'terepi-törzskínálat'!A35)</f>
        <v>1</v>
      </c>
      <c r="D42" s="448">
        <f t="shared" si="0"/>
        <v>0.50761421319796951</v>
      </c>
      <c r="E42" s="351">
        <f>DSUM('terepi-törzskínálat'!$C$11:$J$209,'terepi-törzskínálat'!$F$11,törzskínálat!$BK$19:$BK$20)</f>
        <v>1</v>
      </c>
      <c r="F42" s="437">
        <f>DSUM('terepi-törzskínálat'!$C$11:$J$209,'terepi-törzskínálat'!$G$11,törzskínálat!$BK$19:$BK$20)</f>
        <v>0</v>
      </c>
      <c r="G42" s="352">
        <f>DSUM('terepi-törzskínálat'!$C$11:$J$209,'terepi-törzskínálat'!$H$11,törzskínálat!$BK$19:$BK$20)</f>
        <v>0</v>
      </c>
      <c r="H42" s="352">
        <f>DSUM('terepi-törzskínálat'!$C$11:$J$209,'terepi-törzskínálat'!$I$11,törzskínálat!$BK$19:$BK$20)</f>
        <v>0</v>
      </c>
      <c r="I42" s="352">
        <f>DSUM('terepi-törzskínálat'!$C$11:$J$209,'terepi-törzskínálat'!$J$11,törzskínálat!$BK$19:$BK$20)</f>
        <v>0</v>
      </c>
      <c r="J42" s="445">
        <f t="shared" si="1"/>
        <v>0</v>
      </c>
      <c r="K42" s="420">
        <f t="shared" si="2"/>
        <v>0</v>
      </c>
      <c r="L42" s="447">
        <f t="shared" si="3"/>
        <v>0</v>
      </c>
      <c r="M42" s="352">
        <f>DSUM('terepi-törzskínálat'!$C$11:$N$209,'terepi-törzskínálat'!$K$11,$BK$19:$BK$20)</f>
        <v>0</v>
      </c>
      <c r="N42" s="352">
        <f>DSUM('terepi-törzskínálat'!$C$11:$N$209,'terepi-törzskínálat'!$L$11,$BK$19:$BK$20)</f>
        <v>0</v>
      </c>
      <c r="O42" s="352">
        <f>DSUM('terepi-törzskínálat'!$C$11:$N$209,'terepi-törzskínálat'!$M$11,$BK$19:$BK$20)</f>
        <v>0</v>
      </c>
      <c r="P42" s="352">
        <f>DSUM('terepi-törzskínálat'!$C$11:$N$209,'terepi-törzskínálat'!$N$11,$BK$19:$BK$20)</f>
        <v>0</v>
      </c>
      <c r="Q42" s="445">
        <f t="shared" si="4"/>
        <v>0</v>
      </c>
      <c r="R42" s="420">
        <f t="shared" si="5"/>
        <v>0</v>
      </c>
      <c r="S42" s="447">
        <f t="shared" si="6"/>
        <v>0</v>
      </c>
      <c r="T42" s="352">
        <f>DSUM('terepi-törzskínálat'!$C$11:$R$209,'terepi-törzskínálat'!$O$11,$BK$19:$BK$20)</f>
        <v>0</v>
      </c>
      <c r="U42" s="352">
        <f>DSUM('terepi-törzskínálat'!$C$11:$R$209,'terepi-törzskínálat'!$P$11,$BK$19:$BK$20)</f>
        <v>0</v>
      </c>
      <c r="V42" s="352">
        <f>DSUM('terepi-törzskínálat'!$C$11:$R$209,'terepi-törzskínálat'!$Q$11,$BK$19:$BK$20)</f>
        <v>0</v>
      </c>
      <c r="W42" s="352">
        <f>DSUM('terepi-törzskínálat'!$C$11:$R$209,'terepi-törzskínálat'!$R$11,$BK$19:$BK$20)</f>
        <v>0</v>
      </c>
      <c r="X42" s="445">
        <f t="shared" si="7"/>
        <v>0</v>
      </c>
      <c r="Y42" s="420">
        <f t="shared" si="8"/>
        <v>0</v>
      </c>
      <c r="Z42" s="447">
        <f t="shared" si="9"/>
        <v>0</v>
      </c>
      <c r="AA42" s="351" t="e">
        <f>DAVERAGE('terepi-törzskínálat'!$U$11:$V$209,'terepi-törzskínálat'!$U$11,BK19:BK20)</f>
        <v>#DIV/0!</v>
      </c>
      <c r="AB42" s="468" t="e">
        <f>DSTDEV('terepi-törzskínálat'!$U$11:$V$209,'terepi-törzskínálat'!$U$11,BK19:BK20)</f>
        <v>#DIV/0!</v>
      </c>
      <c r="AC42" s="351">
        <f>DAVERAGE('terepi-törzskínálat'!$C$11:$E$209,'terepi-törzskínálat'!$E$11,BK19:BK20)</f>
        <v>163</v>
      </c>
      <c r="AD42" s="468" t="e">
        <f>DSTDEV('terepi-törzskínálat'!$C$11:$E$209,'terepi-törzskínálat'!$E$11,BK19:BK20)</f>
        <v>#DIV/0!</v>
      </c>
      <c r="AJ42" s="452" t="s">
        <v>22</v>
      </c>
      <c r="AK42" s="453">
        <f>COUNTIFS('terepi-törzskínálat'!$B$12:$B$209,'terepi-hajtásszám&amp;hullaték'!A29)</f>
        <v>0</v>
      </c>
    </row>
    <row r="43" spans="2:37" x14ac:dyDescent="0.2">
      <c r="B43" s="457" t="str">
        <f>'terepi-törzskínálat'!A36</f>
        <v>Nyár</v>
      </c>
      <c r="C43" s="351">
        <f>COUNTIFS('terepi-törzskínálat'!$C$12:$C$209,'terepi-törzskínálat'!A36)</f>
        <v>1</v>
      </c>
      <c r="D43" s="448">
        <f t="shared" si="0"/>
        <v>0.50761421319796951</v>
      </c>
      <c r="E43" s="351">
        <f>DSUM('terepi-törzskínálat'!$C$11:$J$209,'terepi-törzskínálat'!$F$11,törzskínálat!$BL$19:$BL$20)</f>
        <v>1</v>
      </c>
      <c r="F43" s="437">
        <f>DSUM('terepi-törzskínálat'!$C$11:$J$209,'terepi-törzskínálat'!$G$11,törzskínálat!$BL$19:$BL$20)</f>
        <v>0</v>
      </c>
      <c r="G43" s="352">
        <f>DSUM('terepi-törzskínálat'!$C$11:$J$209,'terepi-törzskínálat'!$H$11,törzskínálat!$BL$19:$BL$20)</f>
        <v>0</v>
      </c>
      <c r="H43" s="352">
        <f>DSUM('terepi-törzskínálat'!$C$11:$J$209,'terepi-törzskínálat'!$I$11,törzskínálat!$BL$19:$BL$20)</f>
        <v>0</v>
      </c>
      <c r="I43" s="352">
        <f>DSUM('terepi-törzskínálat'!$C$11:$J$209,'terepi-törzskínálat'!$J$11,törzskínálat!$BL$19:$BL$20)</f>
        <v>0</v>
      </c>
      <c r="J43" s="445">
        <f t="shared" si="1"/>
        <v>0</v>
      </c>
      <c r="K43" s="420">
        <f t="shared" si="2"/>
        <v>0</v>
      </c>
      <c r="L43" s="447">
        <f t="shared" si="3"/>
        <v>0</v>
      </c>
      <c r="M43" s="352">
        <f>DSUM('terepi-törzskínálat'!$C$11:$N$209,'terepi-törzskínálat'!$K$11,$BL$19:$BL$20)</f>
        <v>0</v>
      </c>
      <c r="N43" s="352">
        <f>DSUM('terepi-törzskínálat'!$C$11:$N$209,'terepi-törzskínálat'!$L$11,$BL$19:$BL$20)</f>
        <v>0</v>
      </c>
      <c r="O43" s="352">
        <f>DSUM('terepi-törzskínálat'!$C$11:$N$209,'terepi-törzskínálat'!$M$11,$BL$19:$BL$20)</f>
        <v>0</v>
      </c>
      <c r="P43" s="352">
        <f>DSUM('terepi-törzskínálat'!$C$11:$N$209,'terepi-törzskínálat'!$N$11,$BL$19:$BL$20)</f>
        <v>0</v>
      </c>
      <c r="Q43" s="445">
        <f t="shared" si="4"/>
        <v>0</v>
      </c>
      <c r="R43" s="420">
        <f t="shared" si="5"/>
        <v>0</v>
      </c>
      <c r="S43" s="447">
        <f t="shared" si="6"/>
        <v>0</v>
      </c>
      <c r="T43" s="352">
        <f>DSUM('terepi-törzskínálat'!$C$11:$R$209,'terepi-törzskínálat'!$O$11,$BL$19:$BL$20)</f>
        <v>0</v>
      </c>
      <c r="U43" s="352">
        <f>DSUM('terepi-törzskínálat'!$C$11:$R$209,'terepi-törzskínálat'!$P$11,$BL$19:$BL$20)</f>
        <v>0</v>
      </c>
      <c r="V43" s="352">
        <f>DSUM('terepi-törzskínálat'!$C$11:$R$209,'terepi-törzskínálat'!$Q$11,$BL$19:$BL$20)</f>
        <v>0</v>
      </c>
      <c r="W43" s="352">
        <f>DSUM('terepi-törzskínálat'!$C$11:$R$209,'terepi-törzskínálat'!$R$11,$BL$19:$BL$20)</f>
        <v>0</v>
      </c>
      <c r="X43" s="445">
        <f t="shared" si="7"/>
        <v>0</v>
      </c>
      <c r="Y43" s="420">
        <f t="shared" si="8"/>
        <v>0</v>
      </c>
      <c r="Z43" s="447">
        <f t="shared" si="9"/>
        <v>0</v>
      </c>
      <c r="AA43" s="351" t="e">
        <f>DAVERAGE('terepi-törzskínálat'!$U$11:$V$209,'terepi-törzskínálat'!$U$11,BL19:BL20)</f>
        <v>#DIV/0!</v>
      </c>
      <c r="AB43" s="468" t="e">
        <f>DSTDEV('terepi-törzskínálat'!$U$11:$V$209,'terepi-törzskínálat'!$U$11,BL19:BL20)</f>
        <v>#DIV/0!</v>
      </c>
      <c r="AC43" s="351">
        <f>DAVERAGE('terepi-törzskínálat'!$C$11:$E$209,'terepi-törzskínálat'!$E$11,BL19:BL20)</f>
        <v>121</v>
      </c>
      <c r="AD43" s="468" t="e">
        <f>DSTDEV('terepi-törzskínálat'!$C$11:$E$209,'terepi-törzskínálat'!$E$11,BL19:BL20)</f>
        <v>#DIV/0!</v>
      </c>
      <c r="AJ43" s="452" t="s">
        <v>23</v>
      </c>
      <c r="AK43" s="453">
        <f>COUNTIFS('terepi-törzskínálat'!$B$12:$B$209,'terepi-hajtásszám&amp;hullaték'!A30)</f>
        <v>2</v>
      </c>
    </row>
    <row r="44" spans="2:37" x14ac:dyDescent="0.2">
      <c r="B44" s="457" t="str">
        <f>'terepi-törzskínálat'!A37</f>
        <v>faj6 +</v>
      </c>
      <c r="C44" s="351">
        <f>COUNTIFS('terepi-törzskínálat'!$C$12:$C$209,'terepi-törzskínálat'!A37)</f>
        <v>0</v>
      </c>
      <c r="D44" s="448">
        <f t="shared" si="0"/>
        <v>0</v>
      </c>
      <c r="E44" s="351">
        <f>DSUM('terepi-törzskínálat'!$C$11:$J$209,'terepi-törzskínálat'!$F$11,törzskínálat!$BM$19:$BM$20)</f>
        <v>0</v>
      </c>
      <c r="F44" s="437">
        <f>DSUM('terepi-törzskínálat'!$C$11:$J$209,'terepi-törzskínálat'!$G$11,törzskínálat!$BM$19:$BM$20)</f>
        <v>0</v>
      </c>
      <c r="G44" s="352">
        <f>DSUM('terepi-törzskínálat'!$C$11:$J$209,'terepi-törzskínálat'!$H$11,törzskínálat!$BM$19:$BM$20)</f>
        <v>0</v>
      </c>
      <c r="H44" s="352">
        <f>DSUM('terepi-törzskínálat'!$C$11:$J$209,'terepi-törzskínálat'!$I$11,törzskínálat!$BM$19:$BM$20)</f>
        <v>0</v>
      </c>
      <c r="I44" s="352">
        <f>DSUM('terepi-törzskínálat'!$C$11:$J$209,'terepi-törzskínálat'!$J$11,törzskínálat!$BM$19:$BM$20)</f>
        <v>0</v>
      </c>
      <c r="J44" s="445">
        <f t="shared" si="1"/>
        <v>0</v>
      </c>
      <c r="K44" s="420" t="e">
        <f t="shared" si="2"/>
        <v>#DIV/0!</v>
      </c>
      <c r="L44" s="447">
        <f t="shared" si="3"/>
        <v>0</v>
      </c>
      <c r="M44" s="352">
        <f>DSUM('terepi-törzskínálat'!$C$11:$N$209,'terepi-törzskínálat'!$K$11,$BM$19:$BM$20)</f>
        <v>0</v>
      </c>
      <c r="N44" s="352">
        <f>DSUM('terepi-törzskínálat'!$C$11:$N$209,'terepi-törzskínálat'!$L$11,$BM$19:$BM$20)</f>
        <v>0</v>
      </c>
      <c r="O44" s="352">
        <f>DSUM('terepi-törzskínálat'!$C$11:$N$209,'terepi-törzskínálat'!$M$11,$BM$19:$BM$20)</f>
        <v>0</v>
      </c>
      <c r="P44" s="352">
        <f>DSUM('terepi-törzskínálat'!$C$11:$N$209,'terepi-törzskínálat'!$N$11,$BM$19:$BM$20)</f>
        <v>0</v>
      </c>
      <c r="Q44" s="445">
        <f t="shared" si="4"/>
        <v>0</v>
      </c>
      <c r="R44" s="420" t="e">
        <f t="shared" si="5"/>
        <v>#DIV/0!</v>
      </c>
      <c r="S44" s="447">
        <f t="shared" si="6"/>
        <v>0</v>
      </c>
      <c r="T44" s="352">
        <f>DSUM('terepi-törzskínálat'!$C$11:$R$209,'terepi-törzskínálat'!$O$11,$BM$19:$BM$20)</f>
        <v>0</v>
      </c>
      <c r="U44" s="352">
        <f>DSUM('terepi-törzskínálat'!$C$11:$R$209,'terepi-törzskínálat'!$P$11,$BM$19:$BM$20)</f>
        <v>0</v>
      </c>
      <c r="V44" s="352">
        <f>DSUM('terepi-törzskínálat'!$C$11:$R$209,'terepi-törzskínálat'!$Q$11,$BM$19:$BM$20)</f>
        <v>0</v>
      </c>
      <c r="W44" s="352">
        <f>DSUM('terepi-törzskínálat'!$C$11:$R$209,'terepi-törzskínálat'!$R$11,$BM$19:$BM$20)</f>
        <v>0</v>
      </c>
      <c r="X44" s="445">
        <f t="shared" si="7"/>
        <v>0</v>
      </c>
      <c r="Y44" s="420" t="e">
        <f t="shared" si="8"/>
        <v>#DIV/0!</v>
      </c>
      <c r="Z44" s="447">
        <f t="shared" si="9"/>
        <v>0</v>
      </c>
      <c r="AA44" s="351" t="e">
        <f>DAVERAGE('terepi-törzskínálat'!$U$11:$V$209,'terepi-törzskínálat'!$U$11,BL19:BL20)</f>
        <v>#DIV/0!</v>
      </c>
      <c r="AB44" s="468" t="e">
        <f>DSTDEV('terepi-törzskínálat'!$U$11:$V$209,'terepi-törzskínálat'!$U$11,BM19:BM20)</f>
        <v>#DIV/0!</v>
      </c>
      <c r="AC44" s="351" t="e">
        <f>DAVERAGE('terepi-törzskínálat'!$C$11:$E$209,'terepi-törzskínálat'!$E$11,BM19:BM20)</f>
        <v>#DIV/0!</v>
      </c>
      <c r="AD44" s="468" t="e">
        <f>DSTDEV('terepi-törzskínálat'!$C$11:$E$209,'terepi-törzskínálat'!$E$11,BM19:BM20)</f>
        <v>#DIV/0!</v>
      </c>
      <c r="AJ44" s="452" t="s">
        <v>24</v>
      </c>
      <c r="AK44" s="453">
        <f>COUNTIFS('terepi-törzskínálat'!$B$12:$B$209,'terepi-hajtásszám&amp;hullaték'!A31)</f>
        <v>0</v>
      </c>
    </row>
    <row r="45" spans="2:37" x14ac:dyDescent="0.2">
      <c r="B45" s="457" t="str">
        <f>'terepi-törzskínálat'!A38</f>
        <v>faj7 +</v>
      </c>
      <c r="C45" s="351">
        <f>COUNTIFS('terepi-törzskínálat'!$C$12:$C$209,'terepi-törzskínálat'!A38)</f>
        <v>0</v>
      </c>
      <c r="D45" s="448">
        <f t="shared" si="0"/>
        <v>0</v>
      </c>
      <c r="E45" s="351">
        <f>DSUM('terepi-törzskínálat'!$C$11:$J$209,'terepi-törzskínálat'!$F$11,törzskínálat!$BN$19:$BN$20)</f>
        <v>0</v>
      </c>
      <c r="F45" s="437">
        <f>DSUM('terepi-törzskínálat'!$C$11:$J$209,'terepi-törzskínálat'!$G$11,törzskínálat!$BN$19:$BN$20)</f>
        <v>0</v>
      </c>
      <c r="G45" s="352">
        <f>DSUM('terepi-törzskínálat'!$C$11:$J$209,'terepi-törzskínálat'!$H$11,törzskínálat!$BN$19:$BN$20)</f>
        <v>0</v>
      </c>
      <c r="H45" s="352">
        <f>DSUM('terepi-törzskínálat'!$C$11:$J$209,'terepi-törzskínálat'!$I$11,törzskínálat!$BN$19:$BN$20)</f>
        <v>0</v>
      </c>
      <c r="I45" s="352">
        <f>DSUM('terepi-törzskínálat'!$C$11:$J$209,'terepi-törzskínálat'!$J$11,törzskínálat!$BN$19:$BN$20)</f>
        <v>0</v>
      </c>
      <c r="J45" s="445">
        <f t="shared" si="1"/>
        <v>0</v>
      </c>
      <c r="K45" s="420" t="e">
        <f t="shared" si="2"/>
        <v>#DIV/0!</v>
      </c>
      <c r="L45" s="447">
        <f t="shared" si="3"/>
        <v>0</v>
      </c>
      <c r="M45" s="352">
        <f>DSUM('terepi-törzskínálat'!$C$11:$N$209,'terepi-törzskínálat'!$K$11,$BN$19:$BN$20)</f>
        <v>0</v>
      </c>
      <c r="N45" s="352">
        <f>DSUM('terepi-törzskínálat'!$C$11:$N$209,'terepi-törzskínálat'!$L$11,$BN$19:$BN$20)</f>
        <v>0</v>
      </c>
      <c r="O45" s="352">
        <f>DSUM('terepi-törzskínálat'!$C$11:$N$209,'terepi-törzskínálat'!$M$11,$BN$19:$BN$20)</f>
        <v>0</v>
      </c>
      <c r="P45" s="352">
        <f>DSUM('terepi-törzskínálat'!$C$11:$N$209,'terepi-törzskínálat'!$N$11,$BN$19:$BN$20)</f>
        <v>0</v>
      </c>
      <c r="Q45" s="445">
        <f t="shared" si="4"/>
        <v>0</v>
      </c>
      <c r="R45" s="420" t="e">
        <f t="shared" si="5"/>
        <v>#DIV/0!</v>
      </c>
      <c r="S45" s="447">
        <f t="shared" si="6"/>
        <v>0</v>
      </c>
      <c r="T45" s="352">
        <f>DSUM('terepi-törzskínálat'!$C$11:$R$209,'terepi-törzskínálat'!$O$11,$BN$19:$BN$20)</f>
        <v>0</v>
      </c>
      <c r="U45" s="352">
        <f>DSUM('terepi-törzskínálat'!$C$11:$R$209,'terepi-törzskínálat'!$P$11,$BN$19:$BN$20)</f>
        <v>0</v>
      </c>
      <c r="V45" s="352">
        <f>DSUM('terepi-törzskínálat'!$C$11:$R$209,'terepi-törzskínálat'!$Q$11,$BN$19:$BN$20)</f>
        <v>0</v>
      </c>
      <c r="W45" s="352">
        <f>DSUM('terepi-törzskínálat'!$C$11:$R$209,'terepi-törzskínálat'!$R$11,$BN$19:$BN$20)</f>
        <v>0</v>
      </c>
      <c r="X45" s="445">
        <f t="shared" si="7"/>
        <v>0</v>
      </c>
      <c r="Y45" s="420" t="e">
        <f t="shared" si="8"/>
        <v>#DIV/0!</v>
      </c>
      <c r="Z45" s="447">
        <f t="shared" si="9"/>
        <v>0</v>
      </c>
      <c r="AA45" s="351" t="e">
        <f>DAVERAGE('terepi-törzskínálat'!$U$11:$V$209,'terepi-törzskínálat'!$U$11,BN19:BN20)</f>
        <v>#DIV/0!</v>
      </c>
      <c r="AB45" s="468" t="e">
        <f>DSTDEV('terepi-törzskínálat'!$U$11:$V$209,'terepi-törzskínálat'!$U$11,BN19:BN20)</f>
        <v>#DIV/0!</v>
      </c>
      <c r="AC45" s="351" t="e">
        <f>DAVERAGE('terepi-törzskínálat'!$C$11:$E$209,'terepi-törzskínálat'!$E$11,BN19:BN20)</f>
        <v>#DIV/0!</v>
      </c>
      <c r="AD45" s="468" t="e">
        <f>DSTDEV('terepi-törzskínálat'!$C$11:$E$209,'terepi-törzskínálat'!$E$11,BN19:BN20)</f>
        <v>#DIV/0!</v>
      </c>
      <c r="AJ45" s="452" t="s">
        <v>25</v>
      </c>
      <c r="AK45" s="453">
        <f>COUNTIFS('terepi-törzskínálat'!$B$12:$B$209,'terepi-hajtásszám&amp;hullaték'!A32)</f>
        <v>1</v>
      </c>
    </row>
    <row r="46" spans="2:37" x14ac:dyDescent="0.2">
      <c r="B46" s="457" t="str">
        <f>'terepi-törzskínálat'!A39</f>
        <v>faj8 +</v>
      </c>
      <c r="C46" s="351">
        <f>COUNTIFS('terepi-törzskínálat'!$C$12:$C$209,'terepi-törzskínálat'!A39)</f>
        <v>0</v>
      </c>
      <c r="D46" s="448">
        <f t="shared" si="0"/>
        <v>0</v>
      </c>
      <c r="E46" s="351">
        <f>DSUM('terepi-törzskínálat'!$C$11:$J$209,'terepi-törzskínálat'!$F$11,törzskínálat!$BO$19:$BO$20)</f>
        <v>0</v>
      </c>
      <c r="F46" s="437">
        <f>DSUM('terepi-törzskínálat'!$C$11:$J$209,'terepi-törzskínálat'!$G$11,törzskínálat!$BO$19:$BO$20)</f>
        <v>0</v>
      </c>
      <c r="G46" s="352">
        <f>DSUM('terepi-törzskínálat'!$C$11:$J$209,'terepi-törzskínálat'!$H$11,törzskínálat!$BO$19:$BO$20)</f>
        <v>0</v>
      </c>
      <c r="H46" s="352">
        <f>DSUM('terepi-törzskínálat'!$C$11:$J$209,'terepi-törzskínálat'!$I$11,törzskínálat!$BO$19:$BO$20)</f>
        <v>0</v>
      </c>
      <c r="I46" s="352">
        <f>DSUM('terepi-törzskínálat'!$C$11:$J$209,'terepi-törzskínálat'!$J$11,törzskínálat!$BO$19:$BO$20)</f>
        <v>0</v>
      </c>
      <c r="J46" s="445">
        <f t="shared" si="1"/>
        <v>0</v>
      </c>
      <c r="K46" s="420" t="e">
        <f t="shared" si="2"/>
        <v>#DIV/0!</v>
      </c>
      <c r="L46" s="447">
        <f t="shared" si="3"/>
        <v>0</v>
      </c>
      <c r="M46" s="352">
        <f>DSUM('terepi-törzskínálat'!$C$11:$N$209,'terepi-törzskínálat'!$K$11,$BO$19:$BO$20)</f>
        <v>0</v>
      </c>
      <c r="N46" s="352">
        <f>DSUM('terepi-törzskínálat'!$C$11:$N$209,'terepi-törzskínálat'!$L$11,$BO$19:$BO$20)</f>
        <v>0</v>
      </c>
      <c r="O46" s="352">
        <f>DSUM('terepi-törzskínálat'!$C$11:$N$209,'terepi-törzskínálat'!$M$11,$BO$19:$BO$20)</f>
        <v>0</v>
      </c>
      <c r="P46" s="352">
        <f>DSUM('terepi-törzskínálat'!$C$11:$N$209,'terepi-törzskínálat'!$N$11,$BO$19:$BO$20)</f>
        <v>0</v>
      </c>
      <c r="Q46" s="445">
        <f t="shared" si="4"/>
        <v>0</v>
      </c>
      <c r="R46" s="420" t="e">
        <f t="shared" si="5"/>
        <v>#DIV/0!</v>
      </c>
      <c r="S46" s="447">
        <f t="shared" si="6"/>
        <v>0</v>
      </c>
      <c r="T46" s="352">
        <f>DSUM('terepi-törzskínálat'!$C$11:$R$209,'terepi-törzskínálat'!$O$11,$BO$19:$BO$20)</f>
        <v>0</v>
      </c>
      <c r="U46" s="352">
        <f>DSUM('terepi-törzskínálat'!$C$11:$R$209,'terepi-törzskínálat'!$P$11,$BO$19:$BO$20)</f>
        <v>0</v>
      </c>
      <c r="V46" s="352">
        <f>DSUM('terepi-törzskínálat'!$C$11:$R$209,'terepi-törzskínálat'!$Q$11,$BO$19:$BO$20)</f>
        <v>0</v>
      </c>
      <c r="W46" s="352">
        <f>DSUM('terepi-törzskínálat'!$C$11:$R$209,'terepi-törzskínálat'!$R$11,$BO$19:$BO$20)</f>
        <v>0</v>
      </c>
      <c r="X46" s="445">
        <f t="shared" si="7"/>
        <v>0</v>
      </c>
      <c r="Y46" s="420" t="e">
        <f t="shared" si="8"/>
        <v>#DIV/0!</v>
      </c>
      <c r="Z46" s="447">
        <f t="shared" si="9"/>
        <v>0</v>
      </c>
      <c r="AA46" s="351" t="e">
        <f>DAVERAGE('terepi-törzskínálat'!$U$11:$V$209,'terepi-törzskínálat'!$U$11,BO19:BO20)</f>
        <v>#DIV/0!</v>
      </c>
      <c r="AB46" s="468" t="e">
        <f>DSTDEV('terepi-törzskínálat'!$U$11:$V$209,'terepi-törzskínálat'!$U$11,BO19:BO20)</f>
        <v>#DIV/0!</v>
      </c>
      <c r="AC46" s="351" t="e">
        <f>DAVERAGE('terepi-törzskínálat'!$C$11:$E$209,'terepi-törzskínálat'!$E$11,BO19:BO20)</f>
        <v>#DIV/0!</v>
      </c>
      <c r="AD46" s="468" t="e">
        <f>DSTDEV('terepi-törzskínálat'!$C$11:$E$209,'terepi-törzskínálat'!$E$11,BO19:BO20)</f>
        <v>#DIV/0!</v>
      </c>
      <c r="AJ46" s="452" t="s">
        <v>26</v>
      </c>
      <c r="AK46" s="453">
        <f>COUNTIFS('terepi-törzskínálat'!$B$12:$B$209,'terepi-hajtásszám&amp;hullaték'!A33)</f>
        <v>0</v>
      </c>
    </row>
    <row r="47" spans="2:37" x14ac:dyDescent="0.2">
      <c r="B47" s="457" t="str">
        <f>'terepi-törzskínálat'!A40</f>
        <v>faj9 +</v>
      </c>
      <c r="C47" s="351">
        <f>COUNTIFS('terepi-törzskínálat'!$C$12:$C$209,'terepi-törzskínálat'!A40)</f>
        <v>0</v>
      </c>
      <c r="D47" s="448">
        <f t="shared" si="0"/>
        <v>0</v>
      </c>
      <c r="E47" s="351">
        <f>DSUM('terepi-törzskínálat'!$C$11:$J$209,'terepi-törzskínálat'!$F$11,törzskínálat!$BP$19:$BP$20)</f>
        <v>0</v>
      </c>
      <c r="F47" s="437">
        <f>DSUM('terepi-törzskínálat'!$C$11:$J$209,'terepi-törzskínálat'!$G$11,törzskínálat!$BP$19:$BP$20)</f>
        <v>0</v>
      </c>
      <c r="G47" s="352">
        <f>DSUM('terepi-törzskínálat'!$C$11:$J$209,'terepi-törzskínálat'!$H$11,törzskínálat!$BP$19:$BP$20)</f>
        <v>0</v>
      </c>
      <c r="H47" s="352">
        <f>DSUM('terepi-törzskínálat'!$C$11:$J$209,'terepi-törzskínálat'!$I$11,törzskínálat!$BP$19:$BP$20)</f>
        <v>0</v>
      </c>
      <c r="I47" s="352">
        <f>DSUM('terepi-törzskínálat'!$C$11:$J$209,'terepi-törzskínálat'!$J$11,törzskínálat!$BP$19:$BP$20)</f>
        <v>0</v>
      </c>
      <c r="J47" s="445">
        <f t="shared" si="1"/>
        <v>0</v>
      </c>
      <c r="K47" s="420" t="e">
        <f t="shared" si="2"/>
        <v>#DIV/0!</v>
      </c>
      <c r="L47" s="447">
        <f t="shared" si="3"/>
        <v>0</v>
      </c>
      <c r="M47" s="352">
        <f>DSUM('terepi-törzskínálat'!$C$11:$N$209,'terepi-törzskínálat'!$K$11,$BP$19:$BP$20)</f>
        <v>0</v>
      </c>
      <c r="N47" s="352">
        <f>DSUM('terepi-törzskínálat'!$C$11:$N$209,'terepi-törzskínálat'!$L$11,$BP$19:$BP$20)</f>
        <v>0</v>
      </c>
      <c r="O47" s="352">
        <f>DSUM('terepi-törzskínálat'!$C$11:$N$209,'terepi-törzskínálat'!$M$11,$BP$19:$BP$20)</f>
        <v>0</v>
      </c>
      <c r="P47" s="352">
        <f>DSUM('terepi-törzskínálat'!$C$11:$N$209,'terepi-törzskínálat'!$N$11,$BP$19:$BP$20)</f>
        <v>0</v>
      </c>
      <c r="Q47" s="445">
        <f t="shared" si="4"/>
        <v>0</v>
      </c>
      <c r="R47" s="420" t="e">
        <f t="shared" si="5"/>
        <v>#DIV/0!</v>
      </c>
      <c r="S47" s="447">
        <f t="shared" si="6"/>
        <v>0</v>
      </c>
      <c r="T47" s="352">
        <f>DSUM('terepi-törzskínálat'!$C$11:$R$209,'terepi-törzskínálat'!$O$11,$BP$19:$BP$20)</f>
        <v>0</v>
      </c>
      <c r="U47" s="352">
        <f>DSUM('terepi-törzskínálat'!$C$11:$R$209,'terepi-törzskínálat'!$P$11,$BP$19:$BP$20)</f>
        <v>0</v>
      </c>
      <c r="V47" s="352">
        <f>DSUM('terepi-törzskínálat'!$C$11:$R$209,'terepi-törzskínálat'!$Q$11,$BP$19:$BP$20)</f>
        <v>0</v>
      </c>
      <c r="W47" s="352">
        <f>DSUM('terepi-törzskínálat'!$C$11:$R$209,'terepi-törzskínálat'!$R$11,$BP$19:$BP$20)</f>
        <v>0</v>
      </c>
      <c r="X47" s="445">
        <f t="shared" si="7"/>
        <v>0</v>
      </c>
      <c r="Y47" s="420" t="e">
        <f t="shared" si="8"/>
        <v>#DIV/0!</v>
      </c>
      <c r="Z47" s="447">
        <f t="shared" si="9"/>
        <v>0</v>
      </c>
      <c r="AA47" s="351" t="e">
        <f>DAVERAGE('terepi-törzskínálat'!$U$11:$V$209,'terepi-törzskínálat'!$U$11,BP19:BP20)</f>
        <v>#DIV/0!</v>
      </c>
      <c r="AB47" s="468" t="e">
        <f>DSTDEV('terepi-törzskínálat'!$U$11:$V$209,'terepi-törzskínálat'!$U$11,BP19:BP20)</f>
        <v>#DIV/0!</v>
      </c>
      <c r="AC47" s="351" t="e">
        <f>DAVERAGE('terepi-törzskínálat'!$C$11:$E$209,'terepi-törzskínálat'!$E$11,BP19:BP20)</f>
        <v>#DIV/0!</v>
      </c>
      <c r="AD47" s="468" t="e">
        <f>DSTDEV('terepi-törzskínálat'!$C$11:$E$209,'terepi-törzskínálat'!$E$11,BP19:BP20)</f>
        <v>#DIV/0!</v>
      </c>
      <c r="AJ47" s="452" t="s">
        <v>27</v>
      </c>
      <c r="AK47" s="453">
        <f>COUNTIFS('terepi-törzskínálat'!$B$12:$B$209,'terepi-hajtásszám&amp;hullaték'!A34)</f>
        <v>1</v>
      </c>
    </row>
    <row r="48" spans="2:37" x14ac:dyDescent="0.2">
      <c r="B48" s="457" t="str">
        <f>'terepi-törzskínálat'!A41</f>
        <v>faj10 +</v>
      </c>
      <c r="C48" s="351">
        <f>COUNTIFS('terepi-törzskínálat'!$C$12:$C$209,'terepi-törzskínálat'!A41)</f>
        <v>0</v>
      </c>
      <c r="D48" s="448">
        <f t="shared" si="0"/>
        <v>0</v>
      </c>
      <c r="E48" s="351">
        <f>DSUM('terepi-törzskínálat'!$C$11:$J$209,'terepi-törzskínálat'!$F$11,törzskínálat!$BQ$19:$BQ$20)</f>
        <v>0</v>
      </c>
      <c r="F48" s="437">
        <f>DSUM('terepi-törzskínálat'!$C$11:$J$209,'terepi-törzskínálat'!$G$11,törzskínálat!$BQ$19:$BQ$20)</f>
        <v>0</v>
      </c>
      <c r="G48" s="352">
        <f>DSUM('terepi-törzskínálat'!$C$11:$J$209,'terepi-törzskínálat'!$H$11,törzskínálat!$BQ$19:$BQ$20)</f>
        <v>0</v>
      </c>
      <c r="H48" s="352">
        <f>DSUM('terepi-törzskínálat'!$C$11:$J$209,'terepi-törzskínálat'!$I$11,törzskínálat!$BQ$19:$BQ$20)</f>
        <v>0</v>
      </c>
      <c r="I48" s="352">
        <f>DSUM('terepi-törzskínálat'!$C$11:$J$209,'terepi-törzskínálat'!$J$11,törzskínálat!$BQ$19:$BQ$20)</f>
        <v>0</v>
      </c>
      <c r="J48" s="445">
        <f t="shared" si="1"/>
        <v>0</v>
      </c>
      <c r="K48" s="420" t="e">
        <f t="shared" si="2"/>
        <v>#DIV/0!</v>
      </c>
      <c r="L48" s="447">
        <f t="shared" si="3"/>
        <v>0</v>
      </c>
      <c r="M48" s="352">
        <f>DSUM('terepi-törzskínálat'!$C$11:$N$209,'terepi-törzskínálat'!$K$11,$BQ$19:$BQ$20)</f>
        <v>0</v>
      </c>
      <c r="N48" s="352">
        <f>DSUM('terepi-törzskínálat'!$C$11:$N$209,'terepi-törzskínálat'!$L$11,$BQ$19:$BQ$20)</f>
        <v>0</v>
      </c>
      <c r="O48" s="352">
        <f>DSUM('terepi-törzskínálat'!$C$11:$N$209,'terepi-törzskínálat'!$M$11,$BQ$19:$BQ$20)</f>
        <v>0</v>
      </c>
      <c r="P48" s="352">
        <f>DSUM('terepi-törzskínálat'!$C$11:$N$209,'terepi-törzskínálat'!$N$11,$BQ$19:$BQ$20)</f>
        <v>0</v>
      </c>
      <c r="Q48" s="445">
        <f t="shared" si="4"/>
        <v>0</v>
      </c>
      <c r="R48" s="420" t="e">
        <f t="shared" si="5"/>
        <v>#DIV/0!</v>
      </c>
      <c r="S48" s="447">
        <f t="shared" si="6"/>
        <v>0</v>
      </c>
      <c r="T48" s="352">
        <f>DSUM('terepi-törzskínálat'!$C$11:$R$209,'terepi-törzskínálat'!$O$11,$BQ$19:$BQ$20)</f>
        <v>0</v>
      </c>
      <c r="U48" s="352">
        <f>DSUM('terepi-törzskínálat'!$C$11:$R$209,'terepi-törzskínálat'!$P$11,$BQ$19:$BQ$20)</f>
        <v>0</v>
      </c>
      <c r="V48" s="352">
        <f>DSUM('terepi-törzskínálat'!$C$11:$R$209,'terepi-törzskínálat'!$Q$11,$BQ$19:$BQ$20)</f>
        <v>0</v>
      </c>
      <c r="W48" s="352">
        <f>DSUM('terepi-törzskínálat'!$C$11:$R$209,'terepi-törzskínálat'!$R$11,$BQ$19:$BQ$20)</f>
        <v>0</v>
      </c>
      <c r="X48" s="445">
        <f t="shared" si="7"/>
        <v>0</v>
      </c>
      <c r="Y48" s="420" t="e">
        <f t="shared" si="8"/>
        <v>#DIV/0!</v>
      </c>
      <c r="Z48" s="447">
        <f t="shared" si="9"/>
        <v>0</v>
      </c>
      <c r="AA48" s="351" t="e">
        <f>DAVERAGE('terepi-törzskínálat'!$U$11:$V$209,'terepi-törzskínálat'!$U$11,BQ19:BQ20)</f>
        <v>#DIV/0!</v>
      </c>
      <c r="AB48" s="468" t="e">
        <f>DSTDEV('terepi-törzskínálat'!$U$11:$V$209,'terepi-törzskínálat'!$U$11,BQ19:BQ20)</f>
        <v>#DIV/0!</v>
      </c>
      <c r="AC48" s="351" t="e">
        <f>DAVERAGE('terepi-törzskínálat'!$C$11:$E$209,'terepi-törzskínálat'!$E$11,BQ19:BQ20)</f>
        <v>#DIV/0!</v>
      </c>
      <c r="AD48" s="468" t="e">
        <f>DSTDEV('terepi-törzskínálat'!$C$11:$E$209,'terepi-törzskínálat'!$E$11,BQ19:BQ20)</f>
        <v>#DIV/0!</v>
      </c>
      <c r="AJ48" s="452" t="s">
        <v>28</v>
      </c>
      <c r="AK48" s="453">
        <f>COUNTIFS('terepi-törzskínálat'!$B$12:$B$209,'terepi-hajtásszám&amp;hullaték'!A35)</f>
        <v>0</v>
      </c>
    </row>
    <row r="49" spans="2:37" x14ac:dyDescent="0.2">
      <c r="B49" s="457" t="str">
        <f>'terepi-törzskínálat'!A42</f>
        <v>faj11 +</v>
      </c>
      <c r="C49" s="351">
        <f>COUNTIFS('terepi-törzskínálat'!$C$12:$C$209,'terepi-törzskínálat'!A42)</f>
        <v>0</v>
      </c>
      <c r="D49" s="448">
        <f t="shared" si="0"/>
        <v>0</v>
      </c>
      <c r="E49" s="351">
        <f>DSUM('terepi-törzskínálat'!$C$11:$J$209,'terepi-törzskínálat'!$F$11,törzskínálat!$BR$19:$BR$20)</f>
        <v>0</v>
      </c>
      <c r="F49" s="437">
        <f>DSUM('terepi-törzskínálat'!$C$11:$J$209,'terepi-törzskínálat'!$G$11,törzskínálat!$BR$19:$BR$20)</f>
        <v>0</v>
      </c>
      <c r="G49" s="352">
        <f>DSUM('terepi-törzskínálat'!$C$11:$J$209,'terepi-törzskínálat'!$H$11,törzskínálat!$BR$19:$BR$20)</f>
        <v>0</v>
      </c>
      <c r="H49" s="352">
        <f>DSUM('terepi-törzskínálat'!$C$11:$J$209,'terepi-törzskínálat'!$I$11,törzskínálat!$BR$19:$BR$20)</f>
        <v>0</v>
      </c>
      <c r="I49" s="352">
        <f>DSUM('terepi-törzskínálat'!$C$11:$J$209,'terepi-törzskínálat'!$J$11,törzskínálat!$BR$19:$BR$20)</f>
        <v>0</v>
      </c>
      <c r="J49" s="445">
        <f t="shared" si="1"/>
        <v>0</v>
      </c>
      <c r="K49" s="420" t="e">
        <f t="shared" si="2"/>
        <v>#DIV/0!</v>
      </c>
      <c r="L49" s="447">
        <f t="shared" si="3"/>
        <v>0</v>
      </c>
      <c r="M49" s="352">
        <f>DSUM('terepi-törzskínálat'!$C$11:$N$209,'terepi-törzskínálat'!$K$11,$BR$19:$BR$20)</f>
        <v>0</v>
      </c>
      <c r="N49" s="352">
        <f>DSUM('terepi-törzskínálat'!$C$11:$N$209,'terepi-törzskínálat'!$L$11,$BR$19:$BR$20)</f>
        <v>0</v>
      </c>
      <c r="O49" s="352">
        <f>DSUM('terepi-törzskínálat'!$C$11:$N$209,'terepi-törzskínálat'!$M$11,$BR$19:$BR$20)</f>
        <v>0</v>
      </c>
      <c r="P49" s="352">
        <f>DSUM('terepi-törzskínálat'!$C$11:$N$209,'terepi-törzskínálat'!$N$11,$BR$19:$BR$20)</f>
        <v>0</v>
      </c>
      <c r="Q49" s="445">
        <f t="shared" si="4"/>
        <v>0</v>
      </c>
      <c r="R49" s="420" t="e">
        <f t="shared" si="5"/>
        <v>#DIV/0!</v>
      </c>
      <c r="S49" s="447">
        <f t="shared" si="6"/>
        <v>0</v>
      </c>
      <c r="T49" s="352">
        <f>DSUM('terepi-törzskínálat'!$C$11:$R$209,'terepi-törzskínálat'!$O$11,$BR$19:$BR$20)</f>
        <v>0</v>
      </c>
      <c r="U49" s="352">
        <f>DSUM('terepi-törzskínálat'!$C$11:$R$209,'terepi-törzskínálat'!$P$11,$BR$19:$BR$20)</f>
        <v>0</v>
      </c>
      <c r="V49" s="352">
        <f>DSUM('terepi-törzskínálat'!$C$11:$R$209,'terepi-törzskínálat'!$Q$11,$BR$19:$BR$20)</f>
        <v>0</v>
      </c>
      <c r="W49" s="352">
        <f>DSUM('terepi-törzskínálat'!$C$11:$R$209,'terepi-törzskínálat'!$R$11,$BR$19:$BR$20)</f>
        <v>0</v>
      </c>
      <c r="X49" s="445">
        <f t="shared" si="7"/>
        <v>0</v>
      </c>
      <c r="Y49" s="420" t="e">
        <f t="shared" si="8"/>
        <v>#DIV/0!</v>
      </c>
      <c r="Z49" s="447">
        <f t="shared" si="9"/>
        <v>0</v>
      </c>
      <c r="AA49" s="351" t="e">
        <f>DAVERAGE('terepi-törzskínálat'!$U$11:$V$209,'terepi-törzskínálat'!$U$11,BR19:BR20)</f>
        <v>#DIV/0!</v>
      </c>
      <c r="AB49" s="468" t="e">
        <f>DSTDEV('terepi-törzskínálat'!$U$11:$V$209,'terepi-törzskínálat'!$U$11,BR19:BR20)</f>
        <v>#DIV/0!</v>
      </c>
      <c r="AC49" s="351" t="e">
        <f>DAVERAGE('terepi-törzskínálat'!$C$11:$E$209,'terepi-törzskínálat'!$E$11,BR19:BR20)</f>
        <v>#DIV/0!</v>
      </c>
      <c r="AD49" s="468" t="e">
        <f>DSTDEV('terepi-törzskínálat'!$C$11:$E$209,'terepi-törzskínálat'!$E$11,BR19:BR20)</f>
        <v>#DIV/0!</v>
      </c>
      <c r="AJ49" s="452" t="s">
        <v>29</v>
      </c>
      <c r="AK49" s="453">
        <f>COUNTIFS('terepi-törzskínálat'!$B$12:$B$209,'terepi-hajtásszám&amp;hullaték'!A36)</f>
        <v>0</v>
      </c>
    </row>
    <row r="50" spans="2:37" x14ac:dyDescent="0.2">
      <c r="B50" s="457" t="str">
        <f>'terepi-törzskínálat'!A43</f>
        <v>faj12 +</v>
      </c>
      <c r="C50" s="351">
        <f>COUNTIFS('terepi-törzskínálat'!$C$12:$C$209,'terepi-törzskínálat'!A43)</f>
        <v>0</v>
      </c>
      <c r="D50" s="448">
        <f t="shared" si="0"/>
        <v>0</v>
      </c>
      <c r="E50" s="351">
        <f>DSUM('terepi-törzskínálat'!$C$11:$J$209,'terepi-törzskínálat'!$F$11,törzskínálat!$BS$19:$BS$20)</f>
        <v>0</v>
      </c>
      <c r="F50" s="437">
        <f>DSUM('terepi-törzskínálat'!$C$11:$J$209,'terepi-törzskínálat'!$G$11,törzskínálat!$BS$19:$BS$20)</f>
        <v>0</v>
      </c>
      <c r="G50" s="352">
        <f>DSUM('terepi-törzskínálat'!$C$11:$J$209,'terepi-törzskínálat'!$H$11,törzskínálat!$BS$19:$BS$20)</f>
        <v>0</v>
      </c>
      <c r="H50" s="352">
        <f>DSUM('terepi-törzskínálat'!$C$11:$J$209,'terepi-törzskínálat'!$I$11,törzskínálat!$BS$19:$BS$20)</f>
        <v>0</v>
      </c>
      <c r="I50" s="352">
        <f>DSUM('terepi-törzskínálat'!$C$11:$J$209,'terepi-törzskínálat'!$J$11,törzskínálat!$BS$19:$BS$20)</f>
        <v>0</v>
      </c>
      <c r="J50" s="445">
        <f t="shared" si="1"/>
        <v>0</v>
      </c>
      <c r="K50" s="420" t="e">
        <f t="shared" si="2"/>
        <v>#DIV/0!</v>
      </c>
      <c r="L50" s="447">
        <f t="shared" si="3"/>
        <v>0</v>
      </c>
      <c r="M50" s="352">
        <f>DSUM('terepi-törzskínálat'!$C$11:$N$209,'terepi-törzskínálat'!$K$11,$BS$19:$BS$20)</f>
        <v>0</v>
      </c>
      <c r="N50" s="352">
        <f>DSUM('terepi-törzskínálat'!$C$11:$N$209,'terepi-törzskínálat'!$L$11,$BS$19:$BS$20)</f>
        <v>0</v>
      </c>
      <c r="O50" s="352">
        <f>DSUM('terepi-törzskínálat'!$C$11:$N$209,'terepi-törzskínálat'!$M$11,$BS$19:$BS$20)</f>
        <v>0</v>
      </c>
      <c r="P50" s="352">
        <f>DSUM('terepi-törzskínálat'!$C$11:$N$209,'terepi-törzskínálat'!$N$11,$BS$19:$BS$20)</f>
        <v>0</v>
      </c>
      <c r="Q50" s="445">
        <f t="shared" si="4"/>
        <v>0</v>
      </c>
      <c r="R50" s="420" t="e">
        <f t="shared" si="5"/>
        <v>#DIV/0!</v>
      </c>
      <c r="S50" s="447">
        <f t="shared" si="6"/>
        <v>0</v>
      </c>
      <c r="T50" s="352">
        <f>DSUM('terepi-törzskínálat'!$C$11:$R$209,'terepi-törzskínálat'!$O$11,$BS$19:$BS$20)</f>
        <v>0</v>
      </c>
      <c r="U50" s="352">
        <f>DSUM('terepi-törzskínálat'!$C$11:$R$209,'terepi-törzskínálat'!$P$11,$BS$19:$BS$20)</f>
        <v>0</v>
      </c>
      <c r="V50" s="352">
        <f>DSUM('terepi-törzskínálat'!$C$11:$R$209,'terepi-törzskínálat'!$Q$11,$BS$19:$BS$20)</f>
        <v>0</v>
      </c>
      <c r="W50" s="352">
        <f>DSUM('terepi-törzskínálat'!$C$11:$R$209,'terepi-törzskínálat'!$R$11,$BS$19:$BS$20)</f>
        <v>0</v>
      </c>
      <c r="X50" s="445">
        <f t="shared" si="7"/>
        <v>0</v>
      </c>
      <c r="Y50" s="420" t="e">
        <f t="shared" si="8"/>
        <v>#DIV/0!</v>
      </c>
      <c r="Z50" s="447">
        <f t="shared" si="9"/>
        <v>0</v>
      </c>
      <c r="AA50" s="351" t="e">
        <f>DAVERAGE('terepi-törzskínálat'!$U$11:$V$209,'terepi-törzskínálat'!$U$11,BS19:BS20)</f>
        <v>#DIV/0!</v>
      </c>
      <c r="AB50" s="468" t="e">
        <f>DSTDEV('terepi-törzskínálat'!$U$11:$V$209,'terepi-törzskínálat'!$U$11,BS19:BS20)</f>
        <v>#DIV/0!</v>
      </c>
      <c r="AC50" s="351" t="e">
        <f>DAVERAGE('terepi-törzskínálat'!$C$11:$E$209,'terepi-törzskínálat'!$E$11,BS19:BS20)</f>
        <v>#DIV/0!</v>
      </c>
      <c r="AD50" s="468" t="e">
        <f>DSTDEV('terepi-törzskínálat'!$C$11:$E$209,'terepi-törzskínálat'!$E$11,BS19:BS20)</f>
        <v>#DIV/0!</v>
      </c>
      <c r="AJ50" s="452" t="s">
        <v>40</v>
      </c>
      <c r="AK50" s="453">
        <f>COUNTIFS('terepi-törzskínálat'!$B$12:$B$209,'terepi-hajtásszám&amp;hullaték'!A37)</f>
        <v>1</v>
      </c>
    </row>
    <row r="51" spans="2:37" x14ac:dyDescent="0.2">
      <c r="B51" s="457" t="str">
        <f>'terepi-törzskínálat'!A44</f>
        <v>faj13 +</v>
      </c>
      <c r="C51" s="351">
        <f>COUNTIFS('terepi-törzskínálat'!$C$12:$C$209,'terepi-törzskínálat'!A44)</f>
        <v>0</v>
      </c>
      <c r="D51" s="448">
        <f t="shared" si="0"/>
        <v>0</v>
      </c>
      <c r="E51" s="351">
        <f>DSUM('terepi-törzskínálat'!$C$11:$J$209,'terepi-törzskínálat'!$F$11,törzskínálat!$BT$19:$BT$20)</f>
        <v>0</v>
      </c>
      <c r="F51" s="437">
        <f>DSUM('terepi-törzskínálat'!$C$11:$J$209,'terepi-törzskínálat'!$G$11,törzskínálat!$BT$19:$BT$20)</f>
        <v>0</v>
      </c>
      <c r="G51" s="352">
        <f>DSUM('terepi-törzskínálat'!$C$11:$J$209,'terepi-törzskínálat'!$H$11,törzskínálat!$BT$19:$BT$20)</f>
        <v>0</v>
      </c>
      <c r="H51" s="352">
        <f>DSUM('terepi-törzskínálat'!$C$11:$J$209,'terepi-törzskínálat'!$I$11,törzskínálat!$BT$19:$BT$20)</f>
        <v>0</v>
      </c>
      <c r="I51" s="352">
        <f>DSUM('terepi-törzskínálat'!$C$11:$J$209,'terepi-törzskínálat'!$J$11,törzskínálat!$BT$19:$BT$20)</f>
        <v>0</v>
      </c>
      <c r="J51" s="445">
        <f t="shared" si="1"/>
        <v>0</v>
      </c>
      <c r="K51" s="420" t="e">
        <f t="shared" si="2"/>
        <v>#DIV/0!</v>
      </c>
      <c r="L51" s="447">
        <f t="shared" si="3"/>
        <v>0</v>
      </c>
      <c r="M51" s="352">
        <f>DSUM('terepi-törzskínálat'!$C$11:$N$209,'terepi-törzskínálat'!$K$11,$BT$19:$BT$20)</f>
        <v>0</v>
      </c>
      <c r="N51" s="352">
        <f>DSUM('terepi-törzskínálat'!$C$11:$N$209,'terepi-törzskínálat'!$L$11,$BT$19:$BT$20)</f>
        <v>0</v>
      </c>
      <c r="O51" s="352">
        <f>DSUM('terepi-törzskínálat'!$C$11:$N$209,'terepi-törzskínálat'!$M$11,$BT$19:$BT$20)</f>
        <v>0</v>
      </c>
      <c r="P51" s="352">
        <f>DSUM('terepi-törzskínálat'!$C$11:$N$209,'terepi-törzskínálat'!$N$11,$BT$19:$BT$20)</f>
        <v>0</v>
      </c>
      <c r="Q51" s="445">
        <f t="shared" si="4"/>
        <v>0</v>
      </c>
      <c r="R51" s="420" t="e">
        <f t="shared" si="5"/>
        <v>#DIV/0!</v>
      </c>
      <c r="S51" s="447">
        <f t="shared" si="6"/>
        <v>0</v>
      </c>
      <c r="T51" s="352">
        <f>DSUM('terepi-törzskínálat'!$C$11:$R$209,'terepi-törzskínálat'!$O$11,$BT$19:$BT$20)</f>
        <v>0</v>
      </c>
      <c r="U51" s="352">
        <f>DSUM('terepi-törzskínálat'!$C$11:$R$209,'terepi-törzskínálat'!$P$11,$BT$19:$BT$20)</f>
        <v>0</v>
      </c>
      <c r="V51" s="352">
        <f>DSUM('terepi-törzskínálat'!$C$11:$R$209,'terepi-törzskínálat'!$Q$11,$BT$19:$BT$20)</f>
        <v>0</v>
      </c>
      <c r="W51" s="352">
        <f>DSUM('terepi-törzskínálat'!$C$11:$R$209,'terepi-törzskínálat'!$R$11,$BT$19:$BT$20)</f>
        <v>0</v>
      </c>
      <c r="X51" s="445">
        <f t="shared" si="7"/>
        <v>0</v>
      </c>
      <c r="Y51" s="420" t="e">
        <f t="shared" si="8"/>
        <v>#DIV/0!</v>
      </c>
      <c r="Z51" s="447">
        <f t="shared" si="9"/>
        <v>0</v>
      </c>
      <c r="AA51" s="351" t="e">
        <f>DAVERAGE('terepi-törzskínálat'!$U$11:$V$209,'terepi-törzskínálat'!$U$11,BT19:BT20)</f>
        <v>#DIV/0!</v>
      </c>
      <c r="AB51" s="468" t="e">
        <f>DSTDEV('terepi-törzskínálat'!$U$11:$V$209,'terepi-törzskínálat'!$U$11,BT19:BT20)</f>
        <v>#DIV/0!</v>
      </c>
      <c r="AC51" s="351" t="e">
        <f>DAVERAGE('terepi-törzskínálat'!$C$11:$E$209,'terepi-törzskínálat'!$E$11,BT19:BT20)</f>
        <v>#DIV/0!</v>
      </c>
      <c r="AD51" s="468" t="e">
        <f>DSTDEV('terepi-törzskínálat'!$C$11:$E$209,'terepi-törzskínálat'!$E$11,BT19:BT20)</f>
        <v>#DIV/0!</v>
      </c>
      <c r="AJ51" s="452" t="s">
        <v>41</v>
      </c>
      <c r="AK51" s="453">
        <f>COUNTIFS('terepi-törzskínálat'!$B$12:$B$209,'terepi-hajtásszám&amp;hullaték'!A38)</f>
        <v>3</v>
      </c>
    </row>
    <row r="52" spans="2:37" x14ac:dyDescent="0.2">
      <c r="B52" s="457" t="str">
        <f>'terepi-törzskínálat'!A45</f>
        <v>faj14 +</v>
      </c>
      <c r="C52" s="351">
        <f>COUNTIFS('terepi-törzskínálat'!$C$12:$C$209,'terepi-törzskínálat'!A45)</f>
        <v>0</v>
      </c>
      <c r="D52" s="448">
        <f t="shared" si="0"/>
        <v>0</v>
      </c>
      <c r="E52" s="351">
        <f>DSUM('terepi-törzskínálat'!$C$11:$J$209,'terepi-törzskínálat'!$F$11,törzskínálat!$BU$19:$BU$20)</f>
        <v>0</v>
      </c>
      <c r="F52" s="437">
        <f>DSUM('terepi-törzskínálat'!$C$11:$J$209,'terepi-törzskínálat'!$G$11,törzskínálat!$BU$19:$BU$20)</f>
        <v>0</v>
      </c>
      <c r="G52" s="352">
        <f>DSUM('terepi-törzskínálat'!$C$11:$J$209,'terepi-törzskínálat'!$H$11,törzskínálat!$BU$19:$BU$20)</f>
        <v>0</v>
      </c>
      <c r="H52" s="352">
        <f>DSUM('terepi-törzskínálat'!$C$11:$J$209,'terepi-törzskínálat'!$I$11,törzskínálat!$BU$19:$BU$20)</f>
        <v>0</v>
      </c>
      <c r="I52" s="352">
        <f>DSUM('terepi-törzskínálat'!$C$11:$J$209,'terepi-törzskínálat'!$J$11,törzskínálat!$BU$19:$BU$20)</f>
        <v>0</v>
      </c>
      <c r="J52" s="445">
        <f t="shared" si="1"/>
        <v>0</v>
      </c>
      <c r="K52" s="420" t="e">
        <f t="shared" si="2"/>
        <v>#DIV/0!</v>
      </c>
      <c r="L52" s="447">
        <f t="shared" si="3"/>
        <v>0</v>
      </c>
      <c r="M52" s="352">
        <f>DSUM('terepi-törzskínálat'!$C$11:$N$209,'terepi-törzskínálat'!$K$11,$BU$19:$BU$20)</f>
        <v>0</v>
      </c>
      <c r="N52" s="352">
        <f>DSUM('terepi-törzskínálat'!$C$11:$N$209,'terepi-törzskínálat'!$L$11,$BU$19:$BU$20)</f>
        <v>0</v>
      </c>
      <c r="O52" s="352">
        <f>DSUM('terepi-törzskínálat'!$C$11:$N$209,'terepi-törzskínálat'!$M$11,$BU$19:$BU$20)</f>
        <v>0</v>
      </c>
      <c r="P52" s="352">
        <f>DSUM('terepi-törzskínálat'!$C$11:$N$209,'terepi-törzskínálat'!$N$11,$BU$19:$BU$20)</f>
        <v>0</v>
      </c>
      <c r="Q52" s="445">
        <f t="shared" si="4"/>
        <v>0</v>
      </c>
      <c r="R52" s="420" t="e">
        <f t="shared" si="5"/>
        <v>#DIV/0!</v>
      </c>
      <c r="S52" s="447">
        <f t="shared" si="6"/>
        <v>0</v>
      </c>
      <c r="T52" s="352">
        <f>DSUM('terepi-törzskínálat'!$C$11:$R$209,'terepi-törzskínálat'!$O$11,$BU$19:$BU$20)</f>
        <v>0</v>
      </c>
      <c r="U52" s="352">
        <f>DSUM('terepi-törzskínálat'!$C$11:$R$209,'terepi-törzskínálat'!$P$11,$BU$19:$BU$20)</f>
        <v>0</v>
      </c>
      <c r="V52" s="352">
        <f>DSUM('terepi-törzskínálat'!$C$11:$R$209,'terepi-törzskínálat'!$Q$11,$BU$19:$BU$20)</f>
        <v>0</v>
      </c>
      <c r="W52" s="352">
        <f>DSUM('terepi-törzskínálat'!$C$11:$R$209,'terepi-törzskínálat'!$R$11,$BU$19:$BU$20)</f>
        <v>0</v>
      </c>
      <c r="X52" s="445">
        <f t="shared" si="7"/>
        <v>0</v>
      </c>
      <c r="Y52" s="420" t="e">
        <f t="shared" si="8"/>
        <v>#DIV/0!</v>
      </c>
      <c r="Z52" s="447">
        <f t="shared" si="9"/>
        <v>0</v>
      </c>
      <c r="AA52" s="351" t="e">
        <f>DAVERAGE('terepi-törzskínálat'!$U$11:$V$209,'terepi-törzskínálat'!$U$11,BU19:BU20)</f>
        <v>#DIV/0!</v>
      </c>
      <c r="AB52" s="468" t="e">
        <f>DSTDEV('terepi-törzskínálat'!$U$11:$V$209,'terepi-törzskínálat'!$U$11,BU19:BU20)</f>
        <v>#DIV/0!</v>
      </c>
      <c r="AC52" s="351" t="e">
        <f>DAVERAGE('terepi-törzskínálat'!$C$11:$E$209,'terepi-törzskínálat'!$E$11,BU19:BU20)</f>
        <v>#DIV/0!</v>
      </c>
      <c r="AD52" s="468" t="e">
        <f>DSTDEV('terepi-törzskínálat'!$C$11:$E$209,'terepi-törzskínálat'!$E$11,BU19:BU20)</f>
        <v>#DIV/0!</v>
      </c>
      <c r="AJ52" s="452" t="s">
        <v>42</v>
      </c>
      <c r="AK52" s="453">
        <f>COUNTIFS('terepi-törzskínálat'!$B$12:$B$209,'terepi-hajtásszám&amp;hullaték'!A39)</f>
        <v>0</v>
      </c>
    </row>
    <row r="53" spans="2:37" x14ac:dyDescent="0.2">
      <c r="B53" s="457" t="str">
        <f>'terepi-törzskínálat'!A46</f>
        <v>faj15 +</v>
      </c>
      <c r="C53" s="351">
        <f>COUNTIFS('terepi-törzskínálat'!$C$12:$C$209,'terepi-törzskínálat'!A46)</f>
        <v>0</v>
      </c>
      <c r="D53" s="448">
        <f t="shared" si="0"/>
        <v>0</v>
      </c>
      <c r="E53" s="351">
        <f>DSUM('terepi-törzskínálat'!$C$11:$J$209,'terepi-törzskínálat'!$F$11,törzskínálat!$BV$19:$BV$20)</f>
        <v>0</v>
      </c>
      <c r="F53" s="437">
        <f>DSUM('terepi-törzskínálat'!$C$11:$J$209,'terepi-törzskínálat'!$G$11,törzskínálat!$BV$19:$BV$20)</f>
        <v>0</v>
      </c>
      <c r="G53" s="352">
        <f>DSUM('terepi-törzskínálat'!$C$11:$J$209,'terepi-törzskínálat'!$H$11,törzskínálat!$BV$19:$BV$20)</f>
        <v>0</v>
      </c>
      <c r="H53" s="352">
        <f>DSUM('terepi-törzskínálat'!$C$11:$J$209,'terepi-törzskínálat'!$I$11,törzskínálat!$BV$19:$BV$20)</f>
        <v>0</v>
      </c>
      <c r="I53" s="352">
        <f>DSUM('terepi-törzskínálat'!$C$11:$J$209,'terepi-törzskínálat'!$J$11,törzskínálat!$BV$19:$BV$20)</f>
        <v>0</v>
      </c>
      <c r="J53" s="445">
        <f t="shared" si="1"/>
        <v>0</v>
      </c>
      <c r="K53" s="420" t="e">
        <f t="shared" si="2"/>
        <v>#DIV/0!</v>
      </c>
      <c r="L53" s="447">
        <f t="shared" si="3"/>
        <v>0</v>
      </c>
      <c r="M53" s="352">
        <f>DSUM('terepi-törzskínálat'!$C$11:$N$209,'terepi-törzskínálat'!$K$11,$BV$19:$BV$20)</f>
        <v>0</v>
      </c>
      <c r="N53" s="352">
        <f>DSUM('terepi-törzskínálat'!$C$11:$N$209,'terepi-törzskínálat'!$L$11,$BV$19:$BV$20)</f>
        <v>0</v>
      </c>
      <c r="O53" s="352">
        <f>DSUM('terepi-törzskínálat'!$C$11:$N$209,'terepi-törzskínálat'!$M$11,$BV$19:$BV$20)</f>
        <v>0</v>
      </c>
      <c r="P53" s="352">
        <f>DSUM('terepi-törzskínálat'!$C$11:$N$209,'terepi-törzskínálat'!$N$11,$BV$19:$BV$20)</f>
        <v>0</v>
      </c>
      <c r="Q53" s="445">
        <f t="shared" si="4"/>
        <v>0</v>
      </c>
      <c r="R53" s="420" t="e">
        <f t="shared" si="5"/>
        <v>#DIV/0!</v>
      </c>
      <c r="S53" s="447">
        <f t="shared" si="6"/>
        <v>0</v>
      </c>
      <c r="T53" s="352">
        <f>DSUM('terepi-törzskínálat'!$C$11:$R$209,'terepi-törzskínálat'!$O$11,$BV$19:$BV$20)</f>
        <v>0</v>
      </c>
      <c r="U53" s="352">
        <f>DSUM('terepi-törzskínálat'!$C$11:$R$209,'terepi-törzskínálat'!$P$11,$BV$19:$BV$20)</f>
        <v>0</v>
      </c>
      <c r="V53" s="352">
        <f>DSUM('terepi-törzskínálat'!$C$11:$R$209,'terepi-törzskínálat'!$Q$11,$BV$19:$BV$20)</f>
        <v>0</v>
      </c>
      <c r="W53" s="352">
        <f>DSUM('terepi-törzskínálat'!$C$11:$R$209,'terepi-törzskínálat'!$R$11,$BV$19:$BV$20)</f>
        <v>0</v>
      </c>
      <c r="X53" s="445">
        <f t="shared" si="7"/>
        <v>0</v>
      </c>
      <c r="Y53" s="420" t="e">
        <f t="shared" si="8"/>
        <v>#DIV/0!</v>
      </c>
      <c r="Z53" s="447">
        <f t="shared" si="9"/>
        <v>0</v>
      </c>
      <c r="AA53" s="351" t="e">
        <f>DAVERAGE('terepi-törzskínálat'!$U$11:$V$209,'terepi-törzskínálat'!$U$11,BV19:BV20)</f>
        <v>#DIV/0!</v>
      </c>
      <c r="AB53" s="468" t="e">
        <f>DSTDEV('terepi-törzskínálat'!$U$11:$V$209,'terepi-törzskínálat'!$U$11,BV19:BV20)</f>
        <v>#DIV/0!</v>
      </c>
      <c r="AC53" s="351" t="e">
        <f>DAVERAGE('terepi-törzskínálat'!$C$11:$E$209,'terepi-törzskínálat'!$E$11,BV19:BV20)</f>
        <v>#DIV/0!</v>
      </c>
      <c r="AD53" s="468" t="e">
        <f>DSTDEV('terepi-törzskínálat'!$C$11:$E$209,'terepi-törzskínálat'!$E$11,BV19:BV20)</f>
        <v>#DIV/0!</v>
      </c>
      <c r="AJ53" s="452" t="s">
        <v>43</v>
      </c>
      <c r="AK53" s="453">
        <f>COUNTIFS('terepi-törzskínálat'!$B$12:$B$209,'terepi-hajtásszám&amp;hullaték'!A40)</f>
        <v>1</v>
      </c>
    </row>
    <row r="54" spans="2:37" x14ac:dyDescent="0.2">
      <c r="B54" s="6"/>
      <c r="E54" s="436"/>
      <c r="F54" s="436"/>
      <c r="G54" s="436"/>
      <c r="H54" s="436"/>
      <c r="I54" s="436"/>
      <c r="J54" s="436"/>
      <c r="K54" s="436"/>
      <c r="M54" s="436"/>
      <c r="N54" s="436"/>
      <c r="AJ54" s="452" t="s">
        <v>44</v>
      </c>
      <c r="AK54" s="453">
        <f>COUNTIFS('terepi-törzskínálat'!$B$12:$B$209,'terepi-hajtásszám&amp;hullaték'!A41)</f>
        <v>0</v>
      </c>
    </row>
    <row r="55" spans="2:37" x14ac:dyDescent="0.2">
      <c r="B55" s="458" t="s">
        <v>221</v>
      </c>
      <c r="C55" s="449"/>
      <c r="D55" s="449"/>
      <c r="E55" s="420">
        <f t="shared" ref="E55:X55" si="10">AVERAGE(E19:E53)</f>
        <v>6</v>
      </c>
      <c r="F55" s="420">
        <f t="shared" si="10"/>
        <v>2.8571428571428571E-2</v>
      </c>
      <c r="G55" s="420">
        <f t="shared" si="10"/>
        <v>5.7142857142857141E-2</v>
      </c>
      <c r="H55" s="420">
        <f t="shared" si="10"/>
        <v>0</v>
      </c>
      <c r="I55" s="420">
        <f t="shared" si="10"/>
        <v>0</v>
      </c>
      <c r="J55" s="420">
        <f t="shared" si="10"/>
        <v>8.5714285714285715E-2</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COUNTIFS('terepi-törzskínálat'!$B$12:$B$209,'terepi-hajtásszám&amp;hullaték'!A42)</f>
        <v>1</v>
      </c>
    </row>
    <row r="56" spans="2:37" x14ac:dyDescent="0.2">
      <c r="B56" s="458" t="s">
        <v>220</v>
      </c>
      <c r="C56" s="449"/>
      <c r="D56" s="449"/>
      <c r="E56" s="420">
        <f>STDEV(E19:E53)</f>
        <v>21.861865804880154</v>
      </c>
      <c r="F56" s="420">
        <f t="shared" ref="F56:X56" si="11">STDEV(F19:F53)</f>
        <v>0.1690308509457033</v>
      </c>
      <c r="G56" s="420">
        <f t="shared" si="11"/>
        <v>0.23550410797680277</v>
      </c>
      <c r="H56" s="420">
        <f t="shared" si="11"/>
        <v>0</v>
      </c>
      <c r="I56" s="420">
        <f t="shared" si="11"/>
        <v>0</v>
      </c>
      <c r="J56" s="420">
        <f t="shared" si="11"/>
        <v>0.28402864099869052</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COUNTIFS('terepi-törzskínálat'!$B$12:$B$209,'terepi-hajtásszám&amp;hullaték'!A43)</f>
        <v>1</v>
      </c>
    </row>
    <row r="57" spans="2:37" x14ac:dyDescent="0.2">
      <c r="AJ57" s="452" t="s">
        <v>47</v>
      </c>
      <c r="AK57" s="453">
        <f>COUNTIFS('terepi-törzskínálat'!$B$12:$B$209,'terepi-hajtásszám&amp;hullaték'!A44)</f>
        <v>0</v>
      </c>
    </row>
    <row r="58" spans="2:37" x14ac:dyDescent="0.2">
      <c r="AJ58" s="452" t="s">
        <v>48</v>
      </c>
      <c r="AK58" s="453">
        <f>COUNTIFS('terepi-törzskínálat'!$B$12:$B$209,'terepi-hajtásszám&amp;hullaték'!A45)</f>
        <v>1</v>
      </c>
    </row>
    <row r="59" spans="2:37" x14ac:dyDescent="0.2">
      <c r="AJ59" s="452" t="s">
        <v>49</v>
      </c>
      <c r="AK59" s="453">
        <f>COUNTIFS('terepi-törzskínálat'!$B$12:$B$209,'terepi-hajtásszám&amp;hullaték'!A46)</f>
        <v>1</v>
      </c>
    </row>
    <row r="60" spans="2:37" x14ac:dyDescent="0.2">
      <c r="AJ60" s="452" t="s">
        <v>50</v>
      </c>
      <c r="AK60" s="453">
        <f>COUNTIFS('terepi-törzskínálat'!$B$12:$B$209,'terepi-hajtásszám&amp;hullaték'!A47)</f>
        <v>0</v>
      </c>
    </row>
    <row r="61" spans="2:37" x14ac:dyDescent="0.2">
      <c r="AJ61" s="452" t="s">
        <v>51</v>
      </c>
      <c r="AK61" s="453">
        <f>COUNTIFS('terepi-törzskínálat'!$B$12:$B$209,'terepi-hajtásszám&amp;hullaték'!A48)</f>
        <v>1</v>
      </c>
    </row>
    <row r="62" spans="2:37" x14ac:dyDescent="0.2">
      <c r="AJ62" s="452" t="s">
        <v>52</v>
      </c>
      <c r="AK62" s="453">
        <f>COUNTIFS('terepi-törzskínálat'!$B$12:$B$209,'terepi-hajtásszám&amp;hullaték'!A49)</f>
        <v>1</v>
      </c>
    </row>
    <row r="63" spans="2:37" x14ac:dyDescent="0.2">
      <c r="AJ63" s="452" t="s">
        <v>53</v>
      </c>
      <c r="AK63" s="453">
        <f>COUNTIFS('terepi-törzskínálat'!$B$12:$B$209,'terepi-hajtásszám&amp;hullaték'!A50)</f>
        <v>0</v>
      </c>
    </row>
    <row r="64" spans="2:37" x14ac:dyDescent="0.2">
      <c r="AJ64" s="452" t="s">
        <v>54</v>
      </c>
      <c r="AK64" s="453">
        <f>COUNTIFS('terepi-törzskínálat'!$B$12:$B$209,'terepi-hajtásszám&amp;hullaték'!A51)</f>
        <v>0</v>
      </c>
    </row>
    <row r="65" spans="36:37" x14ac:dyDescent="0.2">
      <c r="AJ65" s="452" t="s">
        <v>55</v>
      </c>
      <c r="AK65" s="453">
        <f>COUNTIFS('terepi-törzskínálat'!$B$12:$B$209,'terepi-hajtásszám&amp;hullaték'!A52)</f>
        <v>0</v>
      </c>
    </row>
    <row r="66" spans="36:37" x14ac:dyDescent="0.2">
      <c r="AJ66" s="452" t="s">
        <v>56</v>
      </c>
      <c r="AK66" s="453">
        <f>COUNTIFS('terepi-törzskínálat'!$B$12:$B$209,'terepi-hajtásszám&amp;hullaték'!A53)</f>
        <v>0</v>
      </c>
    </row>
    <row r="67" spans="36:37" x14ac:dyDescent="0.2">
      <c r="AJ67" s="452" t="s">
        <v>57</v>
      </c>
      <c r="AK67" s="453">
        <f>COUNTIFS('terepi-törzskínálat'!$B$12:$B$209,'terepi-hajtásszám&amp;hullaték'!A54)</f>
        <v>0</v>
      </c>
    </row>
    <row r="68" spans="36:37" x14ac:dyDescent="0.2">
      <c r="AJ68" s="452" t="s">
        <v>58</v>
      </c>
      <c r="AK68" s="453">
        <f>COUNTIFS('terepi-törzskínálat'!$B$12:$B$209,'terepi-hajtásszám&amp;hullaték'!A55)</f>
        <v>0</v>
      </c>
    </row>
    <row r="69" spans="36:37" x14ac:dyDescent="0.2">
      <c r="AJ69" s="452" t="s">
        <v>59</v>
      </c>
      <c r="AK69" s="453">
        <f>COUNTIFS('terepi-törzskínálat'!$B$12:$B$209,'terepi-hajtásszám&amp;hullaték'!A56)</f>
        <v>0</v>
      </c>
    </row>
    <row r="70" spans="36:37" x14ac:dyDescent="0.2">
      <c r="AJ70" s="452" t="s">
        <v>60</v>
      </c>
      <c r="AK70" s="453">
        <f>COUNTIFS('terepi-törzskínálat'!$B$12:$B$209,'terepi-hajtásszám&amp;hullaték'!A57)</f>
        <v>2</v>
      </c>
    </row>
    <row r="71" spans="36:37" x14ac:dyDescent="0.2">
      <c r="AJ71" s="452" t="s">
        <v>61</v>
      </c>
      <c r="AK71" s="453">
        <f>COUNTIFS('terepi-törzskínálat'!$B$12:$B$209,'terepi-hajtásszám&amp;hullaték'!A58)</f>
        <v>2</v>
      </c>
    </row>
    <row r="72" spans="36:37" x14ac:dyDescent="0.2">
      <c r="AJ72" s="452" t="s">
        <v>62</v>
      </c>
      <c r="AK72" s="453">
        <f>COUNTIFS('terepi-törzskínálat'!$B$12:$B$209,'terepi-hajtásszám&amp;hullaték'!A59)</f>
        <v>1</v>
      </c>
    </row>
    <row r="73" spans="36:37" x14ac:dyDescent="0.2">
      <c r="AJ73" s="452" t="s">
        <v>63</v>
      </c>
      <c r="AK73" s="453">
        <f>COUNTIFS('terepi-törzskínálat'!$B$12:$B$209,'terepi-hajtásszám&amp;hullaték'!A60)</f>
        <v>2</v>
      </c>
    </row>
    <row r="74" spans="36:37" x14ac:dyDescent="0.2">
      <c r="AJ74" s="452" t="s">
        <v>64</v>
      </c>
      <c r="AK74" s="453">
        <f>COUNTIFS('terepi-törzskínálat'!$B$12:$B$209,'terepi-hajtásszám&amp;hullaték'!A61)</f>
        <v>0</v>
      </c>
    </row>
    <row r="75" spans="36:37" x14ac:dyDescent="0.2">
      <c r="AJ75" s="452" t="s">
        <v>65</v>
      </c>
      <c r="AK75" s="453">
        <f>COUNTIFS('terepi-törzskínálat'!$B$12:$B$209,'terepi-hajtásszám&amp;hullaték'!A62)</f>
        <v>0</v>
      </c>
    </row>
    <row r="76" spans="36:37" x14ac:dyDescent="0.2">
      <c r="AJ76" s="452" t="s">
        <v>66</v>
      </c>
      <c r="AK76" s="453">
        <f>COUNTIFS('terepi-törzskínálat'!$B$12:$B$209,'terepi-hajtásszám&amp;hullaték'!A63)</f>
        <v>2</v>
      </c>
    </row>
    <row r="77" spans="36:37" x14ac:dyDescent="0.2">
      <c r="AJ77" s="452" t="s">
        <v>67</v>
      </c>
      <c r="AK77" s="453">
        <f>COUNTIFS('terepi-törzskínálat'!$B$12:$B$209,'terepi-hajtásszám&amp;hullaték'!A64)</f>
        <v>2</v>
      </c>
    </row>
    <row r="78" spans="36:37" x14ac:dyDescent="0.2">
      <c r="AJ78" s="452" t="s">
        <v>68</v>
      </c>
      <c r="AK78" s="453">
        <f>COUNTIFS('terepi-törzskínálat'!$B$12:$B$209,'terepi-hajtásszám&amp;hullaték'!A65)</f>
        <v>3</v>
      </c>
    </row>
    <row r="79" spans="36:37" x14ac:dyDescent="0.2">
      <c r="AJ79" s="452" t="s">
        <v>69</v>
      </c>
      <c r="AK79" s="453">
        <f>COUNTIFS('terepi-törzskínálat'!$B$12:$B$209,'terepi-hajtásszám&amp;hullaték'!A66)</f>
        <v>4</v>
      </c>
    </row>
    <row r="80" spans="36:37" x14ac:dyDescent="0.2">
      <c r="AJ80" s="452" t="s">
        <v>70</v>
      </c>
      <c r="AK80" s="453">
        <f>COUNTIFS('terepi-törzskínálat'!$B$12:$B$209,'terepi-hajtásszám&amp;hullaték'!A67)</f>
        <v>1</v>
      </c>
    </row>
    <row r="81" spans="36:37" x14ac:dyDescent="0.2">
      <c r="AJ81" s="452" t="s">
        <v>71</v>
      </c>
      <c r="AK81" s="453">
        <f>COUNTIFS('terepi-törzskínálat'!$B$12:$B$209,'terepi-hajtásszám&amp;hullaték'!A68)</f>
        <v>2</v>
      </c>
    </row>
    <row r="82" spans="36:37" x14ac:dyDescent="0.2">
      <c r="AJ82" s="452" t="s">
        <v>72</v>
      </c>
      <c r="AK82" s="453">
        <f>COUNTIFS('terepi-törzskínálat'!$B$12:$B$209,'terepi-hajtásszám&amp;hullaték'!A69)</f>
        <v>2</v>
      </c>
    </row>
    <row r="83" spans="36:37" x14ac:dyDescent="0.2">
      <c r="AJ83" s="452" t="s">
        <v>73</v>
      </c>
      <c r="AK83" s="453">
        <f>COUNTIFS('terepi-törzskínálat'!$B$12:$B$209,'terepi-hajtásszám&amp;hullaték'!A70)</f>
        <v>0</v>
      </c>
    </row>
    <row r="84" spans="36:37" x14ac:dyDescent="0.2">
      <c r="AJ84" s="452" t="s">
        <v>74</v>
      </c>
      <c r="AK84" s="453">
        <f>COUNTIFS('terepi-törzskínálat'!$B$12:$B$209,'terepi-hajtásszám&amp;hullaték'!A71)</f>
        <v>3</v>
      </c>
    </row>
    <row r="85" spans="36:37" x14ac:dyDescent="0.2">
      <c r="AJ85" s="452" t="s">
        <v>75</v>
      </c>
      <c r="AK85" s="453">
        <f>COUNTIFS('terepi-törzskínálat'!$B$12:$B$209,'terepi-hajtásszám&amp;hullaték'!A72)</f>
        <v>4</v>
      </c>
    </row>
    <row r="86" spans="36:37" x14ac:dyDescent="0.2">
      <c r="AJ86" s="452" t="s">
        <v>76</v>
      </c>
      <c r="AK86" s="453">
        <f>COUNTIFS('terepi-törzskínálat'!$B$12:$B$209,'terepi-hajtásszám&amp;hullaték'!A73)</f>
        <v>6</v>
      </c>
    </row>
    <row r="87" spans="36:37" x14ac:dyDescent="0.2">
      <c r="AJ87" s="452" t="s">
        <v>77</v>
      </c>
      <c r="AK87" s="453">
        <f>COUNTIFS('terepi-törzskínálat'!$B$12:$B$209,'terepi-hajtásszám&amp;hullaték'!A74)</f>
        <v>3</v>
      </c>
    </row>
    <row r="88" spans="36:37" x14ac:dyDescent="0.2">
      <c r="AJ88" s="452" t="s">
        <v>78</v>
      </c>
      <c r="AK88" s="453">
        <f>COUNTIFS('terepi-törzskínálat'!$B$12:$B$209,'terepi-hajtásszám&amp;hullaték'!A75)</f>
        <v>1</v>
      </c>
    </row>
    <row r="89" spans="36:37" x14ac:dyDescent="0.2">
      <c r="AJ89" s="452" t="s">
        <v>79</v>
      </c>
      <c r="AK89" s="453">
        <f>COUNTIFS('terepi-törzskínálat'!$B$12:$B$209,'terepi-hajtásszám&amp;hullaték'!A76)</f>
        <v>2</v>
      </c>
    </row>
    <row r="90" spans="36:37" x14ac:dyDescent="0.2">
      <c r="AJ90" s="452" t="s">
        <v>80</v>
      </c>
      <c r="AK90" s="453">
        <f>COUNTIFS('terepi-törzskínálat'!$B$12:$B$209,'terepi-hajtásszám&amp;hullaték'!A77)</f>
        <v>2</v>
      </c>
    </row>
    <row r="91" spans="36:37" x14ac:dyDescent="0.2">
      <c r="AJ91" s="452" t="s">
        <v>81</v>
      </c>
      <c r="AK91" s="453">
        <f>COUNTIFS('terepi-törzskínálat'!$B$12:$B$209,'terepi-hajtásszám&amp;hullaték'!A78)</f>
        <v>0</v>
      </c>
    </row>
    <row r="92" spans="36:37" x14ac:dyDescent="0.2">
      <c r="AJ92" s="452" t="s">
        <v>82</v>
      </c>
      <c r="AK92" s="453">
        <f>COUNTIFS('terepi-törzskínálat'!$B$12:$B$209,'terepi-hajtásszám&amp;hullaték'!A79)</f>
        <v>3</v>
      </c>
    </row>
    <row r="93" spans="36:37" x14ac:dyDescent="0.2">
      <c r="AJ93" s="452" t="s">
        <v>83</v>
      </c>
      <c r="AK93" s="453">
        <f>COUNTIFS('terepi-törzskínálat'!$B$12:$B$209,'terepi-hajtásszám&amp;hullaték'!A80)</f>
        <v>2</v>
      </c>
    </row>
    <row r="94" spans="36:37" x14ac:dyDescent="0.2">
      <c r="AJ94" s="452" t="s">
        <v>84</v>
      </c>
      <c r="AK94" s="453">
        <f>COUNTIFS('terepi-törzskínálat'!$B$12:$B$209,'terepi-hajtásszám&amp;hullaték'!A81)</f>
        <v>1</v>
      </c>
    </row>
    <row r="95" spans="36:37" x14ac:dyDescent="0.2">
      <c r="AJ95" s="452" t="s">
        <v>85</v>
      </c>
      <c r="AK95" s="453">
        <f>COUNTIFS('terepi-törzskínálat'!$B$12:$B$209,'terepi-hajtásszám&amp;hullaték'!A82)</f>
        <v>1</v>
      </c>
    </row>
    <row r="96" spans="36:37" x14ac:dyDescent="0.2">
      <c r="AJ96" s="452" t="s">
        <v>86</v>
      </c>
      <c r="AK96" s="453">
        <f>COUNTIFS('terepi-törzskínálat'!$B$12:$B$209,'terepi-hajtásszám&amp;hullaték'!A83)</f>
        <v>1</v>
      </c>
    </row>
    <row r="97" spans="36:37" x14ac:dyDescent="0.2">
      <c r="AJ97" s="452" t="s">
        <v>87</v>
      </c>
      <c r="AK97" s="453">
        <f>COUNTIFS('terepi-törzskínálat'!$B$12:$B$209,'terepi-hajtásszám&amp;hullaték'!A84)</f>
        <v>0</v>
      </c>
    </row>
    <row r="98" spans="36:37" x14ac:dyDescent="0.2">
      <c r="AJ98" s="452" t="s">
        <v>88</v>
      </c>
      <c r="AK98" s="453">
        <f>COUNTIFS('terepi-törzskínálat'!$B$12:$B$209,'terepi-hajtásszám&amp;hullaték'!A85)</f>
        <v>2</v>
      </c>
    </row>
    <row r="99" spans="36:37" x14ac:dyDescent="0.2">
      <c r="AJ99" s="452" t="s">
        <v>89</v>
      </c>
      <c r="AK99" s="453">
        <f>COUNTIFS('terepi-törzskínálat'!$B$12:$B$209,'terepi-hajtásszám&amp;hullaték'!A86)</f>
        <v>1</v>
      </c>
    </row>
    <row r="100" spans="36:37" x14ac:dyDescent="0.2">
      <c r="AJ100" s="452" t="s">
        <v>90</v>
      </c>
      <c r="AK100" s="453">
        <f>COUNTIFS('terepi-törzskínálat'!$B$12:$B$209,'terepi-hajtásszám&amp;hullaték'!A87)</f>
        <v>0</v>
      </c>
    </row>
    <row r="101" spans="36:37" x14ac:dyDescent="0.2">
      <c r="AJ101" s="452" t="s">
        <v>91</v>
      </c>
      <c r="AK101" s="453">
        <f>COUNTIFS('terepi-törzskínálat'!$B$12:$B$209,'terepi-hajtásszám&amp;hullaték'!A88)</f>
        <v>1</v>
      </c>
    </row>
    <row r="102" spans="36:37" x14ac:dyDescent="0.2">
      <c r="AJ102" s="452" t="s">
        <v>92</v>
      </c>
      <c r="AK102" s="453">
        <f>COUNTIFS('terepi-törzskínálat'!$B$12:$B$209,'terepi-hajtásszám&amp;hullaték'!A89)</f>
        <v>1</v>
      </c>
    </row>
    <row r="103" spans="36:37" x14ac:dyDescent="0.2">
      <c r="AJ103" s="452" t="s">
        <v>93</v>
      </c>
      <c r="AK103" s="453">
        <f>COUNTIFS('terepi-törzskínálat'!$B$12:$B$209,'terepi-hajtásszám&amp;hullaték'!A90)</f>
        <v>1</v>
      </c>
    </row>
    <row r="104" spans="36:37" x14ac:dyDescent="0.2">
      <c r="AJ104" s="452" t="s">
        <v>94</v>
      </c>
      <c r="AK104" s="453">
        <f>COUNTIFS('terepi-törzskínálat'!$B$12:$B$209,'terepi-hajtásszám&amp;hullaték'!A91)</f>
        <v>0</v>
      </c>
    </row>
    <row r="105" spans="36:37" x14ac:dyDescent="0.2">
      <c r="AJ105" s="452" t="s">
        <v>95</v>
      </c>
      <c r="AK105" s="453">
        <f>COUNTIFS('terepi-törzskínálat'!$B$12:$B$209,'terepi-hajtásszám&amp;hullaték'!A92)</f>
        <v>1</v>
      </c>
    </row>
    <row r="106" spans="36:37" x14ac:dyDescent="0.2">
      <c r="AJ106" s="452" t="s">
        <v>96</v>
      </c>
      <c r="AK106" s="453">
        <f>COUNTIFS('terepi-törzskínálat'!$B$12:$B$209,'terepi-hajtásszám&amp;hullaték'!A93)</f>
        <v>0</v>
      </c>
    </row>
    <row r="107" spans="36:37" x14ac:dyDescent="0.2">
      <c r="AJ107" s="452" t="s">
        <v>97</v>
      </c>
      <c r="AK107" s="453">
        <f>COUNTIFS('terepi-törzskínálat'!$B$12:$B$209,'terepi-hajtásszám&amp;hullaték'!A94)</f>
        <v>0</v>
      </c>
    </row>
    <row r="108" spans="36:37" x14ac:dyDescent="0.2">
      <c r="AJ108" s="452" t="s">
        <v>98</v>
      </c>
      <c r="AK108" s="453">
        <f>COUNTIFS('terepi-törzskínálat'!$B$12:$B$209,'terepi-hajtásszám&amp;hullaték'!A95)</f>
        <v>1</v>
      </c>
    </row>
    <row r="109" spans="36:37" x14ac:dyDescent="0.2">
      <c r="AJ109" s="452" t="s">
        <v>99</v>
      </c>
      <c r="AK109" s="453">
        <f>COUNTIFS('terepi-törzskínálat'!$B$12:$B$209,'terepi-hajtásszám&amp;hullaték'!A96)</f>
        <v>1</v>
      </c>
    </row>
    <row r="110" spans="36:37" x14ac:dyDescent="0.2">
      <c r="AJ110" s="452" t="s">
        <v>100</v>
      </c>
      <c r="AK110" s="453">
        <f>COUNTIFS('terepi-törzskínálat'!$B$12:$B$209,'terepi-hajtásszám&amp;hullaték'!A97)</f>
        <v>0</v>
      </c>
    </row>
    <row r="111" spans="36:37" x14ac:dyDescent="0.2">
      <c r="AJ111" s="452" t="s">
        <v>101</v>
      </c>
      <c r="AK111" s="453">
        <f>COUNTIFS('terepi-törzskínálat'!$B$12:$B$209,'terepi-hajtásszám&amp;hullaték'!A98)</f>
        <v>1</v>
      </c>
    </row>
    <row r="112" spans="36:37" x14ac:dyDescent="0.2">
      <c r="AJ112" s="452" t="s">
        <v>102</v>
      </c>
      <c r="AK112" s="453">
        <f>COUNTIFS('terepi-törzskínálat'!$B$12:$B$209,'terepi-hajtásszám&amp;hullaték'!A99)</f>
        <v>2</v>
      </c>
    </row>
    <row r="113" spans="36:37" x14ac:dyDescent="0.2">
      <c r="AJ113" s="452" t="s">
        <v>103</v>
      </c>
      <c r="AK113" s="453">
        <f>COUNTIFS('terepi-törzskínálat'!$B$12:$B$209,'terepi-hajtásszám&amp;hullaték'!A100)</f>
        <v>1</v>
      </c>
    </row>
    <row r="114" spans="36:37" x14ac:dyDescent="0.2">
      <c r="AJ114" s="452" t="s">
        <v>104</v>
      </c>
      <c r="AK114" s="453">
        <f>COUNTIFS('terepi-törzskínálat'!$B$12:$B$209,'terepi-hajtásszám&amp;hullaték'!A101)</f>
        <v>1</v>
      </c>
    </row>
    <row r="115" spans="36:37" x14ac:dyDescent="0.2">
      <c r="AJ115" s="452" t="s">
        <v>105</v>
      </c>
      <c r="AK115" s="453">
        <f>COUNTIFS('terepi-törzskínálat'!$B$12:$B$209,'terepi-hajtásszám&amp;hullaték'!A102)</f>
        <v>1</v>
      </c>
    </row>
    <row r="116" spans="36:37" x14ac:dyDescent="0.2">
      <c r="AJ116" s="452" t="s">
        <v>106</v>
      </c>
      <c r="AK116" s="453">
        <f>COUNTIFS('terepi-törzskínálat'!$B$12:$B$209,'terepi-hajtásszám&amp;hullaték'!A103)</f>
        <v>1</v>
      </c>
    </row>
    <row r="117" spans="36:37" x14ac:dyDescent="0.2">
      <c r="AJ117" s="452" t="s">
        <v>107</v>
      </c>
      <c r="AK117" s="453">
        <f>COUNTIFS('terepi-törzskínálat'!$B$12:$B$209,'terepi-hajtásszám&amp;hullaték'!A104)</f>
        <v>1</v>
      </c>
    </row>
    <row r="118" spans="36:37" x14ac:dyDescent="0.2">
      <c r="AJ118" s="452" t="s">
        <v>108</v>
      </c>
      <c r="AK118" s="453">
        <f>COUNTIFS('terepi-törzskínálat'!$B$12:$B$209,'terepi-hajtásszám&amp;hullaték'!A105)</f>
        <v>1</v>
      </c>
    </row>
    <row r="119" spans="36:37" ht="13.5" thickBot="1" x14ac:dyDescent="0.25">
      <c r="AJ119" s="454" t="s">
        <v>109</v>
      </c>
      <c r="AK119" s="455">
        <f>COUNTIFS('terepi-törzskínálat'!$B$12:$B$209,'terepi-hajtásszám&amp;hullaték'!A106)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279</v>
      </c>
    </row>
    <row r="5" spans="1:30" ht="16.5" thickBot="1" x14ac:dyDescent="0.3">
      <c r="A5" s="107"/>
      <c r="B5" s="317" t="s">
        <v>275</v>
      </c>
      <c r="C5" s="575" t="s">
        <v>257</v>
      </c>
      <c r="D5" s="576"/>
      <c r="E5" s="577"/>
      <c r="F5" s="575" t="s">
        <v>258</v>
      </c>
      <c r="G5" s="576"/>
      <c r="H5" s="577"/>
      <c r="I5" s="576" t="s">
        <v>259</v>
      </c>
      <c r="J5" s="576"/>
      <c r="K5" s="576"/>
      <c r="L5" s="575" t="s">
        <v>260</v>
      </c>
      <c r="M5" s="576"/>
      <c r="N5" s="577"/>
      <c r="P5" s="272" t="s">
        <v>280</v>
      </c>
      <c r="S5" s="574"/>
      <c r="T5" s="526"/>
      <c r="U5" s="526"/>
      <c r="V5" s="574"/>
      <c r="W5" s="526"/>
      <c r="X5" s="526"/>
      <c r="Y5" s="574"/>
      <c r="Z5" s="526"/>
      <c r="AA5" s="526"/>
      <c r="AB5" s="574"/>
      <c r="AC5" s="526"/>
      <c r="AD5" s="526"/>
    </row>
    <row r="6" spans="1:30" ht="15.75" x14ac:dyDescent="0.25">
      <c r="A6" s="107"/>
      <c r="B6" s="246"/>
      <c r="C6" s="318" t="s">
        <v>276</v>
      </c>
      <c r="D6" s="319" t="s">
        <v>277</v>
      </c>
      <c r="E6" s="320" t="s">
        <v>278</v>
      </c>
      <c r="F6" s="318" t="s">
        <v>276</v>
      </c>
      <c r="G6" s="319" t="s">
        <v>277</v>
      </c>
      <c r="H6" s="320" t="s">
        <v>278</v>
      </c>
      <c r="I6" s="246" t="s">
        <v>276</v>
      </c>
      <c r="J6" s="246" t="s">
        <v>277</v>
      </c>
      <c r="K6" s="246" t="s">
        <v>278</v>
      </c>
      <c r="L6" s="318" t="s">
        <v>276</v>
      </c>
      <c r="M6" s="319" t="s">
        <v>277</v>
      </c>
      <c r="N6" s="320" t="s">
        <v>278</v>
      </c>
      <c r="P6" s="272" t="s">
        <v>281</v>
      </c>
      <c r="S6" s="228"/>
      <c r="T6" s="337" t="s">
        <v>334</v>
      </c>
      <c r="U6" s="228"/>
      <c r="V6" s="228"/>
      <c r="W6" s="228"/>
      <c r="X6" s="228"/>
      <c r="Y6" s="228"/>
      <c r="Z6" s="228"/>
      <c r="AA6" s="228"/>
      <c r="AB6" s="228"/>
      <c r="AC6" s="228"/>
      <c r="AD6" s="228"/>
    </row>
    <row r="7" spans="1:30" ht="15.75" x14ac:dyDescent="0.25">
      <c r="A7" s="193" t="s">
        <v>282</v>
      </c>
      <c r="B7" s="271">
        <f>'terepi-avar&amp;túrás'!C109</f>
        <v>73</v>
      </c>
      <c r="C7" s="273">
        <f>COUNTIF(S7:S106,TRUE)</f>
        <v>9</v>
      </c>
      <c r="D7" s="274">
        <f t="shared" ref="D7:N7" si="0">COUNTIF(T7:T106,TRUE)</f>
        <v>1</v>
      </c>
      <c r="E7" s="275">
        <f t="shared" si="0"/>
        <v>0</v>
      </c>
      <c r="F7" s="273">
        <f t="shared" si="0"/>
        <v>7</v>
      </c>
      <c r="G7" s="274">
        <f t="shared" si="0"/>
        <v>0</v>
      </c>
      <c r="H7" s="275">
        <f t="shared" si="0"/>
        <v>0</v>
      </c>
      <c r="I7" s="271">
        <f t="shared" si="0"/>
        <v>1</v>
      </c>
      <c r="J7" s="271">
        <f t="shared" si="0"/>
        <v>1</v>
      </c>
      <c r="K7" s="271">
        <f t="shared" si="0"/>
        <v>1</v>
      </c>
      <c r="L7" s="273">
        <f t="shared" si="0"/>
        <v>7</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283</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284</v>
      </c>
      <c r="C13" s="231">
        <f>(C7+D7+E7)</f>
        <v>10</v>
      </c>
      <c r="D13" s="193" t="s">
        <v>288</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285</v>
      </c>
      <c r="C14" s="191">
        <f>(F7+G7+H7)</f>
        <v>7</v>
      </c>
      <c r="D14" s="193" t="s">
        <v>288</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286</v>
      </c>
      <c r="C15" s="191">
        <f>(I7+J7+K7)</f>
        <v>3</v>
      </c>
      <c r="D15" s="193" t="s">
        <v>288</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287</v>
      </c>
      <c r="C16" s="191">
        <f>(L7+M7+N7)</f>
        <v>7</v>
      </c>
      <c r="D16" s="193" t="s">
        <v>288</v>
      </c>
      <c r="E16" s="49" t="s">
        <v>289</v>
      </c>
      <c r="F16" s="49"/>
      <c r="J16" s="231">
        <f>(0.25*C13)+(0.5*C14)+(0.75*C15)+(1*C16)</f>
        <v>15.25</v>
      </c>
      <c r="K16" s="49" t="s">
        <v>290</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291</v>
      </c>
      <c r="C20" s="191">
        <f>(C7)+(F7)+(I7)+(L7)</f>
        <v>24</v>
      </c>
      <c r="D20" s="189" t="s">
        <v>288</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292</v>
      </c>
      <c r="C21" s="191">
        <f>(D7)+(G7)+(J7)+(M7)</f>
        <v>2</v>
      </c>
      <c r="D21" s="189" t="s">
        <v>288</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293</v>
      </c>
      <c r="C22" s="191">
        <f>(E7)+(H7)+(K7)+(N7)</f>
        <v>1</v>
      </c>
      <c r="D22" s="189" t="s">
        <v>288</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1</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322</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314</v>
      </c>
      <c r="D29" s="246" t="s">
        <v>315</v>
      </c>
      <c r="E29" s="246" t="s">
        <v>316</v>
      </c>
      <c r="F29" s="246" t="s">
        <v>317</v>
      </c>
      <c r="G29" s="246" t="s">
        <v>318</v>
      </c>
      <c r="H29" s="246" t="s">
        <v>299</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320</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9.4444444444444445E-3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319</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9.4444444444444446</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323</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1</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314</v>
      </c>
      <c r="D36" s="246" t="s">
        <v>315</v>
      </c>
      <c r="E36" s="246" t="s">
        <v>316</v>
      </c>
      <c r="F36" s="246" t="s">
        <v>317</v>
      </c>
      <c r="G36" s="246" t="s">
        <v>318</v>
      </c>
      <c r="H36" s="246" t="s">
        <v>299</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320</v>
      </c>
      <c r="C37" s="222">
        <f>'terepi-hajtásszám&amp;hullaték'!I107/'terepi-hajtásszám&amp;hullaték'!$F$1</f>
        <v>0</v>
      </c>
      <c r="D37" s="222">
        <f>'terepi-hajtásszám&amp;hullaték'!J107/'terepi-hajtásszám&amp;hullaték'!$F$1</f>
        <v>0</v>
      </c>
      <c r="E37" s="222">
        <f>'terepi-hajtásszám&amp;hullaték'!K107/'terepi-hajtásszám&amp;hullaték'!$F$1</f>
        <v>0</v>
      </c>
      <c r="F37" s="222">
        <f>'terepi-hajtásszám&amp;hullaték'!L107/'terepi-hajtásszám&amp;hullaték'!$F$1</f>
        <v>0</v>
      </c>
      <c r="G37" s="222">
        <f>'terepi-hajtásszám&amp;hullaték'!M107/'terepi-hajtásszám&amp;hullaték'!$F$1</f>
        <v>2.2222222222222222E-3</v>
      </c>
      <c r="H37" s="222">
        <f>'terepi-hajtásszám&amp;hullaték'!N107/'terepi-hajtásszám&amp;hullaték'!$F$1</f>
        <v>5.5555555555555556E-4</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319</v>
      </c>
      <c r="C38" s="222">
        <f>'terepi-hajtásszám&amp;hullaték'!I107/('terepi-hajtásszám&amp;hullaték'!$F$1/1000)</f>
        <v>0</v>
      </c>
      <c r="D38" s="222">
        <f>'terepi-hajtásszám&amp;hullaték'!J107/('terepi-hajtásszám&amp;hullaték'!$F$1/1000)</f>
        <v>0</v>
      </c>
      <c r="E38" s="222">
        <f>'terepi-hajtásszám&amp;hullaték'!K107/('terepi-hajtásszám&amp;hullaték'!$F$1/1000)</f>
        <v>0</v>
      </c>
      <c r="F38" s="222">
        <f>'terepi-hajtásszám&amp;hullaték'!L107/('terepi-hajtásszám&amp;hullaték'!$F$1/1000)</f>
        <v>0</v>
      </c>
      <c r="G38" s="222">
        <f>'terepi-hajtásszám&amp;hullaték'!M107/('terepi-hajtásszám&amp;hullaték'!$F$1/1000)</f>
        <v>2.2222222222222223</v>
      </c>
      <c r="H38" s="222">
        <f>'terepi-hajtásszám&amp;hullaték'!N107/('terepi-hajtásszám&amp;hullaték'!$F$1/1000)</f>
        <v>0.55555555555555558</v>
      </c>
      <c r="R38" s="189"/>
      <c r="S38" s="191" t="b">
        <f>AND('terepi-avar&amp;túrás'!D39,'terepi-avar&amp;túrás'!H39)</f>
        <v>1</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1</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1</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1</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1</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1</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1</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1</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1</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1</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1</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1</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1</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1</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1</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1</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1</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1</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1</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1</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1</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1</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1</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1</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1</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P11" sqref="P11"/>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337</v>
      </c>
      <c r="H1" s="278"/>
      <c r="I1" s="278"/>
      <c r="J1" s="278"/>
      <c r="K1" s="278"/>
      <c r="L1" s="278"/>
      <c r="M1" s="278"/>
      <c r="N1" s="278"/>
      <c r="O1" s="32"/>
    </row>
    <row r="2" spans="1:15" ht="15" x14ac:dyDescent="0.25">
      <c r="B2" s="491" t="s">
        <v>338</v>
      </c>
      <c r="C2" s="492"/>
      <c r="D2" s="492"/>
      <c r="E2" s="492"/>
      <c r="F2" s="492"/>
      <c r="G2" s="492"/>
      <c r="H2" s="492"/>
      <c r="I2" s="487" t="s">
        <v>430</v>
      </c>
      <c r="J2" s="487"/>
      <c r="K2" s="487"/>
      <c r="L2" s="487"/>
      <c r="M2" s="487"/>
      <c r="N2" s="487"/>
      <c r="O2" s="488"/>
    </row>
    <row r="3" spans="1:15" ht="15" x14ac:dyDescent="0.25">
      <c r="B3" s="491" t="s">
        <v>339</v>
      </c>
      <c r="C3" s="492"/>
      <c r="D3" s="492"/>
      <c r="E3" s="492"/>
      <c r="F3" s="492"/>
      <c r="G3" s="492"/>
      <c r="H3" s="492"/>
      <c r="I3" s="495">
        <v>41813</v>
      </c>
      <c r="J3" s="495"/>
      <c r="K3" s="495"/>
      <c r="L3" s="495"/>
      <c r="M3" s="495"/>
      <c r="N3" s="495"/>
      <c r="O3" s="496"/>
    </row>
    <row r="4" spans="1:15" ht="15" x14ac:dyDescent="0.25">
      <c r="B4" s="491" t="s">
        <v>342</v>
      </c>
      <c r="C4" s="492"/>
      <c r="D4" s="492"/>
      <c r="E4" s="492"/>
      <c r="F4" s="492"/>
      <c r="G4" s="492"/>
      <c r="H4" s="492"/>
      <c r="I4" s="497" t="s">
        <v>431</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340</v>
      </c>
      <c r="C6" s="492"/>
      <c r="D6" s="492"/>
      <c r="E6" s="492"/>
      <c r="F6" s="492"/>
      <c r="G6" s="492"/>
      <c r="H6" s="492"/>
      <c r="I6" s="487" t="s">
        <v>432</v>
      </c>
      <c r="J6" s="487"/>
      <c r="K6" s="487"/>
      <c r="L6" s="487"/>
      <c r="M6" s="487"/>
      <c r="N6" s="487"/>
      <c r="O6" s="488"/>
    </row>
    <row r="7" spans="1:15" ht="15.75" thickBot="1" x14ac:dyDescent="0.3">
      <c r="B7" s="493" t="s">
        <v>341</v>
      </c>
      <c r="C7" s="494"/>
      <c r="D7" s="494"/>
      <c r="E7" s="494"/>
      <c r="F7" s="494"/>
      <c r="G7" s="494"/>
      <c r="H7" s="494"/>
      <c r="I7" s="489">
        <v>41869</v>
      </c>
      <c r="J7" s="489"/>
      <c r="K7" s="489"/>
      <c r="L7" s="489"/>
      <c r="M7" s="489"/>
      <c r="N7" s="489"/>
      <c r="O7" s="490"/>
    </row>
    <row r="10" spans="1:15" ht="15" x14ac:dyDescent="0.25">
      <c r="G10" s="49" t="s">
        <v>336</v>
      </c>
    </row>
    <row r="12" spans="1:15" ht="15" x14ac:dyDescent="0.25">
      <c r="A12" s="300" t="s">
        <v>344</v>
      </c>
    </row>
    <row r="13" spans="1:15" ht="15" x14ac:dyDescent="0.25">
      <c r="A13" s="49"/>
    </row>
    <row r="14" spans="1:15" ht="15" x14ac:dyDescent="0.25">
      <c r="A14" s="299" t="s">
        <v>239</v>
      </c>
    </row>
    <row r="15" spans="1:15" ht="15" x14ac:dyDescent="0.25">
      <c r="A15" s="49"/>
    </row>
    <row r="16" spans="1:15" ht="15" x14ac:dyDescent="0.25">
      <c r="A16" s="301" t="s">
        <v>328</v>
      </c>
    </row>
    <row r="17" spans="1:1" ht="15" x14ac:dyDescent="0.25">
      <c r="A17" s="49"/>
    </row>
    <row r="18" spans="1:1" ht="15" x14ac:dyDescent="0.25">
      <c r="A18" s="302" t="s">
        <v>175</v>
      </c>
    </row>
    <row r="22" spans="1:1" x14ac:dyDescent="0.2">
      <c r="A22" s="15" t="s">
        <v>213</v>
      </c>
    </row>
    <row r="23" spans="1:1" x14ac:dyDescent="0.2">
      <c r="A23" s="303" t="s">
        <v>343</v>
      </c>
    </row>
    <row r="24" spans="1:1" x14ac:dyDescent="0.2">
      <c r="A24" s="303" t="s">
        <v>309</v>
      </c>
    </row>
    <row r="25" spans="1:1" x14ac:dyDescent="0.2">
      <c r="A25" s="303" t="s">
        <v>335</v>
      </c>
    </row>
    <row r="26" spans="1:1" x14ac:dyDescent="0.2">
      <c r="A26" s="303" t="s">
        <v>345</v>
      </c>
    </row>
    <row r="27" spans="1:1" x14ac:dyDescent="0.2">
      <c r="A27" s="189" t="s">
        <v>348</v>
      </c>
    </row>
    <row r="28" spans="1:1" x14ac:dyDescent="0.2">
      <c r="A28" s="189" t="s">
        <v>355</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tabSelected="1" zoomScale="80" zoomScaleNormal="80" workbookViewId="0">
      <pane xSplit="1" ySplit="6" topLeftCell="B7" activePane="bottomRight" state="frozen"/>
      <selection pane="topRight" activeCell="B1" sqref="B1"/>
      <selection pane="bottomLeft" activeCell="A6" sqref="A6"/>
      <selection pane="bottomRight" activeCell="GV113" sqref="GV113:GV114"/>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304</v>
      </c>
      <c r="D1" s="238"/>
      <c r="E1" s="147"/>
      <c r="F1" s="145">
        <v>1800</v>
      </c>
      <c r="G1" s="146" t="s">
        <v>321</v>
      </c>
      <c r="H1" s="148"/>
      <c r="I1" s="148"/>
      <c r="J1" s="296" t="s">
        <v>142</v>
      </c>
      <c r="K1" s="297"/>
      <c r="L1" s="368" t="str">
        <f>'alapadatok+magyarázat'!I2</f>
        <v>Mátrabérc-Fallóskút 3.vonal</v>
      </c>
      <c r="M1" s="343"/>
      <c r="N1" s="343"/>
      <c r="O1" s="343"/>
      <c r="P1" s="298"/>
      <c r="Q1" s="297" t="s">
        <v>143</v>
      </c>
      <c r="R1" s="514">
        <f>'alapadatok+magyarázat'!I3</f>
        <v>41813</v>
      </c>
      <c r="S1" s="515"/>
      <c r="T1" s="515"/>
      <c r="U1" s="515"/>
      <c r="V1" s="294"/>
      <c r="W1" s="294"/>
      <c r="X1" s="295" t="s">
        <v>305</v>
      </c>
      <c r="Y1" s="368" t="str">
        <f>'alapadatok+magyarázat'!I4</f>
        <v>Brevák E. Hepp K. Csíntalan ZS.Herbály M.</v>
      </c>
      <c r="Z1" s="343"/>
      <c r="AA1" s="341"/>
      <c r="AB1" s="342"/>
      <c r="AG1" s="293" t="s">
        <v>306</v>
      </c>
      <c r="AH1" s="368" t="str">
        <f>'alapadatok+magyarázat'!I6</f>
        <v>Hoffer K.</v>
      </c>
      <c r="AI1" s="341"/>
      <c r="AJ1" s="341"/>
      <c r="AK1" s="341"/>
      <c r="AL1" s="294" t="s">
        <v>307</v>
      </c>
      <c r="AM1" s="295" t="s">
        <v>308</v>
      </c>
      <c r="AN1" s="514">
        <f>'alapadatok+magyarázat'!I7</f>
        <v>41869</v>
      </c>
      <c r="AO1" s="516"/>
      <c r="AP1" s="106"/>
      <c r="CK1" s="105"/>
      <c r="CL1" s="106"/>
      <c r="CM1" s="106"/>
      <c r="CN1" s="106"/>
    </row>
    <row r="2" spans="1:238" ht="18" x14ac:dyDescent="0.25">
      <c r="A2" s="145">
        <v>100</v>
      </c>
      <c r="G2" s="499" t="s">
        <v>347</v>
      </c>
      <c r="H2" s="500"/>
      <c r="I2" s="500"/>
      <c r="J2" s="500"/>
      <c r="K2" s="500"/>
      <c r="L2" s="500"/>
      <c r="Z2" s="499" t="s">
        <v>347</v>
      </c>
      <c r="AA2" s="500"/>
      <c r="AB2" s="500"/>
      <c r="AC2" s="500"/>
      <c r="AD2" s="500"/>
      <c r="AE2" s="500"/>
      <c r="AT2" s="499" t="s">
        <v>347</v>
      </c>
      <c r="AU2" s="500"/>
      <c r="AV2" s="500"/>
      <c r="AW2" s="500"/>
      <c r="AX2" s="500"/>
      <c r="AY2" s="500"/>
      <c r="BK2" s="499" t="s">
        <v>347</v>
      </c>
      <c r="BL2" s="500"/>
      <c r="BM2" s="500"/>
      <c r="BN2" s="500"/>
      <c r="BO2" s="500"/>
      <c r="BP2" s="500"/>
      <c r="CC2" s="499" t="s">
        <v>347</v>
      </c>
      <c r="CD2" s="500"/>
      <c r="CE2" s="500"/>
      <c r="CF2" s="500"/>
      <c r="CG2" s="500"/>
      <c r="CH2" s="500"/>
      <c r="CU2" s="499" t="s">
        <v>347</v>
      </c>
      <c r="CV2" s="500"/>
      <c r="CW2" s="500"/>
      <c r="CX2" s="500"/>
      <c r="CY2" s="500"/>
      <c r="CZ2" s="500"/>
      <c r="DM2" s="499" t="s">
        <v>347</v>
      </c>
      <c r="DN2" s="500"/>
      <c r="DO2" s="500"/>
      <c r="DP2" s="500"/>
      <c r="DQ2" s="500"/>
      <c r="DR2" s="500"/>
      <c r="DV2" s="499" t="s">
        <v>347</v>
      </c>
      <c r="DW2" s="500"/>
      <c r="DX2" s="500"/>
      <c r="DY2" s="500"/>
      <c r="DZ2" s="500"/>
      <c r="EA2" s="500"/>
      <c r="EN2" s="499" t="s">
        <v>347</v>
      </c>
      <c r="EO2" s="500"/>
      <c r="EP2" s="500"/>
      <c r="EQ2" s="500"/>
      <c r="ER2" s="500"/>
      <c r="ES2" s="500"/>
      <c r="FF2" s="499" t="s">
        <v>347</v>
      </c>
      <c r="FG2" s="500"/>
      <c r="FH2" s="500"/>
      <c r="FI2" s="500"/>
      <c r="FJ2" s="500"/>
      <c r="FK2" s="500"/>
      <c r="FX2" s="499" t="s">
        <v>347</v>
      </c>
      <c r="FY2" s="500"/>
      <c r="FZ2" s="500"/>
      <c r="GA2" s="500"/>
      <c r="GB2" s="500"/>
      <c r="GC2" s="500"/>
      <c r="GP2" s="499" t="s">
        <v>347</v>
      </c>
      <c r="GQ2" s="500"/>
      <c r="GR2" s="500"/>
      <c r="GS2" s="500"/>
      <c r="GT2" s="500"/>
      <c r="GU2" s="500"/>
      <c r="HH2" s="499" t="s">
        <v>347</v>
      </c>
      <c r="HI2" s="500"/>
      <c r="HJ2" s="500"/>
      <c r="HK2" s="500"/>
      <c r="HL2" s="500"/>
      <c r="HM2" s="500"/>
    </row>
    <row r="3" spans="1:238" ht="18" x14ac:dyDescent="0.25">
      <c r="A3" s="50"/>
      <c r="H3" s="107"/>
      <c r="I3" s="107"/>
      <c r="J3" s="107"/>
      <c r="K3" s="107"/>
      <c r="L3" s="107"/>
      <c r="M3" s="107"/>
      <c r="N3" s="107"/>
      <c r="O3" s="107"/>
      <c r="P3" s="504" t="s">
        <v>240</v>
      </c>
      <c r="Q3" s="504"/>
      <c r="R3" s="504"/>
      <c r="S3" s="504"/>
      <c r="T3" s="504"/>
      <c r="U3" s="504"/>
      <c r="V3" s="504"/>
      <c r="W3" s="504"/>
      <c r="X3" s="504"/>
      <c r="Y3" s="504" t="s">
        <v>240</v>
      </c>
      <c r="Z3" s="504"/>
      <c r="AA3" s="504"/>
      <c r="AB3" s="504"/>
      <c r="AC3" s="504"/>
      <c r="AD3" s="504"/>
      <c r="AE3" s="504"/>
      <c r="AF3" s="504"/>
      <c r="AG3" s="504"/>
      <c r="AH3" s="504" t="s">
        <v>240</v>
      </c>
      <c r="AI3" s="504"/>
      <c r="AJ3" s="504"/>
      <c r="AK3" s="504"/>
      <c r="AL3" s="504"/>
      <c r="AM3" s="504"/>
      <c r="AN3" s="504"/>
      <c r="AO3" s="504"/>
      <c r="AP3" s="504"/>
      <c r="AQ3" s="504" t="s">
        <v>240</v>
      </c>
      <c r="AR3" s="504"/>
      <c r="AS3" s="504"/>
      <c r="AT3" s="504"/>
      <c r="AU3" s="504"/>
      <c r="AV3" s="504"/>
      <c r="AW3" s="504"/>
      <c r="AX3" s="504"/>
      <c r="AY3" s="504"/>
      <c r="AZ3" s="504" t="s">
        <v>240</v>
      </c>
      <c r="BA3" s="504"/>
      <c r="BB3" s="504"/>
      <c r="BC3" s="504"/>
      <c r="BD3" s="504"/>
      <c r="BE3" s="504"/>
      <c r="BF3" s="504"/>
      <c r="BG3" s="504"/>
      <c r="BH3" s="504"/>
      <c r="BI3" s="504" t="s">
        <v>240</v>
      </c>
      <c r="BJ3" s="504"/>
      <c r="BK3" s="504"/>
      <c r="BL3" s="504"/>
      <c r="BM3" s="504"/>
      <c r="BN3" s="504"/>
      <c r="BO3" s="504"/>
      <c r="BP3" s="504"/>
      <c r="BQ3" s="504"/>
      <c r="BR3" s="504" t="s">
        <v>240</v>
      </c>
      <c r="BS3" s="504"/>
      <c r="BT3" s="504"/>
      <c r="BU3" s="504"/>
      <c r="BV3" s="504"/>
      <c r="BW3" s="504"/>
      <c r="BX3" s="504"/>
      <c r="BY3" s="504"/>
      <c r="BZ3" s="504"/>
      <c r="CA3" s="504" t="s">
        <v>240</v>
      </c>
      <c r="CB3" s="504"/>
      <c r="CC3" s="504"/>
      <c r="CD3" s="504"/>
      <c r="CE3" s="504"/>
      <c r="CF3" s="504"/>
      <c r="CG3" s="504"/>
      <c r="CH3" s="504"/>
      <c r="CI3" s="504"/>
      <c r="CJ3" s="504" t="s">
        <v>240</v>
      </c>
      <c r="CK3" s="504"/>
      <c r="CL3" s="504"/>
      <c r="CM3" s="504"/>
      <c r="CN3" s="504"/>
      <c r="CO3" s="504"/>
      <c r="CP3" s="504"/>
      <c r="CQ3" s="504"/>
      <c r="CR3" s="504"/>
      <c r="CS3" s="504" t="s">
        <v>240</v>
      </c>
      <c r="CT3" s="504"/>
      <c r="CU3" s="504"/>
      <c r="CV3" s="504"/>
      <c r="CW3" s="504"/>
      <c r="CX3" s="504"/>
      <c r="CY3" s="504"/>
      <c r="CZ3" s="504"/>
      <c r="DA3" s="504"/>
      <c r="DB3" s="504" t="s">
        <v>240</v>
      </c>
      <c r="DC3" s="504"/>
      <c r="DD3" s="504"/>
      <c r="DE3" s="504"/>
      <c r="DF3" s="504"/>
      <c r="DG3" s="504"/>
      <c r="DH3" s="504"/>
      <c r="DI3" s="504"/>
      <c r="DJ3" s="504"/>
      <c r="DK3" s="504" t="s">
        <v>240</v>
      </c>
      <c r="DL3" s="504"/>
      <c r="DM3" s="504"/>
      <c r="DN3" s="504"/>
      <c r="DO3" s="504"/>
      <c r="DP3" s="504"/>
      <c r="DQ3" s="504"/>
      <c r="DR3" s="504"/>
      <c r="DS3" s="504"/>
      <c r="DT3" s="504" t="s">
        <v>240</v>
      </c>
      <c r="DU3" s="504"/>
      <c r="DV3" s="504"/>
      <c r="DW3" s="504"/>
      <c r="DX3" s="504"/>
      <c r="DY3" s="504"/>
      <c r="DZ3" s="504"/>
      <c r="EA3" s="504"/>
      <c r="EB3" s="504"/>
      <c r="EC3" s="504" t="s">
        <v>240</v>
      </c>
      <c r="ED3" s="504"/>
      <c r="EE3" s="504"/>
      <c r="EF3" s="504"/>
      <c r="EG3" s="504"/>
      <c r="EH3" s="504"/>
      <c r="EI3" s="504"/>
      <c r="EJ3" s="504"/>
      <c r="EK3" s="504"/>
      <c r="EL3" s="504" t="s">
        <v>240</v>
      </c>
      <c r="EM3" s="504"/>
      <c r="EN3" s="504"/>
      <c r="EO3" s="504"/>
      <c r="EP3" s="504"/>
      <c r="EQ3" s="504"/>
      <c r="ER3" s="504"/>
      <c r="ES3" s="504"/>
      <c r="ET3" s="504"/>
      <c r="EU3" s="504" t="s">
        <v>240</v>
      </c>
      <c r="EV3" s="504"/>
      <c r="EW3" s="504"/>
      <c r="EX3" s="504"/>
      <c r="EY3" s="504"/>
      <c r="EZ3" s="504"/>
      <c r="FA3" s="504"/>
      <c r="FB3" s="504"/>
      <c r="FC3" s="504"/>
      <c r="FD3" s="504" t="s">
        <v>240</v>
      </c>
      <c r="FE3" s="504"/>
      <c r="FF3" s="504"/>
      <c r="FG3" s="504"/>
      <c r="FH3" s="504"/>
      <c r="FI3" s="504"/>
      <c r="FJ3" s="504"/>
      <c r="FK3" s="504"/>
      <c r="FL3" s="504"/>
      <c r="FM3" s="504" t="s">
        <v>240</v>
      </c>
      <c r="FN3" s="504"/>
      <c r="FO3" s="504"/>
      <c r="FP3" s="504"/>
      <c r="FQ3" s="504"/>
      <c r="FR3" s="504"/>
      <c r="FS3" s="504"/>
      <c r="FT3" s="504"/>
      <c r="FU3" s="504"/>
      <c r="FV3" s="504" t="s">
        <v>240</v>
      </c>
      <c r="FW3" s="504"/>
      <c r="FX3" s="504"/>
      <c r="FY3" s="504"/>
      <c r="FZ3" s="504"/>
      <c r="GA3" s="504"/>
      <c r="GB3" s="504"/>
      <c r="GC3" s="504"/>
      <c r="GD3" s="504"/>
      <c r="GE3" s="504" t="s">
        <v>240</v>
      </c>
      <c r="GF3" s="504"/>
      <c r="GG3" s="504"/>
      <c r="GH3" s="504"/>
      <c r="GI3" s="504"/>
      <c r="GJ3" s="504"/>
      <c r="GK3" s="504"/>
      <c r="GL3" s="504"/>
      <c r="GM3" s="504"/>
      <c r="GN3" s="504" t="s">
        <v>240</v>
      </c>
      <c r="GO3" s="504"/>
      <c r="GP3" s="504"/>
      <c r="GQ3" s="504"/>
      <c r="GR3" s="504"/>
      <c r="GS3" s="504"/>
      <c r="GT3" s="504"/>
      <c r="GU3" s="504"/>
      <c r="GV3" s="504"/>
      <c r="GW3" s="504" t="s">
        <v>240</v>
      </c>
      <c r="GX3" s="504"/>
      <c r="GY3" s="504"/>
      <c r="GZ3" s="504"/>
      <c r="HA3" s="504"/>
      <c r="HB3" s="504"/>
      <c r="HC3" s="504"/>
      <c r="HD3" s="504"/>
      <c r="HE3" s="504"/>
      <c r="HF3" s="504" t="s">
        <v>240</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241</v>
      </c>
      <c r="AA4" s="310"/>
      <c r="AB4" s="311"/>
      <c r="AC4" s="310"/>
      <c r="AD4" s="313" t="s">
        <v>241</v>
      </c>
      <c r="AE4" s="310"/>
      <c r="AF4" s="311"/>
      <c r="AG4" s="313" t="s">
        <v>241</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242</v>
      </c>
      <c r="DV4" s="56"/>
      <c r="DW4" s="52"/>
      <c r="DX4" s="56"/>
      <c r="DY4" s="57" t="s">
        <v>242</v>
      </c>
      <c r="DZ4" s="56"/>
      <c r="EA4" s="52"/>
      <c r="EB4" s="58" t="s">
        <v>242</v>
      </c>
      <c r="EC4" s="56"/>
      <c r="ED4" s="55" t="s">
        <v>243</v>
      </c>
      <c r="EE4" s="56"/>
      <c r="EF4" s="52"/>
      <c r="EG4" s="56"/>
      <c r="EH4" s="55" t="s">
        <v>243</v>
      </c>
      <c r="EI4" s="56"/>
      <c r="EJ4" s="52"/>
      <c r="EK4" s="55" t="s">
        <v>243</v>
      </c>
      <c r="EL4" s="54"/>
      <c r="EM4" s="57" t="s">
        <v>244</v>
      </c>
      <c r="EN4" s="56"/>
      <c r="EO4" s="52"/>
      <c r="EP4" s="56"/>
      <c r="EQ4" s="57" t="s">
        <v>244</v>
      </c>
      <c r="ER4" s="56"/>
      <c r="ES4" s="52"/>
      <c r="ET4" s="58" t="s">
        <v>244</v>
      </c>
      <c r="EU4" s="56"/>
      <c r="EV4" s="55" t="s">
        <v>245</v>
      </c>
      <c r="EW4" s="56"/>
      <c r="EX4" s="52"/>
      <c r="EY4" s="56"/>
      <c r="EZ4" s="55" t="s">
        <v>245</v>
      </c>
      <c r="FA4" s="56"/>
      <c r="FB4" s="52"/>
      <c r="FC4" s="55" t="s">
        <v>245</v>
      </c>
      <c r="FD4" s="54"/>
      <c r="FE4" s="57" t="s">
        <v>246</v>
      </c>
      <c r="FF4" s="56"/>
      <c r="FG4" s="52"/>
      <c r="FH4" s="56"/>
      <c r="FI4" s="57" t="s">
        <v>246</v>
      </c>
      <c r="FJ4" s="56"/>
      <c r="FK4" s="52"/>
      <c r="FL4" s="58" t="s">
        <v>246</v>
      </c>
      <c r="FM4" s="56"/>
      <c r="FN4" s="55" t="s">
        <v>118</v>
      </c>
      <c r="FO4" s="56"/>
      <c r="FP4" s="52"/>
      <c r="FQ4" s="56"/>
      <c r="FR4" s="55" t="s">
        <v>118</v>
      </c>
      <c r="FS4" s="56"/>
      <c r="FT4" s="52"/>
      <c r="FU4" s="55" t="s">
        <v>118</v>
      </c>
      <c r="FV4" s="54"/>
      <c r="FW4" s="57" t="s">
        <v>247</v>
      </c>
      <c r="FX4" s="56"/>
      <c r="FY4" s="52"/>
      <c r="FZ4" s="56"/>
      <c r="GA4" s="57" t="s">
        <v>247</v>
      </c>
      <c r="GB4" s="56"/>
      <c r="GC4" s="52"/>
      <c r="GD4" s="58" t="s">
        <v>247</v>
      </c>
      <c r="GE4" s="55"/>
      <c r="GF4" s="55" t="s">
        <v>212</v>
      </c>
      <c r="GG4" s="56"/>
      <c r="GH4" s="52"/>
      <c r="GI4" s="56"/>
      <c r="GJ4" s="55" t="s">
        <v>212</v>
      </c>
      <c r="GK4" s="56"/>
      <c r="GL4" s="52"/>
      <c r="GM4" s="55" t="s">
        <v>212</v>
      </c>
      <c r="GN4" s="59"/>
      <c r="GO4" s="57" t="s">
        <v>434</v>
      </c>
      <c r="GP4" s="56"/>
      <c r="GQ4" s="52"/>
      <c r="GR4" s="56"/>
      <c r="GS4" s="57" t="s">
        <v>433</v>
      </c>
      <c r="GT4" s="56"/>
      <c r="GU4" s="52"/>
      <c r="GV4" s="58" t="s">
        <v>434</v>
      </c>
      <c r="GW4" s="60"/>
      <c r="GX4" s="55" t="s">
        <v>435</v>
      </c>
      <c r="GY4" s="56"/>
      <c r="GZ4" s="52"/>
      <c r="HA4" s="56"/>
      <c r="HB4" s="55" t="s">
        <v>435</v>
      </c>
      <c r="HC4" s="56"/>
      <c r="HD4" s="52"/>
      <c r="HE4" s="55" t="s">
        <v>435</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295</v>
      </c>
      <c r="D5" s="502"/>
      <c r="E5" s="502"/>
      <c r="F5" s="502"/>
      <c r="G5" s="502"/>
      <c r="H5" s="503"/>
      <c r="I5" s="286"/>
      <c r="J5" s="270"/>
      <c r="K5" s="270"/>
      <c r="L5" s="289" t="s">
        <v>302</v>
      </c>
      <c r="M5" s="270"/>
      <c r="O5" s="82"/>
      <c r="P5" s="83"/>
      <c r="Q5" s="84" t="s">
        <v>34</v>
      </c>
      <c r="R5" s="85"/>
      <c r="S5" s="81"/>
      <c r="T5" s="86"/>
      <c r="U5" s="84" t="s">
        <v>114</v>
      </c>
      <c r="V5" s="85"/>
      <c r="W5" s="81"/>
      <c r="X5" s="87" t="s">
        <v>172</v>
      </c>
      <c r="Z5" s="84" t="s">
        <v>34</v>
      </c>
      <c r="AA5" s="85"/>
      <c r="AB5" s="81"/>
      <c r="AD5" s="84" t="s">
        <v>114</v>
      </c>
      <c r="AE5" s="85"/>
      <c r="AF5" s="81"/>
      <c r="AG5" s="89" t="s">
        <v>233</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233</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233</v>
      </c>
      <c r="CJ5" s="93"/>
      <c r="CK5" s="84" t="s">
        <v>34</v>
      </c>
      <c r="CL5" s="85"/>
      <c r="CM5" s="81"/>
      <c r="CN5" s="89"/>
      <c r="CO5" s="84" t="s">
        <v>114</v>
      </c>
      <c r="CP5" s="85"/>
      <c r="CQ5" s="81"/>
      <c r="CR5" s="92" t="s">
        <v>233</v>
      </c>
      <c r="CT5" s="84" t="s">
        <v>34</v>
      </c>
      <c r="CU5" s="85"/>
      <c r="CV5" s="81"/>
      <c r="CX5" s="84" t="s">
        <v>114</v>
      </c>
      <c r="CY5" s="85"/>
      <c r="CZ5" s="81"/>
      <c r="DA5" s="89" t="s">
        <v>233</v>
      </c>
      <c r="DB5" s="93"/>
      <c r="DC5" s="84" t="s">
        <v>34</v>
      </c>
      <c r="DD5" s="85"/>
      <c r="DE5" s="81"/>
      <c r="DF5" s="86"/>
      <c r="DG5" s="84" t="s">
        <v>114</v>
      </c>
      <c r="DH5" s="85"/>
      <c r="DI5" s="81"/>
      <c r="DJ5" s="92" t="s">
        <v>233</v>
      </c>
      <c r="DK5" s="89"/>
      <c r="DL5" s="84" t="s">
        <v>34</v>
      </c>
      <c r="DM5" s="85"/>
      <c r="DN5" s="81"/>
      <c r="DP5" s="84" t="s">
        <v>114</v>
      </c>
      <c r="DQ5" s="85"/>
      <c r="DR5" s="81"/>
      <c r="DS5" s="89" t="s">
        <v>233</v>
      </c>
      <c r="DT5" s="93"/>
      <c r="DU5" s="84" t="s">
        <v>34</v>
      </c>
      <c r="DV5" s="85"/>
      <c r="DW5" s="81"/>
      <c r="DX5" s="89"/>
      <c r="DY5" s="84" t="s">
        <v>114</v>
      </c>
      <c r="DZ5" s="85"/>
      <c r="EA5" s="81"/>
      <c r="EB5" s="92" t="s">
        <v>233</v>
      </c>
      <c r="EC5" s="89"/>
      <c r="ED5" s="84" t="s">
        <v>34</v>
      </c>
      <c r="EE5" s="85"/>
      <c r="EF5" s="81"/>
      <c r="EG5" s="89"/>
      <c r="EH5" s="84" t="s">
        <v>114</v>
      </c>
      <c r="EI5" s="85"/>
      <c r="EJ5" s="81"/>
      <c r="EK5" s="89" t="s">
        <v>233</v>
      </c>
      <c r="EL5" s="93"/>
      <c r="EM5" s="84" t="s">
        <v>34</v>
      </c>
      <c r="EN5" s="85"/>
      <c r="EO5" s="81"/>
      <c r="EP5" s="89"/>
      <c r="EQ5" s="84" t="s">
        <v>114</v>
      </c>
      <c r="ER5" s="85"/>
      <c r="ES5" s="81"/>
      <c r="ET5" s="92" t="s">
        <v>233</v>
      </c>
      <c r="EU5" s="89"/>
      <c r="EV5" s="84" t="s">
        <v>34</v>
      </c>
      <c r="EW5" s="85"/>
      <c r="EX5" s="81"/>
      <c r="EY5" s="89"/>
      <c r="EZ5" s="84" t="s">
        <v>114</v>
      </c>
      <c r="FA5" s="85"/>
      <c r="FB5" s="81"/>
      <c r="FC5" s="89" t="s">
        <v>233</v>
      </c>
      <c r="FD5" s="83"/>
      <c r="FE5" s="84" t="s">
        <v>34</v>
      </c>
      <c r="FF5" s="85"/>
      <c r="FG5" s="81"/>
      <c r="FH5" s="89"/>
      <c r="FI5" s="84" t="s">
        <v>114</v>
      </c>
      <c r="FJ5" s="85"/>
      <c r="FK5" s="81"/>
      <c r="FL5" s="92" t="s">
        <v>233</v>
      </c>
      <c r="FM5" s="89"/>
      <c r="FN5" s="84" t="s">
        <v>34</v>
      </c>
      <c r="FO5" s="85"/>
      <c r="FP5" s="81"/>
      <c r="FQ5" s="89"/>
      <c r="FR5" s="84" t="s">
        <v>114</v>
      </c>
      <c r="FS5" s="85"/>
      <c r="FT5" s="81"/>
      <c r="FU5" s="89" t="s">
        <v>233</v>
      </c>
      <c r="FV5" s="93"/>
      <c r="FW5" s="84" t="s">
        <v>34</v>
      </c>
      <c r="FX5" s="85"/>
      <c r="FY5" s="81"/>
      <c r="FZ5" s="89"/>
      <c r="GA5" s="84" t="s">
        <v>114</v>
      </c>
      <c r="GB5" s="85"/>
      <c r="GC5" s="81"/>
      <c r="GD5" s="92" t="s">
        <v>233</v>
      </c>
      <c r="GE5" s="89"/>
      <c r="GF5" s="84" t="s">
        <v>34</v>
      </c>
      <c r="GG5" s="85"/>
      <c r="GH5" s="81"/>
      <c r="GI5" s="89"/>
      <c r="GJ5" s="84" t="s">
        <v>114</v>
      </c>
      <c r="GK5" s="85"/>
      <c r="GL5" s="81"/>
      <c r="GM5" s="89" t="s">
        <v>233</v>
      </c>
      <c r="GN5" s="83"/>
      <c r="GO5" s="84" t="s">
        <v>34</v>
      </c>
      <c r="GP5" s="85"/>
      <c r="GQ5" s="81"/>
      <c r="GR5" s="89"/>
      <c r="GS5" s="84" t="s">
        <v>114</v>
      </c>
      <c r="GT5" s="85"/>
      <c r="GU5" s="81"/>
      <c r="GV5" s="92" t="s">
        <v>233</v>
      </c>
      <c r="GW5" s="89"/>
      <c r="GX5" s="84" t="s">
        <v>34</v>
      </c>
      <c r="GY5" s="85"/>
      <c r="GZ5" s="81"/>
      <c r="HA5" s="89"/>
      <c r="HB5" s="84" t="s">
        <v>114</v>
      </c>
      <c r="HC5" s="85"/>
      <c r="HD5" s="81"/>
      <c r="HE5" s="89" t="s">
        <v>233</v>
      </c>
      <c r="HF5" s="93"/>
      <c r="HG5" s="84" t="s">
        <v>34</v>
      </c>
      <c r="HH5" s="85"/>
      <c r="HI5" s="81"/>
      <c r="HJ5" s="89"/>
      <c r="HK5" s="84" t="s">
        <v>114</v>
      </c>
      <c r="HL5" s="85"/>
      <c r="HM5" s="81"/>
      <c r="HN5" s="92" t="s">
        <v>233</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303</v>
      </c>
      <c r="C6" s="101" t="s">
        <v>300</v>
      </c>
      <c r="D6" s="101" t="s">
        <v>301</v>
      </c>
      <c r="E6" s="101" t="s">
        <v>296</v>
      </c>
      <c r="F6" s="101" t="s">
        <v>297</v>
      </c>
      <c r="G6" s="101" t="s">
        <v>298</v>
      </c>
      <c r="H6" s="101" t="s">
        <v>299</v>
      </c>
      <c r="I6" s="287" t="s">
        <v>300</v>
      </c>
      <c r="J6" s="101" t="s">
        <v>301</v>
      </c>
      <c r="K6" s="101" t="s">
        <v>296</v>
      </c>
      <c r="L6" s="101" t="s">
        <v>297</v>
      </c>
      <c r="M6" s="101" t="s">
        <v>298</v>
      </c>
      <c r="N6" s="96" t="s">
        <v>299</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460</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460</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460</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1</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1</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f t="shared" si="8"/>
        <v>0</v>
      </c>
      <c r="HX9" s="470" t="str">
        <f t="shared" si="9"/>
        <v>nem volt</v>
      </c>
      <c r="HY9" s="470" t="str">
        <f t="shared" si="10"/>
        <v>nem volt</v>
      </c>
      <c r="HZ9" s="399" t="str">
        <f t="shared" si="11"/>
        <v>nem volt</v>
      </c>
      <c r="IA9" s="118">
        <f t="shared" si="12"/>
        <v>1</v>
      </c>
      <c r="IB9" s="119">
        <f t="shared" si="13"/>
        <v>0</v>
      </c>
      <c r="IC9" s="119">
        <f t="shared" si="14"/>
        <v>0</v>
      </c>
      <c r="ID9" s="399">
        <f t="shared" si="15"/>
        <v>0</v>
      </c>
    </row>
    <row r="10" spans="1:238" ht="18" x14ac:dyDescent="0.25">
      <c r="A10" s="392">
        <f t="shared" si="16"/>
        <v>4</v>
      </c>
      <c r="B10" s="62" t="s">
        <v>460</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460</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460</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460</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460</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460</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460</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460</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460</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460</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460</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460</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12</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12</v>
      </c>
      <c r="HP21" s="115">
        <f t="shared" si="18"/>
        <v>0</v>
      </c>
      <c r="HQ21" s="115">
        <f t="shared" si="2"/>
        <v>0</v>
      </c>
      <c r="HR21" s="115">
        <f t="shared" si="3"/>
        <v>0</v>
      </c>
      <c r="HS21" s="116">
        <f t="shared" si="4"/>
        <v>0</v>
      </c>
      <c r="HT21" s="115">
        <f t="shared" si="5"/>
        <v>0</v>
      </c>
      <c r="HU21" s="115">
        <f t="shared" si="6"/>
        <v>0</v>
      </c>
      <c r="HV21" s="117">
        <f t="shared" si="7"/>
        <v>0</v>
      </c>
      <c r="HW21" s="115">
        <f t="shared" si="8"/>
        <v>0</v>
      </c>
      <c r="HX21" s="470" t="str">
        <f t="shared" si="9"/>
        <v>nem volt</v>
      </c>
      <c r="HY21" s="470" t="str">
        <f t="shared" si="10"/>
        <v>nem volt</v>
      </c>
      <c r="HZ21" s="399" t="str">
        <f t="shared" si="11"/>
        <v>nem volt</v>
      </c>
      <c r="IA21" s="118">
        <f t="shared" si="19"/>
        <v>12</v>
      </c>
      <c r="IB21" s="119">
        <f t="shared" si="13"/>
        <v>0</v>
      </c>
      <c r="IC21" s="119">
        <f t="shared" si="14"/>
        <v>0</v>
      </c>
      <c r="ID21" s="399">
        <f t="shared" si="15"/>
        <v>0</v>
      </c>
    </row>
    <row r="22" spans="1:238" ht="18" x14ac:dyDescent="0.25">
      <c r="A22" s="392">
        <f t="shared" si="16"/>
        <v>16</v>
      </c>
      <c r="B22" s="62" t="s">
        <v>460</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460</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7</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7</v>
      </c>
      <c r="HP23" s="115">
        <f t="shared" si="18"/>
        <v>0</v>
      </c>
      <c r="HQ23" s="115">
        <f t="shared" si="2"/>
        <v>0</v>
      </c>
      <c r="HR23" s="115">
        <f t="shared" si="3"/>
        <v>0</v>
      </c>
      <c r="HS23" s="116">
        <f t="shared" si="4"/>
        <v>0</v>
      </c>
      <c r="HT23" s="115">
        <f t="shared" si="5"/>
        <v>0</v>
      </c>
      <c r="HU23" s="115">
        <f t="shared" si="6"/>
        <v>0</v>
      </c>
      <c r="HV23" s="117">
        <f t="shared" si="7"/>
        <v>0</v>
      </c>
      <c r="HW23" s="115">
        <f t="shared" si="8"/>
        <v>0</v>
      </c>
      <c r="HX23" s="470" t="str">
        <f t="shared" si="9"/>
        <v>nem volt</v>
      </c>
      <c r="HY23" s="470" t="str">
        <f t="shared" si="10"/>
        <v>nem volt</v>
      </c>
      <c r="HZ23" s="399" t="str">
        <f t="shared" si="11"/>
        <v>nem volt</v>
      </c>
      <c r="IA23" s="118">
        <f t="shared" si="19"/>
        <v>7</v>
      </c>
      <c r="IB23" s="119">
        <f t="shared" si="13"/>
        <v>0</v>
      </c>
      <c r="IC23" s="119">
        <f t="shared" si="14"/>
        <v>0</v>
      </c>
      <c r="ID23" s="399">
        <f t="shared" si="15"/>
        <v>0</v>
      </c>
    </row>
    <row r="24" spans="1:238" ht="18" x14ac:dyDescent="0.25">
      <c r="A24" s="392">
        <f t="shared" si="16"/>
        <v>18</v>
      </c>
      <c r="B24" s="62" t="s">
        <v>460</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460</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460</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460</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4</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4</v>
      </c>
      <c r="HP27" s="115">
        <f t="shared" si="18"/>
        <v>0</v>
      </c>
      <c r="HQ27" s="115">
        <f t="shared" si="2"/>
        <v>0</v>
      </c>
      <c r="HR27" s="115">
        <f t="shared" si="3"/>
        <v>0</v>
      </c>
      <c r="HS27" s="116">
        <f t="shared" si="4"/>
        <v>0</v>
      </c>
      <c r="HT27" s="115">
        <f t="shared" si="5"/>
        <v>0</v>
      </c>
      <c r="HU27" s="115">
        <f t="shared" si="6"/>
        <v>0</v>
      </c>
      <c r="HV27" s="117">
        <f t="shared" si="7"/>
        <v>0</v>
      </c>
      <c r="HW27" s="115">
        <f t="shared" si="8"/>
        <v>0</v>
      </c>
      <c r="HX27" s="470" t="str">
        <f t="shared" si="9"/>
        <v>nem volt</v>
      </c>
      <c r="HY27" s="470" t="str">
        <f t="shared" si="10"/>
        <v>nem volt</v>
      </c>
      <c r="HZ27" s="399" t="str">
        <f t="shared" si="11"/>
        <v>nem volt</v>
      </c>
      <c r="IA27" s="118">
        <f t="shared" si="19"/>
        <v>4</v>
      </c>
      <c r="IB27" s="119">
        <f t="shared" si="13"/>
        <v>0</v>
      </c>
      <c r="IC27" s="119">
        <f t="shared" si="14"/>
        <v>0</v>
      </c>
      <c r="ID27" s="399">
        <f t="shared" si="15"/>
        <v>0</v>
      </c>
    </row>
    <row r="28" spans="1:238" ht="18" x14ac:dyDescent="0.25">
      <c r="A28" s="392">
        <f t="shared" si="16"/>
        <v>22</v>
      </c>
      <c r="B28" s="62" t="s">
        <v>460</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460</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4</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4</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4</v>
      </c>
      <c r="IB29" s="119">
        <f t="shared" si="13"/>
        <v>0</v>
      </c>
      <c r="IC29" s="119">
        <f t="shared" si="14"/>
        <v>0</v>
      </c>
      <c r="ID29" s="399">
        <f t="shared" si="15"/>
        <v>0</v>
      </c>
    </row>
    <row r="30" spans="1:238" ht="18" x14ac:dyDescent="0.25">
      <c r="A30" s="392">
        <f t="shared" si="16"/>
        <v>24</v>
      </c>
      <c r="B30" s="62" t="s">
        <v>460</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460</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460</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460</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460</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t="s">
        <v>460</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460</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460</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460</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460</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460</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460</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460</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460</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460</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460</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460</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460</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460</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460</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8</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8</v>
      </c>
      <c r="HQ49" s="115">
        <f t="shared" si="2"/>
        <v>0</v>
      </c>
      <c r="HR49" s="115">
        <f t="shared" si="3"/>
        <v>0</v>
      </c>
      <c r="HS49" s="116">
        <f t="shared" si="4"/>
        <v>0</v>
      </c>
      <c r="HT49" s="115">
        <f t="shared" si="5"/>
        <v>0</v>
      </c>
      <c r="HU49" s="115">
        <f t="shared" si="6"/>
        <v>0</v>
      </c>
      <c r="HV49" s="117">
        <f t="shared" si="7"/>
        <v>0</v>
      </c>
      <c r="HW49" s="115" t="str">
        <f t="shared" si="8"/>
        <v>nem volt</v>
      </c>
      <c r="HX49" s="470">
        <f t="shared" si="9"/>
        <v>0</v>
      </c>
      <c r="HY49" s="470" t="str">
        <f t="shared" si="10"/>
        <v>nem volt</v>
      </c>
      <c r="HZ49" s="399" t="str">
        <f t="shared" si="11"/>
        <v>nem volt</v>
      </c>
      <c r="IA49" s="118">
        <f t="shared" si="20"/>
        <v>8</v>
      </c>
      <c r="IB49" s="119">
        <f t="shared" si="13"/>
        <v>0</v>
      </c>
      <c r="IC49" s="119">
        <f t="shared" si="14"/>
        <v>0</v>
      </c>
      <c r="ID49" s="399">
        <f t="shared" si="15"/>
        <v>0</v>
      </c>
    </row>
    <row r="50" spans="1:238" ht="18" x14ac:dyDescent="0.25">
      <c r="A50" s="392">
        <f t="shared" si="16"/>
        <v>44</v>
      </c>
      <c r="B50" s="62" t="s">
        <v>460</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460</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460</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460</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460</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460</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t="s">
        <v>460</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458</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0</v>
      </c>
    </row>
    <row r="58" spans="1:238" ht="18" x14ac:dyDescent="0.25">
      <c r="A58" s="392">
        <f t="shared" si="16"/>
        <v>52</v>
      </c>
      <c r="B58" s="62" t="s">
        <v>458</v>
      </c>
      <c r="C58" s="64">
        <v>0</v>
      </c>
      <c r="D58" s="64">
        <v>0</v>
      </c>
      <c r="E58" s="64">
        <v>0</v>
      </c>
      <c r="F58" s="64">
        <v>0</v>
      </c>
      <c r="G58" s="64">
        <v>0</v>
      </c>
      <c r="H58" s="65">
        <v>1</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1</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5</v>
      </c>
      <c r="FN58" s="379">
        <v>0</v>
      </c>
      <c r="FO58" s="379">
        <v>0</v>
      </c>
      <c r="FP58" s="379">
        <v>0</v>
      </c>
      <c r="FQ58" s="379">
        <v>1</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6</v>
      </c>
      <c r="HP58" s="115">
        <f t="shared" si="18"/>
        <v>0</v>
      </c>
      <c r="HQ58" s="115">
        <f t="shared" si="2"/>
        <v>0</v>
      </c>
      <c r="HR58" s="115">
        <f t="shared" si="3"/>
        <v>0</v>
      </c>
      <c r="HS58" s="116">
        <f t="shared" si="4"/>
        <v>1</v>
      </c>
      <c r="HT58" s="115">
        <f t="shared" si="5"/>
        <v>0</v>
      </c>
      <c r="HU58" s="115">
        <f t="shared" si="6"/>
        <v>0</v>
      </c>
      <c r="HV58" s="117">
        <f t="shared" si="7"/>
        <v>0</v>
      </c>
      <c r="HW58" s="115">
        <f t="shared" si="8"/>
        <v>0.16666666666666666</v>
      </c>
      <c r="HX58" s="470" t="str">
        <f t="shared" si="9"/>
        <v>nem volt</v>
      </c>
      <c r="HY58" s="470" t="str">
        <f t="shared" si="10"/>
        <v>nem volt</v>
      </c>
      <c r="HZ58" s="399" t="str">
        <f t="shared" si="11"/>
        <v>nem volt</v>
      </c>
      <c r="IA58" s="118">
        <f t="shared" si="20"/>
        <v>6</v>
      </c>
      <c r="IB58" s="119">
        <f t="shared" si="13"/>
        <v>1</v>
      </c>
      <c r="IC58" s="119">
        <f t="shared" si="14"/>
        <v>0.16666666666666666</v>
      </c>
      <c r="ID58" s="399">
        <f t="shared" si="15"/>
        <v>1</v>
      </c>
    </row>
    <row r="59" spans="1:238" ht="18" x14ac:dyDescent="0.25">
      <c r="A59" s="392">
        <f t="shared" si="16"/>
        <v>53</v>
      </c>
      <c r="B59" s="62" t="s">
        <v>458</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1</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1</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1</v>
      </c>
      <c r="IB59" s="119">
        <f t="shared" si="13"/>
        <v>0</v>
      </c>
      <c r="IC59" s="119">
        <f t="shared" si="14"/>
        <v>0</v>
      </c>
      <c r="ID59" s="399">
        <f t="shared" si="15"/>
        <v>0</v>
      </c>
    </row>
    <row r="60" spans="1:238" ht="18" x14ac:dyDescent="0.25">
      <c r="A60" s="392">
        <f t="shared" si="16"/>
        <v>54</v>
      </c>
      <c r="B60" s="62" t="s">
        <v>458</v>
      </c>
      <c r="C60" s="64">
        <v>0</v>
      </c>
      <c r="D60" s="64">
        <v>0</v>
      </c>
      <c r="E60" s="64">
        <v>0</v>
      </c>
      <c r="F60" s="64">
        <v>0</v>
      </c>
      <c r="G60" s="64">
        <v>0</v>
      </c>
      <c r="H60" s="65">
        <v>1</v>
      </c>
      <c r="I60" s="288">
        <v>0</v>
      </c>
      <c r="J60" s="64">
        <v>0</v>
      </c>
      <c r="K60" s="64">
        <v>0</v>
      </c>
      <c r="L60" s="64">
        <v>0</v>
      </c>
      <c r="M60" s="64">
        <v>0</v>
      </c>
      <c r="N60" s="64">
        <v>0</v>
      </c>
      <c r="O60" s="67"/>
      <c r="P60" s="378">
        <v>6</v>
      </c>
      <c r="Q60" s="379">
        <v>0</v>
      </c>
      <c r="R60" s="379">
        <v>0</v>
      </c>
      <c r="S60" s="379">
        <v>0</v>
      </c>
      <c r="T60" s="379">
        <v>2</v>
      </c>
      <c r="U60" s="379">
        <v>0</v>
      </c>
      <c r="V60" s="379">
        <v>0</v>
      </c>
      <c r="W60" s="379">
        <v>0</v>
      </c>
      <c r="X60" s="380">
        <v>1</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6</v>
      </c>
      <c r="HP60" s="115">
        <f t="shared" si="18"/>
        <v>0</v>
      </c>
      <c r="HQ60" s="115">
        <f t="shared" si="2"/>
        <v>0</v>
      </c>
      <c r="HR60" s="115">
        <f t="shared" si="3"/>
        <v>0</v>
      </c>
      <c r="HS60" s="116">
        <f t="shared" si="4"/>
        <v>2</v>
      </c>
      <c r="HT60" s="115">
        <f t="shared" si="5"/>
        <v>0</v>
      </c>
      <c r="HU60" s="115">
        <f t="shared" si="6"/>
        <v>0</v>
      </c>
      <c r="HV60" s="117">
        <f t="shared" si="7"/>
        <v>0</v>
      </c>
      <c r="HW60" s="115">
        <f t="shared" si="8"/>
        <v>0.33333333333333331</v>
      </c>
      <c r="HX60" s="470" t="str">
        <f t="shared" si="9"/>
        <v>nem volt</v>
      </c>
      <c r="HY60" s="470" t="str">
        <f t="shared" si="10"/>
        <v>nem volt</v>
      </c>
      <c r="HZ60" s="399" t="str">
        <f t="shared" si="11"/>
        <v>nem volt</v>
      </c>
      <c r="IA60" s="118">
        <f t="shared" si="20"/>
        <v>6</v>
      </c>
      <c r="IB60" s="119">
        <f t="shared" si="13"/>
        <v>2</v>
      </c>
      <c r="IC60" s="119">
        <f t="shared" si="14"/>
        <v>0.33333333333333331</v>
      </c>
      <c r="ID60" s="399">
        <f t="shared" si="15"/>
        <v>1</v>
      </c>
    </row>
    <row r="61" spans="1:238" ht="18" x14ac:dyDescent="0.25">
      <c r="A61" s="392">
        <f t="shared" si="16"/>
        <v>55</v>
      </c>
      <c r="B61" s="62" t="s">
        <v>458</v>
      </c>
      <c r="C61" s="64">
        <v>0</v>
      </c>
      <c r="D61" s="64">
        <v>0</v>
      </c>
      <c r="E61" s="64">
        <v>0</v>
      </c>
      <c r="F61" s="64">
        <v>0</v>
      </c>
      <c r="G61" s="64">
        <v>0</v>
      </c>
      <c r="H61" s="65">
        <v>0</v>
      </c>
      <c r="I61" s="288">
        <v>0</v>
      </c>
      <c r="J61" s="64">
        <v>0</v>
      </c>
      <c r="K61" s="64">
        <v>0</v>
      </c>
      <c r="L61" s="64">
        <v>0</v>
      </c>
      <c r="M61" s="64">
        <v>0</v>
      </c>
      <c r="N61" s="64">
        <v>0</v>
      </c>
      <c r="O61" s="67"/>
      <c r="P61" s="378">
        <v>2</v>
      </c>
      <c r="Q61" s="379">
        <v>0</v>
      </c>
      <c r="R61" s="379">
        <v>0</v>
      </c>
      <c r="S61" s="379">
        <v>0</v>
      </c>
      <c r="T61" s="379">
        <v>0</v>
      </c>
      <c r="U61" s="379">
        <v>0</v>
      </c>
      <c r="V61" s="379">
        <v>0</v>
      </c>
      <c r="W61" s="379">
        <v>0</v>
      </c>
      <c r="X61" s="380">
        <v>1</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7</v>
      </c>
      <c r="BJ61" s="379">
        <v>0</v>
      </c>
      <c r="BK61" s="379">
        <v>0</v>
      </c>
      <c r="BL61" s="379">
        <v>0</v>
      </c>
      <c r="BM61" s="379">
        <v>1</v>
      </c>
      <c r="BN61" s="379">
        <v>0</v>
      </c>
      <c r="BO61" s="379">
        <v>0</v>
      </c>
      <c r="BP61" s="379">
        <v>0</v>
      </c>
      <c r="BQ61" s="382">
        <v>2</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5</v>
      </c>
      <c r="FW61" s="379">
        <v>0</v>
      </c>
      <c r="FX61" s="379">
        <v>0</v>
      </c>
      <c r="FY61" s="379">
        <v>0</v>
      </c>
      <c r="FZ61" s="379">
        <v>1</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14</v>
      </c>
      <c r="HP61" s="115">
        <f t="shared" si="18"/>
        <v>0</v>
      </c>
      <c r="HQ61" s="115">
        <f t="shared" si="2"/>
        <v>0</v>
      </c>
      <c r="HR61" s="115">
        <f t="shared" si="3"/>
        <v>0</v>
      </c>
      <c r="HS61" s="116">
        <f t="shared" si="4"/>
        <v>2</v>
      </c>
      <c r="HT61" s="115">
        <f t="shared" si="5"/>
        <v>0</v>
      </c>
      <c r="HU61" s="115">
        <f t="shared" si="6"/>
        <v>0</v>
      </c>
      <c r="HV61" s="117">
        <f t="shared" si="7"/>
        <v>0</v>
      </c>
      <c r="HW61" s="115">
        <f t="shared" si="8"/>
        <v>0.14285714285714285</v>
      </c>
      <c r="HX61" s="470" t="str">
        <f t="shared" si="9"/>
        <v>nem volt</v>
      </c>
      <c r="HY61" s="470" t="str">
        <f t="shared" si="10"/>
        <v>nem volt</v>
      </c>
      <c r="HZ61" s="399" t="str">
        <f t="shared" si="11"/>
        <v>nem volt</v>
      </c>
      <c r="IA61" s="118">
        <f t="shared" si="20"/>
        <v>14</v>
      </c>
      <c r="IB61" s="119">
        <f t="shared" si="13"/>
        <v>2</v>
      </c>
      <c r="IC61" s="119">
        <f t="shared" si="14"/>
        <v>0.14285714285714285</v>
      </c>
      <c r="ID61" s="399">
        <f t="shared" si="15"/>
        <v>0</v>
      </c>
    </row>
    <row r="62" spans="1:238" ht="18" x14ac:dyDescent="0.25">
      <c r="A62" s="392">
        <f t="shared" si="16"/>
        <v>56</v>
      </c>
      <c r="B62" s="62" t="s">
        <v>458</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13</v>
      </c>
      <c r="BJ62" s="379">
        <v>3</v>
      </c>
      <c r="BK62" s="379">
        <v>0</v>
      </c>
      <c r="BL62" s="379">
        <v>0</v>
      </c>
      <c r="BM62" s="379">
        <v>2</v>
      </c>
      <c r="BN62" s="379">
        <v>1</v>
      </c>
      <c r="BO62" s="379">
        <v>0</v>
      </c>
      <c r="BP62" s="379">
        <v>0</v>
      </c>
      <c r="BQ62" s="382">
        <v>4</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13</v>
      </c>
      <c r="HP62" s="115">
        <f t="shared" si="18"/>
        <v>3</v>
      </c>
      <c r="HQ62" s="115">
        <f t="shared" si="2"/>
        <v>0</v>
      </c>
      <c r="HR62" s="115">
        <f t="shared" si="3"/>
        <v>0</v>
      </c>
      <c r="HS62" s="116">
        <f t="shared" si="4"/>
        <v>2</v>
      </c>
      <c r="HT62" s="115">
        <f t="shared" si="5"/>
        <v>1</v>
      </c>
      <c r="HU62" s="115">
        <f t="shared" si="6"/>
        <v>0</v>
      </c>
      <c r="HV62" s="117">
        <f t="shared" si="7"/>
        <v>0</v>
      </c>
      <c r="HW62" s="115">
        <f t="shared" si="8"/>
        <v>0.15384615384615385</v>
      </c>
      <c r="HX62" s="470">
        <f t="shared" si="9"/>
        <v>0.33333333333333331</v>
      </c>
      <c r="HY62" s="470" t="str">
        <f t="shared" si="10"/>
        <v>nem volt</v>
      </c>
      <c r="HZ62" s="399" t="str">
        <f t="shared" si="11"/>
        <v>nem volt</v>
      </c>
      <c r="IA62" s="118">
        <f t="shared" si="20"/>
        <v>16</v>
      </c>
      <c r="IB62" s="119">
        <f t="shared" si="13"/>
        <v>3</v>
      </c>
      <c r="IC62" s="119">
        <f t="shared" si="14"/>
        <v>0.1875</v>
      </c>
      <c r="ID62" s="399">
        <f t="shared" si="15"/>
        <v>0</v>
      </c>
    </row>
    <row r="63" spans="1:238" ht="18" x14ac:dyDescent="0.25">
      <c r="A63" s="392">
        <f t="shared" si="16"/>
        <v>57</v>
      </c>
      <c r="B63" s="62" t="s">
        <v>458</v>
      </c>
      <c r="C63" s="64">
        <v>0</v>
      </c>
      <c r="D63" s="64">
        <v>0</v>
      </c>
      <c r="E63" s="64">
        <v>0</v>
      </c>
      <c r="F63" s="64">
        <v>0</v>
      </c>
      <c r="G63" s="64">
        <v>0</v>
      </c>
      <c r="H63" s="65">
        <v>0</v>
      </c>
      <c r="I63" s="288">
        <v>0</v>
      </c>
      <c r="J63" s="64">
        <v>0</v>
      </c>
      <c r="K63" s="64">
        <v>0</v>
      </c>
      <c r="L63" s="64">
        <v>0</v>
      </c>
      <c r="M63" s="64">
        <v>0</v>
      </c>
      <c r="N63" s="64">
        <v>0</v>
      </c>
      <c r="O63" s="67"/>
      <c r="P63" s="378">
        <v>1</v>
      </c>
      <c r="Q63" s="379">
        <v>0</v>
      </c>
      <c r="R63" s="379">
        <v>0</v>
      </c>
      <c r="S63" s="379">
        <v>0</v>
      </c>
      <c r="T63" s="379">
        <v>0</v>
      </c>
      <c r="U63" s="379">
        <v>0</v>
      </c>
      <c r="V63" s="379">
        <v>0</v>
      </c>
      <c r="W63" s="379">
        <v>0</v>
      </c>
      <c r="X63" s="380">
        <v>1</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8</v>
      </c>
      <c r="FW63" s="379">
        <v>0</v>
      </c>
      <c r="FX63" s="379">
        <v>0</v>
      </c>
      <c r="FY63" s="379">
        <v>0</v>
      </c>
      <c r="FZ63" s="379">
        <v>1</v>
      </c>
      <c r="GA63" s="379">
        <v>0</v>
      </c>
      <c r="GB63" s="379">
        <v>0</v>
      </c>
      <c r="GC63" s="379">
        <v>0</v>
      </c>
      <c r="GD63" s="380">
        <v>1</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9</v>
      </c>
      <c r="HP63" s="115">
        <f t="shared" si="18"/>
        <v>0</v>
      </c>
      <c r="HQ63" s="115">
        <f t="shared" si="2"/>
        <v>0</v>
      </c>
      <c r="HR63" s="115">
        <f t="shared" si="3"/>
        <v>0</v>
      </c>
      <c r="HS63" s="116">
        <f t="shared" si="4"/>
        <v>1</v>
      </c>
      <c r="HT63" s="115">
        <f t="shared" si="5"/>
        <v>0</v>
      </c>
      <c r="HU63" s="115">
        <f t="shared" si="6"/>
        <v>0</v>
      </c>
      <c r="HV63" s="117">
        <f t="shared" si="7"/>
        <v>0</v>
      </c>
      <c r="HW63" s="115">
        <f t="shared" si="8"/>
        <v>0.1111111111111111</v>
      </c>
      <c r="HX63" s="470" t="str">
        <f t="shared" si="9"/>
        <v>nem volt</v>
      </c>
      <c r="HY63" s="470" t="str">
        <f t="shared" si="10"/>
        <v>nem volt</v>
      </c>
      <c r="HZ63" s="399" t="str">
        <f t="shared" si="11"/>
        <v>nem volt</v>
      </c>
      <c r="IA63" s="118">
        <f t="shared" si="20"/>
        <v>9</v>
      </c>
      <c r="IB63" s="119">
        <f t="shared" si="13"/>
        <v>1</v>
      </c>
      <c r="IC63" s="119">
        <f t="shared" si="14"/>
        <v>0.1111111111111111</v>
      </c>
      <c r="ID63" s="399">
        <f t="shared" si="15"/>
        <v>0</v>
      </c>
    </row>
    <row r="64" spans="1:238" ht="18" x14ac:dyDescent="0.25">
      <c r="A64" s="392">
        <f t="shared" si="16"/>
        <v>58</v>
      </c>
      <c r="B64" s="62" t="s">
        <v>458</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2</v>
      </c>
      <c r="BJ64" s="379">
        <v>5</v>
      </c>
      <c r="BK64" s="379">
        <v>3</v>
      </c>
      <c r="BL64" s="379">
        <v>0</v>
      </c>
      <c r="BM64" s="379">
        <v>0</v>
      </c>
      <c r="BN64" s="379">
        <v>0</v>
      </c>
      <c r="BO64" s="379">
        <v>0</v>
      </c>
      <c r="BP64" s="379">
        <v>0</v>
      </c>
      <c r="BQ64" s="382">
        <v>8</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2</v>
      </c>
      <c r="HP64" s="115">
        <f t="shared" si="18"/>
        <v>5</v>
      </c>
      <c r="HQ64" s="115">
        <f t="shared" si="2"/>
        <v>3</v>
      </c>
      <c r="HR64" s="115">
        <f t="shared" si="3"/>
        <v>0</v>
      </c>
      <c r="HS64" s="116">
        <f t="shared" si="4"/>
        <v>0</v>
      </c>
      <c r="HT64" s="115">
        <f t="shared" si="5"/>
        <v>0</v>
      </c>
      <c r="HU64" s="115">
        <f t="shared" si="6"/>
        <v>0</v>
      </c>
      <c r="HV64" s="117">
        <f t="shared" si="7"/>
        <v>0</v>
      </c>
      <c r="HW64" s="115">
        <f t="shared" si="8"/>
        <v>0</v>
      </c>
      <c r="HX64" s="470">
        <f t="shared" si="9"/>
        <v>0</v>
      </c>
      <c r="HY64" s="470">
        <f t="shared" si="10"/>
        <v>0</v>
      </c>
      <c r="HZ64" s="399" t="str">
        <f t="shared" si="11"/>
        <v>nem volt</v>
      </c>
      <c r="IA64" s="118">
        <f t="shared" si="20"/>
        <v>10</v>
      </c>
      <c r="IB64" s="119">
        <f t="shared" si="13"/>
        <v>0</v>
      </c>
      <c r="IC64" s="119">
        <f t="shared" si="14"/>
        <v>0</v>
      </c>
      <c r="ID64" s="399">
        <f t="shared" si="15"/>
        <v>0</v>
      </c>
    </row>
    <row r="65" spans="1:238" ht="18" x14ac:dyDescent="0.25">
      <c r="A65" s="392">
        <f t="shared" si="16"/>
        <v>59</v>
      </c>
      <c r="B65" s="62" t="s">
        <v>458</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7</v>
      </c>
      <c r="BJ65" s="379">
        <v>0</v>
      </c>
      <c r="BK65" s="379">
        <v>2</v>
      </c>
      <c r="BL65" s="379">
        <v>0</v>
      </c>
      <c r="BM65" s="379">
        <v>0</v>
      </c>
      <c r="BN65" s="379">
        <v>0</v>
      </c>
      <c r="BO65" s="379">
        <v>0</v>
      </c>
      <c r="BP65" s="379">
        <v>0</v>
      </c>
      <c r="BQ65" s="382">
        <v>4</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7</v>
      </c>
      <c r="HP65" s="115">
        <f t="shared" si="18"/>
        <v>0</v>
      </c>
      <c r="HQ65" s="115">
        <f t="shared" si="2"/>
        <v>2</v>
      </c>
      <c r="HR65" s="115">
        <f t="shared" si="3"/>
        <v>0</v>
      </c>
      <c r="HS65" s="116">
        <f t="shared" si="4"/>
        <v>0</v>
      </c>
      <c r="HT65" s="115">
        <f t="shared" si="5"/>
        <v>0</v>
      </c>
      <c r="HU65" s="115">
        <f t="shared" si="6"/>
        <v>0</v>
      </c>
      <c r="HV65" s="117">
        <f t="shared" si="7"/>
        <v>0</v>
      </c>
      <c r="HW65" s="115">
        <f t="shared" si="8"/>
        <v>0</v>
      </c>
      <c r="HX65" s="470" t="str">
        <f t="shared" si="9"/>
        <v>nem volt</v>
      </c>
      <c r="HY65" s="470">
        <f t="shared" si="10"/>
        <v>0</v>
      </c>
      <c r="HZ65" s="399" t="str">
        <f t="shared" si="11"/>
        <v>nem volt</v>
      </c>
      <c r="IA65" s="118">
        <f t="shared" si="20"/>
        <v>9</v>
      </c>
      <c r="IB65" s="119">
        <f t="shared" si="13"/>
        <v>0</v>
      </c>
      <c r="IC65" s="119">
        <f t="shared" si="14"/>
        <v>0</v>
      </c>
      <c r="ID65" s="399">
        <f t="shared" si="15"/>
        <v>0</v>
      </c>
    </row>
    <row r="66" spans="1:238" ht="18" x14ac:dyDescent="0.25">
      <c r="A66" s="392">
        <f t="shared" si="16"/>
        <v>60</v>
      </c>
      <c r="B66" s="62" t="s">
        <v>458</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3</v>
      </c>
      <c r="BK66" s="379">
        <v>0</v>
      </c>
      <c r="BL66" s="379">
        <v>0</v>
      </c>
      <c r="BM66" s="379">
        <v>0</v>
      </c>
      <c r="BN66" s="379">
        <v>0</v>
      </c>
      <c r="BO66" s="379">
        <v>0</v>
      </c>
      <c r="BP66" s="379">
        <v>0</v>
      </c>
      <c r="BQ66" s="382">
        <v>4</v>
      </c>
      <c r="BR66" s="378">
        <v>0</v>
      </c>
      <c r="BS66" s="379">
        <v>0</v>
      </c>
      <c r="BT66" s="379">
        <v>4</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3</v>
      </c>
      <c r="HQ66" s="115">
        <f t="shared" si="2"/>
        <v>4</v>
      </c>
      <c r="HR66" s="115">
        <f t="shared" si="3"/>
        <v>0</v>
      </c>
      <c r="HS66" s="116">
        <f t="shared" si="4"/>
        <v>0</v>
      </c>
      <c r="HT66" s="115">
        <f t="shared" si="5"/>
        <v>0</v>
      </c>
      <c r="HU66" s="115">
        <f t="shared" si="6"/>
        <v>0</v>
      </c>
      <c r="HV66" s="117">
        <f t="shared" si="7"/>
        <v>0</v>
      </c>
      <c r="HW66" s="115" t="str">
        <f t="shared" si="8"/>
        <v>nem volt</v>
      </c>
      <c r="HX66" s="470">
        <f t="shared" si="9"/>
        <v>0</v>
      </c>
      <c r="HY66" s="470">
        <f t="shared" si="10"/>
        <v>0</v>
      </c>
      <c r="HZ66" s="399" t="str">
        <f t="shared" si="11"/>
        <v>nem volt</v>
      </c>
      <c r="IA66" s="118">
        <f t="shared" si="20"/>
        <v>7</v>
      </c>
      <c r="IB66" s="119">
        <f t="shared" si="13"/>
        <v>0</v>
      </c>
      <c r="IC66" s="119">
        <f t="shared" si="14"/>
        <v>0</v>
      </c>
      <c r="ID66" s="399">
        <f t="shared" si="15"/>
        <v>0</v>
      </c>
    </row>
    <row r="67" spans="1:238" ht="18" x14ac:dyDescent="0.25">
      <c r="A67" s="392">
        <f t="shared" si="16"/>
        <v>61</v>
      </c>
      <c r="B67" s="62" t="s">
        <v>458</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1</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9</v>
      </c>
      <c r="BL67" s="379">
        <v>0</v>
      </c>
      <c r="BM67" s="379">
        <v>0</v>
      </c>
      <c r="BN67" s="379">
        <v>0</v>
      </c>
      <c r="BO67" s="379">
        <v>1</v>
      </c>
      <c r="BP67" s="379">
        <v>0</v>
      </c>
      <c r="BQ67" s="382">
        <v>1</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1</v>
      </c>
      <c r="HP67" s="115">
        <f t="shared" si="18"/>
        <v>0</v>
      </c>
      <c r="HQ67" s="115">
        <f t="shared" si="2"/>
        <v>9</v>
      </c>
      <c r="HR67" s="115">
        <f t="shared" si="3"/>
        <v>0</v>
      </c>
      <c r="HS67" s="116">
        <f t="shared" si="4"/>
        <v>0</v>
      </c>
      <c r="HT67" s="115">
        <f t="shared" si="5"/>
        <v>0</v>
      </c>
      <c r="HU67" s="115">
        <f t="shared" si="6"/>
        <v>1</v>
      </c>
      <c r="HV67" s="117">
        <f t="shared" si="7"/>
        <v>0</v>
      </c>
      <c r="HW67" s="115">
        <f t="shared" si="8"/>
        <v>0</v>
      </c>
      <c r="HX67" s="470" t="str">
        <f t="shared" si="9"/>
        <v>nem volt</v>
      </c>
      <c r="HY67" s="470">
        <f t="shared" si="10"/>
        <v>0.1111111111111111</v>
      </c>
      <c r="HZ67" s="399" t="str">
        <f t="shared" si="11"/>
        <v>nem volt</v>
      </c>
      <c r="IA67" s="118">
        <f t="shared" si="20"/>
        <v>10</v>
      </c>
      <c r="IB67" s="119">
        <f t="shared" si="13"/>
        <v>1</v>
      </c>
      <c r="IC67" s="119">
        <f t="shared" si="14"/>
        <v>0.1</v>
      </c>
      <c r="ID67" s="399">
        <f t="shared" si="15"/>
        <v>0</v>
      </c>
    </row>
    <row r="68" spans="1:238" ht="18" x14ac:dyDescent="0.25">
      <c r="A68" s="392">
        <f t="shared" si="16"/>
        <v>62</v>
      </c>
      <c r="B68" s="62" t="s">
        <v>458</v>
      </c>
      <c r="C68" s="64">
        <v>0</v>
      </c>
      <c r="D68" s="64">
        <v>0</v>
      </c>
      <c r="E68" s="64">
        <v>0</v>
      </c>
      <c r="F68" s="64">
        <v>0</v>
      </c>
      <c r="G68" s="64">
        <v>0</v>
      </c>
      <c r="H68" s="65">
        <v>1</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8</v>
      </c>
      <c r="BJ68" s="379">
        <v>0</v>
      </c>
      <c r="BK68" s="379">
        <v>5</v>
      </c>
      <c r="BL68" s="379">
        <v>0</v>
      </c>
      <c r="BM68" s="379">
        <v>0</v>
      </c>
      <c r="BN68" s="379">
        <v>0</v>
      </c>
      <c r="BO68" s="379">
        <v>0</v>
      </c>
      <c r="BP68" s="379">
        <v>0</v>
      </c>
      <c r="BQ68" s="382">
        <v>7</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8</v>
      </c>
      <c r="HP68" s="115">
        <f t="shared" si="18"/>
        <v>0</v>
      </c>
      <c r="HQ68" s="115">
        <f t="shared" si="2"/>
        <v>5</v>
      </c>
      <c r="HR68" s="115">
        <f t="shared" si="3"/>
        <v>0</v>
      </c>
      <c r="HS68" s="116">
        <f t="shared" si="4"/>
        <v>0</v>
      </c>
      <c r="HT68" s="115">
        <f t="shared" si="5"/>
        <v>0</v>
      </c>
      <c r="HU68" s="115">
        <f t="shared" si="6"/>
        <v>0</v>
      </c>
      <c r="HV68" s="117">
        <f t="shared" si="7"/>
        <v>0</v>
      </c>
      <c r="HW68" s="115">
        <f t="shared" si="8"/>
        <v>0</v>
      </c>
      <c r="HX68" s="470" t="str">
        <f t="shared" si="9"/>
        <v>nem volt</v>
      </c>
      <c r="HY68" s="470">
        <f t="shared" si="10"/>
        <v>0</v>
      </c>
      <c r="HZ68" s="399" t="str">
        <f t="shared" si="11"/>
        <v>nem volt</v>
      </c>
      <c r="IA68" s="118">
        <f t="shared" si="20"/>
        <v>13</v>
      </c>
      <c r="IB68" s="119">
        <f t="shared" si="13"/>
        <v>0</v>
      </c>
      <c r="IC68" s="119">
        <f t="shared" si="14"/>
        <v>0</v>
      </c>
      <c r="ID68" s="399">
        <f t="shared" si="15"/>
        <v>1</v>
      </c>
    </row>
    <row r="69" spans="1:238" ht="18" x14ac:dyDescent="0.25">
      <c r="A69" s="392">
        <f t="shared" si="16"/>
        <v>63</v>
      </c>
      <c r="B69" s="62" t="s">
        <v>458</v>
      </c>
      <c r="C69" s="64">
        <v>0</v>
      </c>
      <c r="D69" s="64">
        <v>0</v>
      </c>
      <c r="E69" s="64">
        <v>0</v>
      </c>
      <c r="F69" s="64">
        <v>0</v>
      </c>
      <c r="G69" s="64">
        <v>0</v>
      </c>
      <c r="H69" s="65">
        <v>1</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12</v>
      </c>
      <c r="FW69" s="379">
        <v>6</v>
      </c>
      <c r="FX69" s="379">
        <v>0</v>
      </c>
      <c r="FY69" s="379">
        <v>0</v>
      </c>
      <c r="FZ69" s="379">
        <v>0</v>
      </c>
      <c r="GA69" s="379">
        <v>0</v>
      </c>
      <c r="GB69" s="379">
        <v>0</v>
      </c>
      <c r="GC69" s="379">
        <v>0</v>
      </c>
      <c r="GD69" s="380">
        <v>13</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12</v>
      </c>
      <c r="HP69" s="115">
        <f t="shared" si="18"/>
        <v>6</v>
      </c>
      <c r="HQ69" s="115">
        <f t="shared" si="2"/>
        <v>0</v>
      </c>
      <c r="HR69" s="115">
        <f t="shared" si="3"/>
        <v>0</v>
      </c>
      <c r="HS69" s="116">
        <f t="shared" si="4"/>
        <v>0</v>
      </c>
      <c r="HT69" s="115">
        <f t="shared" si="5"/>
        <v>0</v>
      </c>
      <c r="HU69" s="115">
        <f t="shared" si="6"/>
        <v>0</v>
      </c>
      <c r="HV69" s="117">
        <f t="shared" si="7"/>
        <v>0</v>
      </c>
      <c r="HW69" s="115">
        <f t="shared" si="8"/>
        <v>0</v>
      </c>
      <c r="HX69" s="470">
        <f t="shared" si="9"/>
        <v>0</v>
      </c>
      <c r="HY69" s="470" t="str">
        <f t="shared" si="10"/>
        <v>nem volt</v>
      </c>
      <c r="HZ69" s="399" t="str">
        <f t="shared" si="11"/>
        <v>nem volt</v>
      </c>
      <c r="IA69" s="118">
        <f t="shared" si="20"/>
        <v>18</v>
      </c>
      <c r="IB69" s="119">
        <f t="shared" si="13"/>
        <v>0</v>
      </c>
      <c r="IC69" s="119">
        <f t="shared" si="14"/>
        <v>0</v>
      </c>
      <c r="ID69" s="399">
        <f t="shared" si="15"/>
        <v>1</v>
      </c>
    </row>
    <row r="70" spans="1:238" ht="18" x14ac:dyDescent="0.25">
      <c r="A70" s="392">
        <f t="shared" si="16"/>
        <v>64</v>
      </c>
      <c r="B70" s="62" t="s">
        <v>458</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9</v>
      </c>
      <c r="EE70" s="379">
        <v>0</v>
      </c>
      <c r="EF70" s="379">
        <v>0</v>
      </c>
      <c r="EG70" s="379">
        <v>0</v>
      </c>
      <c r="EH70" s="379">
        <v>0</v>
      </c>
      <c r="EI70" s="379">
        <v>0</v>
      </c>
      <c r="EJ70" s="379">
        <v>0</v>
      </c>
      <c r="EK70" s="382">
        <v>4</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3</v>
      </c>
      <c r="FW70" s="379">
        <v>0</v>
      </c>
      <c r="FX70" s="379">
        <v>0</v>
      </c>
      <c r="FY70" s="379">
        <v>0</v>
      </c>
      <c r="FZ70" s="379">
        <v>1</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3</v>
      </c>
      <c r="HP70" s="115">
        <f t="shared" si="18"/>
        <v>9</v>
      </c>
      <c r="HQ70" s="115">
        <f t="shared" si="2"/>
        <v>0</v>
      </c>
      <c r="HR70" s="115">
        <f t="shared" si="3"/>
        <v>0</v>
      </c>
      <c r="HS70" s="116">
        <f t="shared" si="4"/>
        <v>1</v>
      </c>
      <c r="HT70" s="115">
        <f t="shared" si="5"/>
        <v>0</v>
      </c>
      <c r="HU70" s="115">
        <f t="shared" si="6"/>
        <v>0</v>
      </c>
      <c r="HV70" s="117">
        <f t="shared" si="7"/>
        <v>0</v>
      </c>
      <c r="HW70" s="115">
        <f t="shared" si="8"/>
        <v>0.33333333333333331</v>
      </c>
      <c r="HX70" s="470">
        <f t="shared" si="9"/>
        <v>0</v>
      </c>
      <c r="HY70" s="470" t="str">
        <f t="shared" si="10"/>
        <v>nem volt</v>
      </c>
      <c r="HZ70" s="399" t="str">
        <f t="shared" si="11"/>
        <v>nem volt</v>
      </c>
      <c r="IA70" s="118">
        <f t="shared" si="20"/>
        <v>12</v>
      </c>
      <c r="IB70" s="119">
        <f t="shared" si="13"/>
        <v>1</v>
      </c>
      <c r="IC70" s="119">
        <f t="shared" si="14"/>
        <v>8.3333333333333329E-2</v>
      </c>
      <c r="ID70" s="399">
        <f t="shared" si="15"/>
        <v>0</v>
      </c>
    </row>
    <row r="71" spans="1:238" ht="18" x14ac:dyDescent="0.25">
      <c r="A71" s="392">
        <f t="shared" si="16"/>
        <v>65</v>
      </c>
      <c r="B71" s="62" t="s">
        <v>458</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4</v>
      </c>
      <c r="BJ71" s="379">
        <v>3</v>
      </c>
      <c r="BK71" s="379">
        <v>5</v>
      </c>
      <c r="BL71" s="379">
        <v>4</v>
      </c>
      <c r="BM71" s="379">
        <v>2</v>
      </c>
      <c r="BN71" s="379">
        <v>0</v>
      </c>
      <c r="BO71" s="379">
        <v>0</v>
      </c>
      <c r="BP71" s="379">
        <v>0</v>
      </c>
      <c r="BQ71" s="382">
        <v>4</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4</v>
      </c>
      <c r="HP71" s="115">
        <f t="shared" si="18"/>
        <v>3</v>
      </c>
      <c r="HQ71" s="115">
        <f t="shared" si="2"/>
        <v>5</v>
      </c>
      <c r="HR71" s="115">
        <f t="shared" si="3"/>
        <v>4</v>
      </c>
      <c r="HS71" s="116">
        <f t="shared" si="4"/>
        <v>2</v>
      </c>
      <c r="HT71" s="115">
        <f t="shared" si="5"/>
        <v>0</v>
      </c>
      <c r="HU71" s="115">
        <f t="shared" si="6"/>
        <v>0</v>
      </c>
      <c r="HV71" s="117">
        <f t="shared" si="7"/>
        <v>0</v>
      </c>
      <c r="HW71" s="115">
        <f t="shared" si="8"/>
        <v>0.5</v>
      </c>
      <c r="HX71" s="470">
        <f t="shared" si="9"/>
        <v>0</v>
      </c>
      <c r="HY71" s="470">
        <f t="shared" si="10"/>
        <v>0</v>
      </c>
      <c r="HZ71" s="399">
        <f t="shared" si="11"/>
        <v>0</v>
      </c>
      <c r="IA71" s="118">
        <f t="shared" si="20"/>
        <v>16</v>
      </c>
      <c r="IB71" s="119">
        <f t="shared" ref="IB71:IB106" si="21">SUM(HS71:HV71)</f>
        <v>2</v>
      </c>
      <c r="IC71" s="119">
        <f t="shared" si="14"/>
        <v>0.125</v>
      </c>
      <c r="ID71" s="399">
        <f t="shared" si="15"/>
        <v>0</v>
      </c>
    </row>
    <row r="72" spans="1:238" ht="18" x14ac:dyDescent="0.25">
      <c r="A72" s="392">
        <f t="shared" si="16"/>
        <v>66</v>
      </c>
      <c r="B72" s="62" t="s">
        <v>458</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1</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1</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1</v>
      </c>
      <c r="IB72" s="119">
        <f t="shared" si="21"/>
        <v>0</v>
      </c>
      <c r="IC72" s="119">
        <f t="shared" ref="IC72:IC106" si="34">IF(IA72=0,"nem volt",IB72/IA72)</f>
        <v>0</v>
      </c>
      <c r="ID72" s="399">
        <f t="shared" ref="ID72:ID106" si="35">SUM(C72:N72)</f>
        <v>0</v>
      </c>
    </row>
    <row r="73" spans="1:238" ht="18" x14ac:dyDescent="0.25">
      <c r="A73" s="392">
        <f t="shared" ref="A73:A106" si="36">A72+1</f>
        <v>67</v>
      </c>
      <c r="B73" s="62" t="s">
        <v>458</v>
      </c>
      <c r="C73" s="64">
        <v>0</v>
      </c>
      <c r="D73" s="64">
        <v>0</v>
      </c>
      <c r="E73" s="64">
        <v>0</v>
      </c>
      <c r="F73" s="64">
        <v>0</v>
      </c>
      <c r="G73" s="64">
        <v>0</v>
      </c>
      <c r="H73" s="65">
        <v>1</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1</v>
      </c>
    </row>
    <row r="74" spans="1:238" ht="18" x14ac:dyDescent="0.25">
      <c r="A74" s="392">
        <f t="shared" si="36"/>
        <v>68</v>
      </c>
      <c r="B74" s="62" t="s">
        <v>458</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1</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1</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1</v>
      </c>
      <c r="IB74" s="119">
        <f t="shared" si="21"/>
        <v>0</v>
      </c>
      <c r="IC74" s="119">
        <f t="shared" si="34"/>
        <v>0</v>
      </c>
      <c r="ID74" s="399">
        <f t="shared" si="35"/>
        <v>0</v>
      </c>
    </row>
    <row r="75" spans="1:238" ht="18" x14ac:dyDescent="0.25">
      <c r="A75" s="392">
        <f t="shared" si="36"/>
        <v>69</v>
      </c>
      <c r="B75" s="62" t="s">
        <v>458</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1</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1</v>
      </c>
      <c r="HP75" s="115">
        <f t="shared" si="23"/>
        <v>0</v>
      </c>
      <c r="HQ75" s="115">
        <f t="shared" si="24"/>
        <v>0</v>
      </c>
      <c r="HR75" s="115">
        <f t="shared" si="25"/>
        <v>0</v>
      </c>
      <c r="HS75" s="116">
        <f t="shared" si="26"/>
        <v>0</v>
      </c>
      <c r="HT75" s="115">
        <f t="shared" si="27"/>
        <v>0</v>
      </c>
      <c r="HU75" s="115">
        <f t="shared" si="28"/>
        <v>0</v>
      </c>
      <c r="HV75" s="117">
        <f t="shared" si="29"/>
        <v>0</v>
      </c>
      <c r="HW75" s="115">
        <f t="shared" si="30"/>
        <v>0</v>
      </c>
      <c r="HX75" s="470" t="str">
        <f t="shared" si="31"/>
        <v>nem volt</v>
      </c>
      <c r="HY75" s="470" t="str">
        <f t="shared" si="32"/>
        <v>nem volt</v>
      </c>
      <c r="HZ75" s="399" t="str">
        <f t="shared" si="33"/>
        <v>nem volt</v>
      </c>
      <c r="IA75" s="118">
        <f t="shared" si="20"/>
        <v>1</v>
      </c>
      <c r="IB75" s="119">
        <f t="shared" si="21"/>
        <v>0</v>
      </c>
      <c r="IC75" s="119">
        <f t="shared" si="34"/>
        <v>0</v>
      </c>
      <c r="ID75" s="399">
        <f t="shared" si="35"/>
        <v>0</v>
      </c>
    </row>
    <row r="76" spans="1:238" ht="18" x14ac:dyDescent="0.25">
      <c r="A76" s="392">
        <f t="shared" si="36"/>
        <v>70</v>
      </c>
      <c r="B76" s="62" t="s">
        <v>458</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458</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6</v>
      </c>
      <c r="AI77" s="379">
        <v>0</v>
      </c>
      <c r="AJ77" s="379">
        <v>0</v>
      </c>
      <c r="AK77" s="379">
        <v>0</v>
      </c>
      <c r="AL77" s="379">
        <v>0</v>
      </c>
      <c r="AM77" s="379">
        <v>0</v>
      </c>
      <c r="AN77" s="379">
        <v>0</v>
      </c>
      <c r="AO77" s="379">
        <v>0</v>
      </c>
      <c r="AP77" s="380">
        <v>3</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6</v>
      </c>
      <c r="HP77" s="115">
        <f t="shared" si="23"/>
        <v>0</v>
      </c>
      <c r="HQ77" s="115">
        <f t="shared" si="24"/>
        <v>0</v>
      </c>
      <c r="HR77" s="115">
        <f t="shared" si="25"/>
        <v>0</v>
      </c>
      <c r="HS77" s="116">
        <f t="shared" si="26"/>
        <v>0</v>
      </c>
      <c r="HT77" s="115">
        <f t="shared" si="27"/>
        <v>0</v>
      </c>
      <c r="HU77" s="115">
        <f t="shared" si="28"/>
        <v>0</v>
      </c>
      <c r="HV77" s="117">
        <f t="shared" si="29"/>
        <v>0</v>
      </c>
      <c r="HW77" s="115">
        <f t="shared" si="30"/>
        <v>0</v>
      </c>
      <c r="HX77" s="470" t="str">
        <f t="shared" si="31"/>
        <v>nem volt</v>
      </c>
      <c r="HY77" s="470" t="str">
        <f t="shared" si="32"/>
        <v>nem volt</v>
      </c>
      <c r="HZ77" s="399" t="str">
        <f t="shared" si="33"/>
        <v>nem volt</v>
      </c>
      <c r="IA77" s="118">
        <f t="shared" si="20"/>
        <v>6</v>
      </c>
      <c r="IB77" s="119">
        <f t="shared" si="21"/>
        <v>0</v>
      </c>
      <c r="IC77" s="119">
        <f t="shared" si="34"/>
        <v>0</v>
      </c>
      <c r="ID77" s="399">
        <f t="shared" si="35"/>
        <v>0</v>
      </c>
    </row>
    <row r="78" spans="1:238" ht="18" x14ac:dyDescent="0.25">
      <c r="A78" s="392">
        <f t="shared" si="36"/>
        <v>72</v>
      </c>
      <c r="B78" s="62" t="s">
        <v>458</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2</v>
      </c>
      <c r="FN78" s="379">
        <v>2</v>
      </c>
      <c r="FO78" s="379">
        <v>0</v>
      </c>
      <c r="FP78" s="379">
        <v>0</v>
      </c>
      <c r="FQ78" s="379">
        <v>0</v>
      </c>
      <c r="FR78" s="379">
        <v>0</v>
      </c>
      <c r="FS78" s="379">
        <v>0</v>
      </c>
      <c r="FT78" s="379">
        <v>0</v>
      </c>
      <c r="FU78" s="382">
        <v>2</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2</v>
      </c>
      <c r="HP78" s="115">
        <f t="shared" si="23"/>
        <v>2</v>
      </c>
      <c r="HQ78" s="115">
        <f t="shared" si="24"/>
        <v>0</v>
      </c>
      <c r="HR78" s="115">
        <f t="shared" si="25"/>
        <v>0</v>
      </c>
      <c r="HS78" s="116">
        <f t="shared" si="26"/>
        <v>0</v>
      </c>
      <c r="HT78" s="115">
        <f t="shared" si="27"/>
        <v>0</v>
      </c>
      <c r="HU78" s="115">
        <f t="shared" si="28"/>
        <v>0</v>
      </c>
      <c r="HV78" s="117">
        <f t="shared" si="29"/>
        <v>0</v>
      </c>
      <c r="HW78" s="115">
        <f t="shared" si="30"/>
        <v>0</v>
      </c>
      <c r="HX78" s="470">
        <f t="shared" si="31"/>
        <v>0</v>
      </c>
      <c r="HY78" s="470" t="str">
        <f t="shared" si="32"/>
        <v>nem volt</v>
      </c>
      <c r="HZ78" s="399" t="str">
        <f t="shared" si="33"/>
        <v>nem volt</v>
      </c>
      <c r="IA78" s="118">
        <f t="shared" si="20"/>
        <v>4</v>
      </c>
      <c r="IB78" s="119">
        <f t="shared" si="21"/>
        <v>0</v>
      </c>
      <c r="IC78" s="119">
        <f t="shared" si="34"/>
        <v>0</v>
      </c>
      <c r="ID78" s="399">
        <f t="shared" si="35"/>
        <v>0</v>
      </c>
    </row>
    <row r="79" spans="1:238" ht="18" x14ac:dyDescent="0.25">
      <c r="A79" s="392">
        <f t="shared" si="36"/>
        <v>73</v>
      </c>
      <c r="B79" s="62" t="s">
        <v>458</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5</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5</v>
      </c>
      <c r="HP79" s="115">
        <f t="shared" si="23"/>
        <v>0</v>
      </c>
      <c r="HQ79" s="115">
        <f t="shared" si="24"/>
        <v>0</v>
      </c>
      <c r="HR79" s="115">
        <f t="shared" si="25"/>
        <v>0</v>
      </c>
      <c r="HS79" s="116">
        <f t="shared" si="26"/>
        <v>0</v>
      </c>
      <c r="HT79" s="115">
        <f t="shared" si="27"/>
        <v>0</v>
      </c>
      <c r="HU79" s="115">
        <f t="shared" si="28"/>
        <v>0</v>
      </c>
      <c r="HV79" s="117">
        <f t="shared" si="29"/>
        <v>0</v>
      </c>
      <c r="HW79" s="115">
        <f t="shared" si="30"/>
        <v>0</v>
      </c>
      <c r="HX79" s="470" t="str">
        <f t="shared" si="31"/>
        <v>nem volt</v>
      </c>
      <c r="HY79" s="470" t="str">
        <f t="shared" si="32"/>
        <v>nem volt</v>
      </c>
      <c r="HZ79" s="399" t="str">
        <f t="shared" si="33"/>
        <v>nem volt</v>
      </c>
      <c r="IA79" s="118">
        <f t="shared" si="20"/>
        <v>5</v>
      </c>
      <c r="IB79" s="119">
        <f t="shared" si="21"/>
        <v>0</v>
      </c>
      <c r="IC79" s="119">
        <f t="shared" si="34"/>
        <v>0</v>
      </c>
      <c r="ID79" s="399">
        <f t="shared" si="35"/>
        <v>0</v>
      </c>
    </row>
    <row r="80" spans="1:238" ht="18" x14ac:dyDescent="0.25">
      <c r="A80" s="392">
        <f t="shared" si="36"/>
        <v>74</v>
      </c>
      <c r="B80" s="62" t="s">
        <v>458</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458</v>
      </c>
      <c r="C81" s="64">
        <v>0</v>
      </c>
      <c r="D81" s="64">
        <v>0</v>
      </c>
      <c r="E81" s="64">
        <v>0</v>
      </c>
      <c r="F81" s="64">
        <v>0</v>
      </c>
      <c r="G81" s="64">
        <v>0</v>
      </c>
      <c r="H81" s="65">
        <v>0</v>
      </c>
      <c r="I81" s="288">
        <v>0</v>
      </c>
      <c r="J81" s="64">
        <v>0</v>
      </c>
      <c r="K81" s="64">
        <v>0</v>
      </c>
      <c r="L81" s="64">
        <v>0</v>
      </c>
      <c r="M81" s="64">
        <v>0</v>
      </c>
      <c r="N81" s="64">
        <v>0</v>
      </c>
      <c r="O81" s="67"/>
      <c r="P81" s="378">
        <v>2</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9</v>
      </c>
      <c r="AJ81" s="379">
        <v>0</v>
      </c>
      <c r="AK81" s="379">
        <v>0</v>
      </c>
      <c r="AL81" s="379">
        <v>0</v>
      </c>
      <c r="AM81" s="379">
        <v>0</v>
      </c>
      <c r="AN81" s="379">
        <v>0</v>
      </c>
      <c r="AO81" s="379">
        <v>0</v>
      </c>
      <c r="AP81" s="380">
        <v>12</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5</v>
      </c>
      <c r="FN81" s="379">
        <v>0</v>
      </c>
      <c r="FO81" s="379">
        <v>0</v>
      </c>
      <c r="FP81" s="379">
        <v>0</v>
      </c>
      <c r="FQ81" s="379">
        <v>0</v>
      </c>
      <c r="FR81" s="379">
        <v>0</v>
      </c>
      <c r="FS81" s="379">
        <v>0</v>
      </c>
      <c r="FT81" s="379">
        <v>0</v>
      </c>
      <c r="FU81" s="382">
        <v>1</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7</v>
      </c>
      <c r="HP81" s="115">
        <f t="shared" si="23"/>
        <v>9</v>
      </c>
      <c r="HQ81" s="115">
        <f t="shared" si="24"/>
        <v>0</v>
      </c>
      <c r="HR81" s="115">
        <f t="shared" si="25"/>
        <v>0</v>
      </c>
      <c r="HS81" s="116">
        <f t="shared" si="26"/>
        <v>0</v>
      </c>
      <c r="HT81" s="115">
        <f t="shared" si="27"/>
        <v>0</v>
      </c>
      <c r="HU81" s="115">
        <f t="shared" si="28"/>
        <v>0</v>
      </c>
      <c r="HV81" s="117">
        <f t="shared" si="29"/>
        <v>0</v>
      </c>
      <c r="HW81" s="115">
        <f t="shared" si="30"/>
        <v>0</v>
      </c>
      <c r="HX81" s="470">
        <f t="shared" si="31"/>
        <v>0</v>
      </c>
      <c r="HY81" s="470" t="str">
        <f t="shared" si="32"/>
        <v>nem volt</v>
      </c>
      <c r="HZ81" s="399" t="str">
        <f t="shared" si="33"/>
        <v>nem volt</v>
      </c>
      <c r="IA81" s="118">
        <f t="shared" si="37"/>
        <v>16</v>
      </c>
      <c r="IB81" s="119">
        <f t="shared" si="21"/>
        <v>0</v>
      </c>
      <c r="IC81" s="119">
        <f t="shared" si="34"/>
        <v>0</v>
      </c>
      <c r="ID81" s="399">
        <f t="shared" si="35"/>
        <v>0</v>
      </c>
    </row>
    <row r="82" spans="1:238" ht="18" x14ac:dyDescent="0.25">
      <c r="A82" s="392">
        <f t="shared" si="36"/>
        <v>76</v>
      </c>
      <c r="B82" s="62" t="s">
        <v>458</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t="s">
        <v>458</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458</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4</v>
      </c>
      <c r="BM84" s="379">
        <v>0</v>
      </c>
      <c r="BN84" s="379">
        <v>0</v>
      </c>
      <c r="BO84" s="379">
        <v>0</v>
      </c>
      <c r="BP84" s="379">
        <v>0</v>
      </c>
      <c r="BQ84" s="382">
        <v>1</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4</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f t="shared" si="33"/>
        <v>0</v>
      </c>
      <c r="IA84" s="118">
        <f t="shared" si="37"/>
        <v>4</v>
      </c>
      <c r="IB84" s="119">
        <f t="shared" si="21"/>
        <v>0</v>
      </c>
      <c r="IC84" s="119">
        <f t="shared" si="34"/>
        <v>0</v>
      </c>
      <c r="ID84" s="399">
        <f t="shared" si="35"/>
        <v>0</v>
      </c>
    </row>
    <row r="85" spans="1:238" ht="18" x14ac:dyDescent="0.25">
      <c r="A85" s="392">
        <f t="shared" si="36"/>
        <v>79</v>
      </c>
      <c r="B85" s="62" t="s">
        <v>458</v>
      </c>
      <c r="C85" s="64">
        <v>0</v>
      </c>
      <c r="D85" s="64">
        <v>0</v>
      </c>
      <c r="E85" s="64">
        <v>0</v>
      </c>
      <c r="F85" s="64">
        <v>0</v>
      </c>
      <c r="G85" s="64">
        <v>0</v>
      </c>
      <c r="H85" s="65">
        <v>1</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1</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1</v>
      </c>
      <c r="HP85" s="115">
        <f t="shared" si="23"/>
        <v>0</v>
      </c>
      <c r="HQ85" s="115">
        <f t="shared" si="24"/>
        <v>0</v>
      </c>
      <c r="HR85" s="115">
        <f t="shared" si="25"/>
        <v>0</v>
      </c>
      <c r="HS85" s="116">
        <f t="shared" si="26"/>
        <v>0</v>
      </c>
      <c r="HT85" s="115">
        <f t="shared" si="27"/>
        <v>0</v>
      </c>
      <c r="HU85" s="115">
        <f t="shared" si="28"/>
        <v>0</v>
      </c>
      <c r="HV85" s="117">
        <f t="shared" si="29"/>
        <v>0</v>
      </c>
      <c r="HW85" s="115">
        <f t="shared" si="30"/>
        <v>0</v>
      </c>
      <c r="HX85" s="470" t="str">
        <f t="shared" si="31"/>
        <v>nem volt</v>
      </c>
      <c r="HY85" s="470" t="str">
        <f t="shared" si="32"/>
        <v>nem volt</v>
      </c>
      <c r="HZ85" s="399" t="str">
        <f t="shared" si="33"/>
        <v>nem volt</v>
      </c>
      <c r="IA85" s="118">
        <f t="shared" si="37"/>
        <v>1</v>
      </c>
      <c r="IB85" s="119">
        <f t="shared" si="21"/>
        <v>0</v>
      </c>
      <c r="IC85" s="119">
        <f t="shared" si="34"/>
        <v>0</v>
      </c>
      <c r="ID85" s="399">
        <f t="shared" si="35"/>
        <v>1</v>
      </c>
    </row>
    <row r="86" spans="1:238" ht="18" x14ac:dyDescent="0.25">
      <c r="A86" s="392">
        <f t="shared" si="36"/>
        <v>80</v>
      </c>
      <c r="B86" s="62" t="s">
        <v>458</v>
      </c>
      <c r="C86" s="64">
        <v>0</v>
      </c>
      <c r="D86" s="64">
        <v>0</v>
      </c>
      <c r="E86" s="64">
        <v>0</v>
      </c>
      <c r="F86" s="64">
        <v>0</v>
      </c>
      <c r="G86" s="64">
        <v>0</v>
      </c>
      <c r="H86" s="65">
        <v>0</v>
      </c>
      <c r="I86" s="288">
        <v>0</v>
      </c>
      <c r="J86" s="64">
        <v>0</v>
      </c>
      <c r="K86" s="64">
        <v>0</v>
      </c>
      <c r="L86" s="64">
        <v>0</v>
      </c>
      <c r="M86" s="64">
        <v>1</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7</v>
      </c>
      <c r="BS86" s="379">
        <v>0</v>
      </c>
      <c r="BT86" s="379">
        <v>0</v>
      </c>
      <c r="BU86" s="379">
        <v>0</v>
      </c>
      <c r="BV86" s="379">
        <v>0</v>
      </c>
      <c r="BW86" s="379">
        <v>0</v>
      </c>
      <c r="BX86" s="379">
        <v>0</v>
      </c>
      <c r="BY86" s="379">
        <v>0</v>
      </c>
      <c r="BZ86" s="380">
        <v>2</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7</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7</v>
      </c>
      <c r="IB86" s="119">
        <f t="shared" si="21"/>
        <v>0</v>
      </c>
      <c r="IC86" s="119">
        <f t="shared" si="34"/>
        <v>0</v>
      </c>
      <c r="ID86" s="399">
        <f t="shared" si="35"/>
        <v>1</v>
      </c>
    </row>
    <row r="87" spans="1:238" ht="18" x14ac:dyDescent="0.25">
      <c r="A87" s="392">
        <f t="shared" si="36"/>
        <v>81</v>
      </c>
      <c r="B87" s="62" t="s">
        <v>458</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2</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2</v>
      </c>
      <c r="HP87" s="115">
        <f t="shared" si="23"/>
        <v>0</v>
      </c>
      <c r="HQ87" s="115">
        <f t="shared" si="24"/>
        <v>0</v>
      </c>
      <c r="HR87" s="115">
        <f t="shared" si="25"/>
        <v>0</v>
      </c>
      <c r="HS87" s="116">
        <f t="shared" si="26"/>
        <v>0</v>
      </c>
      <c r="HT87" s="115">
        <f t="shared" si="27"/>
        <v>0</v>
      </c>
      <c r="HU87" s="115">
        <f t="shared" si="28"/>
        <v>0</v>
      </c>
      <c r="HV87" s="117">
        <f t="shared" si="29"/>
        <v>0</v>
      </c>
      <c r="HW87" s="115">
        <f t="shared" si="30"/>
        <v>0</v>
      </c>
      <c r="HX87" s="470" t="str">
        <f t="shared" si="31"/>
        <v>nem volt</v>
      </c>
      <c r="HY87" s="470" t="str">
        <f t="shared" si="32"/>
        <v>nem volt</v>
      </c>
      <c r="HZ87" s="399" t="str">
        <f t="shared" si="33"/>
        <v>nem volt</v>
      </c>
      <c r="IA87" s="118">
        <f t="shared" si="37"/>
        <v>2</v>
      </c>
      <c r="IB87" s="119">
        <f t="shared" si="21"/>
        <v>0</v>
      </c>
      <c r="IC87" s="119">
        <f t="shared" si="34"/>
        <v>0</v>
      </c>
      <c r="ID87" s="399">
        <f t="shared" si="35"/>
        <v>0</v>
      </c>
    </row>
    <row r="88" spans="1:238" ht="18" x14ac:dyDescent="0.25">
      <c r="A88" s="392">
        <f t="shared" si="36"/>
        <v>82</v>
      </c>
      <c r="B88" s="62" t="s">
        <v>458</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5</v>
      </c>
      <c r="BS88" s="379">
        <v>0</v>
      </c>
      <c r="BT88" s="379">
        <v>0</v>
      </c>
      <c r="BU88" s="379">
        <v>0</v>
      </c>
      <c r="BV88" s="379">
        <v>1</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5</v>
      </c>
      <c r="HP88" s="115">
        <f t="shared" si="23"/>
        <v>0</v>
      </c>
      <c r="HQ88" s="115">
        <f t="shared" si="24"/>
        <v>0</v>
      </c>
      <c r="HR88" s="115">
        <f t="shared" si="25"/>
        <v>0</v>
      </c>
      <c r="HS88" s="116">
        <f t="shared" si="26"/>
        <v>1</v>
      </c>
      <c r="HT88" s="115">
        <f t="shared" si="27"/>
        <v>0</v>
      </c>
      <c r="HU88" s="115">
        <f t="shared" si="28"/>
        <v>0</v>
      </c>
      <c r="HV88" s="117">
        <f t="shared" si="29"/>
        <v>0</v>
      </c>
      <c r="HW88" s="115">
        <f t="shared" si="30"/>
        <v>0.2</v>
      </c>
      <c r="HX88" s="470" t="str">
        <f t="shared" si="31"/>
        <v>nem volt</v>
      </c>
      <c r="HY88" s="470" t="str">
        <f t="shared" si="32"/>
        <v>nem volt</v>
      </c>
      <c r="HZ88" s="399" t="str">
        <f t="shared" si="33"/>
        <v>nem volt</v>
      </c>
      <c r="IA88" s="118">
        <f t="shared" si="37"/>
        <v>5</v>
      </c>
      <c r="IB88" s="119">
        <f t="shared" si="21"/>
        <v>1</v>
      </c>
      <c r="IC88" s="119">
        <f t="shared" si="34"/>
        <v>0.2</v>
      </c>
      <c r="ID88" s="399">
        <f t="shared" si="35"/>
        <v>0</v>
      </c>
    </row>
    <row r="89" spans="1:238" ht="18" x14ac:dyDescent="0.25">
      <c r="A89" s="392">
        <f t="shared" si="36"/>
        <v>83</v>
      </c>
      <c r="B89" s="62" t="s">
        <v>458</v>
      </c>
      <c r="C89" s="64">
        <v>0</v>
      </c>
      <c r="D89" s="64">
        <v>0</v>
      </c>
      <c r="E89" s="64">
        <v>0</v>
      </c>
      <c r="F89" s="64">
        <v>0</v>
      </c>
      <c r="G89" s="64">
        <v>0</v>
      </c>
      <c r="H89" s="65">
        <v>1</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1</v>
      </c>
    </row>
    <row r="90" spans="1:238" ht="18" x14ac:dyDescent="0.25">
      <c r="A90" s="392">
        <f t="shared" si="36"/>
        <v>84</v>
      </c>
      <c r="B90" s="62" t="s">
        <v>458</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3</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3</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3</v>
      </c>
      <c r="IB90" s="119">
        <f t="shared" si="21"/>
        <v>0</v>
      </c>
      <c r="IC90" s="119">
        <f t="shared" si="34"/>
        <v>0</v>
      </c>
      <c r="ID90" s="399">
        <f t="shared" si="35"/>
        <v>0</v>
      </c>
    </row>
    <row r="91" spans="1:238" ht="18" x14ac:dyDescent="0.25">
      <c r="A91" s="392">
        <f t="shared" si="36"/>
        <v>85</v>
      </c>
      <c r="B91" s="62" t="s">
        <v>458</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2</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2</v>
      </c>
      <c r="HP91" s="115">
        <f t="shared" si="23"/>
        <v>0</v>
      </c>
      <c r="HQ91" s="115">
        <f t="shared" si="24"/>
        <v>0</v>
      </c>
      <c r="HR91" s="115">
        <f t="shared" si="25"/>
        <v>0</v>
      </c>
      <c r="HS91" s="116">
        <f t="shared" si="26"/>
        <v>0</v>
      </c>
      <c r="HT91" s="115">
        <f t="shared" si="27"/>
        <v>0</v>
      </c>
      <c r="HU91" s="115">
        <f t="shared" si="28"/>
        <v>0</v>
      </c>
      <c r="HV91" s="117">
        <f t="shared" si="29"/>
        <v>0</v>
      </c>
      <c r="HW91" s="115">
        <f t="shared" si="30"/>
        <v>0</v>
      </c>
      <c r="HX91" s="470" t="str">
        <f t="shared" si="31"/>
        <v>nem volt</v>
      </c>
      <c r="HY91" s="470" t="str">
        <f t="shared" si="32"/>
        <v>nem volt</v>
      </c>
      <c r="HZ91" s="399" t="str">
        <f t="shared" si="33"/>
        <v>nem volt</v>
      </c>
      <c r="IA91" s="118">
        <f t="shared" si="37"/>
        <v>2</v>
      </c>
      <c r="IB91" s="119">
        <f t="shared" si="21"/>
        <v>0</v>
      </c>
      <c r="IC91" s="119">
        <f t="shared" si="34"/>
        <v>0</v>
      </c>
      <c r="ID91" s="399">
        <f t="shared" si="35"/>
        <v>0</v>
      </c>
    </row>
    <row r="92" spans="1:238" ht="18" x14ac:dyDescent="0.25">
      <c r="A92" s="392">
        <f t="shared" si="36"/>
        <v>86</v>
      </c>
      <c r="B92" s="62" t="s">
        <v>458</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2</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2</v>
      </c>
      <c r="HP92" s="115">
        <f t="shared" si="23"/>
        <v>0</v>
      </c>
      <c r="HQ92" s="115">
        <f t="shared" si="24"/>
        <v>0</v>
      </c>
      <c r="HR92" s="115">
        <f t="shared" si="25"/>
        <v>0</v>
      </c>
      <c r="HS92" s="116">
        <f t="shared" si="26"/>
        <v>0</v>
      </c>
      <c r="HT92" s="115">
        <f t="shared" si="27"/>
        <v>0</v>
      </c>
      <c r="HU92" s="115">
        <f t="shared" si="28"/>
        <v>0</v>
      </c>
      <c r="HV92" s="117">
        <f t="shared" si="29"/>
        <v>0</v>
      </c>
      <c r="HW92" s="115">
        <f t="shared" si="30"/>
        <v>0</v>
      </c>
      <c r="HX92" s="470" t="str">
        <f t="shared" si="31"/>
        <v>nem volt</v>
      </c>
      <c r="HY92" s="470" t="str">
        <f t="shared" si="32"/>
        <v>nem volt</v>
      </c>
      <c r="HZ92" s="399" t="str">
        <f t="shared" si="33"/>
        <v>nem volt</v>
      </c>
      <c r="IA92" s="118">
        <f t="shared" si="37"/>
        <v>2</v>
      </c>
      <c r="IB92" s="119">
        <f t="shared" si="21"/>
        <v>0</v>
      </c>
      <c r="IC92" s="119">
        <f t="shared" si="34"/>
        <v>0</v>
      </c>
      <c r="ID92" s="399">
        <f t="shared" si="35"/>
        <v>0</v>
      </c>
    </row>
    <row r="93" spans="1:238" ht="18" x14ac:dyDescent="0.25">
      <c r="A93" s="392">
        <f t="shared" si="36"/>
        <v>87</v>
      </c>
      <c r="B93" s="62" t="s">
        <v>458</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2</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2</v>
      </c>
      <c r="HP93" s="115">
        <f t="shared" si="23"/>
        <v>0</v>
      </c>
      <c r="HQ93" s="115">
        <f t="shared" si="24"/>
        <v>0</v>
      </c>
      <c r="HR93" s="115">
        <f t="shared" si="25"/>
        <v>0</v>
      </c>
      <c r="HS93" s="116">
        <f t="shared" si="26"/>
        <v>0</v>
      </c>
      <c r="HT93" s="115">
        <f t="shared" si="27"/>
        <v>0</v>
      </c>
      <c r="HU93" s="115">
        <f t="shared" si="28"/>
        <v>0</v>
      </c>
      <c r="HV93" s="117">
        <f t="shared" si="29"/>
        <v>0</v>
      </c>
      <c r="HW93" s="115">
        <f t="shared" si="30"/>
        <v>0</v>
      </c>
      <c r="HX93" s="470" t="str">
        <f t="shared" si="31"/>
        <v>nem volt</v>
      </c>
      <c r="HY93" s="470" t="str">
        <f t="shared" si="32"/>
        <v>nem volt</v>
      </c>
      <c r="HZ93" s="399" t="str">
        <f t="shared" si="33"/>
        <v>nem volt</v>
      </c>
      <c r="IA93" s="118">
        <f t="shared" si="37"/>
        <v>2</v>
      </c>
      <c r="IB93" s="119">
        <f t="shared" si="21"/>
        <v>0</v>
      </c>
      <c r="IC93" s="119">
        <f t="shared" si="34"/>
        <v>0</v>
      </c>
      <c r="ID93" s="399">
        <f t="shared" si="35"/>
        <v>0</v>
      </c>
    </row>
    <row r="94" spans="1:238" ht="18" x14ac:dyDescent="0.25">
      <c r="A94" s="392">
        <f t="shared" si="36"/>
        <v>88</v>
      </c>
      <c r="B94" s="62" t="s">
        <v>458</v>
      </c>
      <c r="C94" s="64">
        <v>0</v>
      </c>
      <c r="D94" s="64">
        <v>0</v>
      </c>
      <c r="E94" s="64">
        <v>0</v>
      </c>
      <c r="F94" s="64">
        <v>0</v>
      </c>
      <c r="G94" s="64">
        <v>0</v>
      </c>
      <c r="H94" s="65">
        <v>1</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5</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5</v>
      </c>
      <c r="HP94" s="115">
        <f t="shared" si="23"/>
        <v>0</v>
      </c>
      <c r="HQ94" s="115">
        <f t="shared" si="24"/>
        <v>0</v>
      </c>
      <c r="HR94" s="115">
        <f t="shared" si="25"/>
        <v>0</v>
      </c>
      <c r="HS94" s="116">
        <f t="shared" si="26"/>
        <v>0</v>
      </c>
      <c r="HT94" s="115">
        <f t="shared" si="27"/>
        <v>0</v>
      </c>
      <c r="HU94" s="115">
        <f t="shared" si="28"/>
        <v>0</v>
      </c>
      <c r="HV94" s="117">
        <f t="shared" si="29"/>
        <v>0</v>
      </c>
      <c r="HW94" s="115">
        <f t="shared" si="30"/>
        <v>0</v>
      </c>
      <c r="HX94" s="470" t="str">
        <f t="shared" si="31"/>
        <v>nem volt</v>
      </c>
      <c r="HY94" s="470" t="str">
        <f t="shared" si="32"/>
        <v>nem volt</v>
      </c>
      <c r="HZ94" s="399" t="str">
        <f t="shared" si="33"/>
        <v>nem volt</v>
      </c>
      <c r="IA94" s="118">
        <f t="shared" si="37"/>
        <v>5</v>
      </c>
      <c r="IB94" s="119">
        <f t="shared" si="21"/>
        <v>0</v>
      </c>
      <c r="IC94" s="119">
        <f t="shared" si="34"/>
        <v>0</v>
      </c>
      <c r="ID94" s="399">
        <f t="shared" si="35"/>
        <v>1</v>
      </c>
    </row>
    <row r="95" spans="1:238" ht="18" x14ac:dyDescent="0.25">
      <c r="A95" s="392">
        <f t="shared" si="36"/>
        <v>89</v>
      </c>
      <c r="B95" s="62" t="s">
        <v>458</v>
      </c>
      <c r="C95" s="64">
        <v>0</v>
      </c>
      <c r="D95" s="64">
        <v>0</v>
      </c>
      <c r="E95" s="64">
        <v>0</v>
      </c>
      <c r="F95" s="64">
        <v>0</v>
      </c>
      <c r="G95" s="64">
        <v>0</v>
      </c>
      <c r="H95" s="65">
        <v>1</v>
      </c>
      <c r="I95" s="288">
        <v>0</v>
      </c>
      <c r="J95" s="64">
        <v>0</v>
      </c>
      <c r="K95" s="64">
        <v>0</v>
      </c>
      <c r="L95" s="64">
        <v>0</v>
      </c>
      <c r="M95" s="64">
        <v>1</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1</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1</v>
      </c>
      <c r="HP95" s="115">
        <f t="shared" si="23"/>
        <v>0</v>
      </c>
      <c r="HQ95" s="115">
        <f t="shared" si="24"/>
        <v>0</v>
      </c>
      <c r="HR95" s="115">
        <f t="shared" si="25"/>
        <v>0</v>
      </c>
      <c r="HS95" s="116">
        <f t="shared" si="26"/>
        <v>0</v>
      </c>
      <c r="HT95" s="115">
        <f t="shared" si="27"/>
        <v>0</v>
      </c>
      <c r="HU95" s="115">
        <f t="shared" si="28"/>
        <v>0</v>
      </c>
      <c r="HV95" s="117">
        <f t="shared" si="29"/>
        <v>0</v>
      </c>
      <c r="HW95" s="115">
        <f t="shared" si="30"/>
        <v>0</v>
      </c>
      <c r="HX95" s="470" t="str">
        <f t="shared" si="31"/>
        <v>nem volt</v>
      </c>
      <c r="HY95" s="470" t="str">
        <f t="shared" si="32"/>
        <v>nem volt</v>
      </c>
      <c r="HZ95" s="399" t="str">
        <f t="shared" si="33"/>
        <v>nem volt</v>
      </c>
      <c r="IA95" s="118">
        <f t="shared" si="37"/>
        <v>1</v>
      </c>
      <c r="IB95" s="119">
        <f t="shared" si="21"/>
        <v>0</v>
      </c>
      <c r="IC95" s="119">
        <f t="shared" si="34"/>
        <v>0</v>
      </c>
      <c r="ID95" s="399">
        <f t="shared" si="35"/>
        <v>2</v>
      </c>
    </row>
    <row r="96" spans="1:238" ht="18" x14ac:dyDescent="0.25">
      <c r="A96" s="392">
        <f t="shared" si="36"/>
        <v>90</v>
      </c>
      <c r="B96" s="62" t="s">
        <v>458</v>
      </c>
      <c r="C96" s="64">
        <v>0</v>
      </c>
      <c r="D96" s="64">
        <v>0</v>
      </c>
      <c r="E96" s="64">
        <v>0</v>
      </c>
      <c r="F96" s="64">
        <v>0</v>
      </c>
      <c r="G96" s="64">
        <v>0</v>
      </c>
      <c r="H96" s="65">
        <v>0</v>
      </c>
      <c r="I96" s="288">
        <v>0</v>
      </c>
      <c r="J96" s="64">
        <v>0</v>
      </c>
      <c r="K96" s="64">
        <v>0</v>
      </c>
      <c r="L96" s="64">
        <v>0</v>
      </c>
      <c r="M96" s="64">
        <v>1</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5</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5</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5</v>
      </c>
      <c r="IB96" s="119">
        <f t="shared" si="21"/>
        <v>0</v>
      </c>
      <c r="IC96" s="119">
        <f t="shared" si="34"/>
        <v>0</v>
      </c>
      <c r="ID96" s="399">
        <f t="shared" si="35"/>
        <v>1</v>
      </c>
    </row>
    <row r="97" spans="1:238" ht="18" x14ac:dyDescent="0.25">
      <c r="A97" s="392">
        <f t="shared" si="36"/>
        <v>91</v>
      </c>
      <c r="B97" s="62" t="s">
        <v>458</v>
      </c>
      <c r="C97" s="64">
        <v>0</v>
      </c>
      <c r="D97" s="64">
        <v>0</v>
      </c>
      <c r="E97" s="64">
        <v>0</v>
      </c>
      <c r="F97" s="64">
        <v>0</v>
      </c>
      <c r="G97" s="64">
        <v>0</v>
      </c>
      <c r="H97" s="65">
        <v>2</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0</v>
      </c>
      <c r="HP97" s="115">
        <f t="shared" si="23"/>
        <v>0</v>
      </c>
      <c r="HQ97" s="115">
        <f t="shared" si="24"/>
        <v>0</v>
      </c>
      <c r="HR97" s="115">
        <f t="shared" si="25"/>
        <v>0</v>
      </c>
      <c r="HS97" s="116">
        <f t="shared" si="26"/>
        <v>0</v>
      </c>
      <c r="HT97" s="115">
        <f t="shared" si="27"/>
        <v>0</v>
      </c>
      <c r="HU97" s="115">
        <f t="shared" si="28"/>
        <v>0</v>
      </c>
      <c r="HV97" s="117">
        <f t="shared" si="29"/>
        <v>0</v>
      </c>
      <c r="HW97" s="115" t="str">
        <f t="shared" si="30"/>
        <v>nem volt</v>
      </c>
      <c r="HX97" s="470" t="str">
        <f t="shared" si="31"/>
        <v>nem volt</v>
      </c>
      <c r="HY97" s="470" t="str">
        <f t="shared" si="32"/>
        <v>nem volt</v>
      </c>
      <c r="HZ97" s="399" t="str">
        <f t="shared" si="33"/>
        <v>nem volt</v>
      </c>
      <c r="IA97" s="118">
        <f t="shared" si="37"/>
        <v>0</v>
      </c>
      <c r="IB97" s="119">
        <f t="shared" si="21"/>
        <v>0</v>
      </c>
      <c r="IC97" s="119" t="str">
        <f t="shared" si="34"/>
        <v>nem volt</v>
      </c>
      <c r="ID97" s="399">
        <f t="shared" si="35"/>
        <v>2</v>
      </c>
    </row>
    <row r="98" spans="1:238" ht="18" x14ac:dyDescent="0.25">
      <c r="A98" s="392">
        <f t="shared" si="36"/>
        <v>92</v>
      </c>
      <c r="B98" s="62" t="s">
        <v>458</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458</v>
      </c>
      <c r="C99" s="64">
        <v>0</v>
      </c>
      <c r="D99" s="64">
        <v>0</v>
      </c>
      <c r="E99" s="64">
        <v>0</v>
      </c>
      <c r="F99" s="64">
        <v>0</v>
      </c>
      <c r="G99" s="64">
        <v>0</v>
      </c>
      <c r="H99" s="65">
        <v>1</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1</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1</v>
      </c>
      <c r="HP99" s="115">
        <f t="shared" si="23"/>
        <v>0</v>
      </c>
      <c r="HQ99" s="115">
        <f t="shared" si="24"/>
        <v>0</v>
      </c>
      <c r="HR99" s="115">
        <f t="shared" si="25"/>
        <v>0</v>
      </c>
      <c r="HS99" s="116">
        <f t="shared" si="26"/>
        <v>0</v>
      </c>
      <c r="HT99" s="115">
        <f t="shared" si="27"/>
        <v>0</v>
      </c>
      <c r="HU99" s="115">
        <f t="shared" si="28"/>
        <v>0</v>
      </c>
      <c r="HV99" s="117">
        <f t="shared" si="29"/>
        <v>0</v>
      </c>
      <c r="HW99" s="115">
        <f t="shared" si="30"/>
        <v>0</v>
      </c>
      <c r="HX99" s="470" t="str">
        <f t="shared" si="31"/>
        <v>nem volt</v>
      </c>
      <c r="HY99" s="470" t="str">
        <f t="shared" si="32"/>
        <v>nem volt</v>
      </c>
      <c r="HZ99" s="399" t="str">
        <f t="shared" si="33"/>
        <v>nem volt</v>
      </c>
      <c r="IA99" s="118">
        <f t="shared" si="37"/>
        <v>1</v>
      </c>
      <c r="IB99" s="119">
        <f t="shared" si="21"/>
        <v>0</v>
      </c>
      <c r="IC99" s="119">
        <f t="shared" si="34"/>
        <v>0</v>
      </c>
      <c r="ID99" s="399">
        <f t="shared" si="35"/>
        <v>1</v>
      </c>
    </row>
    <row r="100" spans="1:238" ht="18" x14ac:dyDescent="0.25">
      <c r="A100" s="392">
        <f t="shared" si="36"/>
        <v>94</v>
      </c>
      <c r="B100" s="62" t="s">
        <v>458</v>
      </c>
      <c r="C100" s="64">
        <v>0</v>
      </c>
      <c r="D100" s="64">
        <v>0</v>
      </c>
      <c r="E100" s="64">
        <v>0</v>
      </c>
      <c r="F100" s="64">
        <v>0</v>
      </c>
      <c r="G100" s="64">
        <v>0</v>
      </c>
      <c r="H100" s="65">
        <v>1</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5</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5</v>
      </c>
      <c r="HP100" s="115">
        <f t="shared" si="23"/>
        <v>0</v>
      </c>
      <c r="HQ100" s="115">
        <f t="shared" si="24"/>
        <v>0</v>
      </c>
      <c r="HR100" s="115">
        <f t="shared" si="25"/>
        <v>0</v>
      </c>
      <c r="HS100" s="116">
        <f t="shared" si="26"/>
        <v>0</v>
      </c>
      <c r="HT100" s="115">
        <f t="shared" si="27"/>
        <v>0</v>
      </c>
      <c r="HU100" s="115">
        <f t="shared" si="28"/>
        <v>0</v>
      </c>
      <c r="HV100" s="117">
        <f t="shared" si="29"/>
        <v>0</v>
      </c>
      <c r="HW100" s="115">
        <f t="shared" si="30"/>
        <v>0</v>
      </c>
      <c r="HX100" s="470" t="str">
        <f t="shared" si="31"/>
        <v>nem volt</v>
      </c>
      <c r="HY100" s="470" t="str">
        <f t="shared" si="32"/>
        <v>nem volt</v>
      </c>
      <c r="HZ100" s="399" t="str">
        <f t="shared" si="33"/>
        <v>nem volt</v>
      </c>
      <c r="IA100" s="118">
        <f t="shared" si="37"/>
        <v>5</v>
      </c>
      <c r="IB100" s="119">
        <f t="shared" si="21"/>
        <v>0</v>
      </c>
      <c r="IC100" s="119">
        <f t="shared" si="34"/>
        <v>0</v>
      </c>
      <c r="ID100" s="399">
        <f t="shared" si="35"/>
        <v>1</v>
      </c>
    </row>
    <row r="101" spans="1:238" ht="18" x14ac:dyDescent="0.25">
      <c r="A101" s="392">
        <f t="shared" si="36"/>
        <v>95</v>
      </c>
      <c r="B101" s="62" t="s">
        <v>458</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3</v>
      </c>
      <c r="BS101" s="379">
        <v>0</v>
      </c>
      <c r="BT101" s="379">
        <v>0</v>
      </c>
      <c r="BU101" s="379">
        <v>0</v>
      </c>
      <c r="BV101" s="379">
        <v>0</v>
      </c>
      <c r="BW101" s="379">
        <v>0</v>
      </c>
      <c r="BX101" s="379">
        <v>0</v>
      </c>
      <c r="BY101" s="379">
        <v>0</v>
      </c>
      <c r="BZ101" s="380">
        <v>1</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3</v>
      </c>
      <c r="HP101" s="115">
        <f t="shared" si="23"/>
        <v>0</v>
      </c>
      <c r="HQ101" s="115">
        <f t="shared" si="24"/>
        <v>0</v>
      </c>
      <c r="HR101" s="115">
        <f t="shared" si="25"/>
        <v>0</v>
      </c>
      <c r="HS101" s="116">
        <f t="shared" si="26"/>
        <v>0</v>
      </c>
      <c r="HT101" s="115">
        <f t="shared" si="27"/>
        <v>0</v>
      </c>
      <c r="HU101" s="115">
        <f t="shared" si="28"/>
        <v>0</v>
      </c>
      <c r="HV101" s="117">
        <f t="shared" si="29"/>
        <v>0</v>
      </c>
      <c r="HW101" s="115">
        <f t="shared" si="30"/>
        <v>0</v>
      </c>
      <c r="HX101" s="470" t="str">
        <f t="shared" si="31"/>
        <v>nem volt</v>
      </c>
      <c r="HY101" s="470" t="str">
        <f t="shared" si="32"/>
        <v>nem volt</v>
      </c>
      <c r="HZ101" s="399" t="str">
        <f t="shared" si="33"/>
        <v>nem volt</v>
      </c>
      <c r="IA101" s="118">
        <f t="shared" si="37"/>
        <v>3</v>
      </c>
      <c r="IB101" s="119">
        <f t="shared" si="21"/>
        <v>0</v>
      </c>
      <c r="IC101" s="119">
        <f t="shared" si="34"/>
        <v>0</v>
      </c>
      <c r="ID101" s="399">
        <f t="shared" si="35"/>
        <v>0</v>
      </c>
    </row>
    <row r="102" spans="1:238" ht="18" x14ac:dyDescent="0.25">
      <c r="A102" s="392">
        <f t="shared" si="36"/>
        <v>96</v>
      </c>
      <c r="B102" s="62" t="s">
        <v>458</v>
      </c>
      <c r="C102" s="64">
        <v>0</v>
      </c>
      <c r="D102" s="64">
        <v>0</v>
      </c>
      <c r="E102" s="64">
        <v>0</v>
      </c>
      <c r="F102" s="64">
        <v>0</v>
      </c>
      <c r="G102" s="64">
        <v>0</v>
      </c>
      <c r="H102" s="65">
        <v>3</v>
      </c>
      <c r="I102" s="288">
        <v>0</v>
      </c>
      <c r="J102" s="64">
        <v>0</v>
      </c>
      <c r="K102" s="64">
        <v>0</v>
      </c>
      <c r="L102" s="64">
        <v>0</v>
      </c>
      <c r="M102" s="64">
        <v>0</v>
      </c>
      <c r="N102" s="64">
        <v>1</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4</v>
      </c>
    </row>
    <row r="103" spans="1:238" ht="18" x14ac:dyDescent="0.25">
      <c r="A103" s="392">
        <f t="shared" si="36"/>
        <v>97</v>
      </c>
      <c r="B103" s="62" t="s">
        <v>458</v>
      </c>
      <c r="C103" s="64">
        <v>0</v>
      </c>
      <c r="D103" s="64">
        <v>0</v>
      </c>
      <c r="E103" s="64">
        <v>0</v>
      </c>
      <c r="F103" s="64">
        <v>0</v>
      </c>
      <c r="G103" s="64">
        <v>0</v>
      </c>
      <c r="H103" s="65">
        <v>1</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7</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7</v>
      </c>
      <c r="HP103" s="115">
        <f t="shared" si="23"/>
        <v>0</v>
      </c>
      <c r="HQ103" s="115">
        <f t="shared" si="24"/>
        <v>0</v>
      </c>
      <c r="HR103" s="115">
        <f t="shared" si="25"/>
        <v>0</v>
      </c>
      <c r="HS103" s="116">
        <f t="shared" si="26"/>
        <v>0</v>
      </c>
      <c r="HT103" s="115">
        <f t="shared" si="27"/>
        <v>0</v>
      </c>
      <c r="HU103" s="115">
        <f t="shared" si="28"/>
        <v>0</v>
      </c>
      <c r="HV103" s="117">
        <f t="shared" si="29"/>
        <v>0</v>
      </c>
      <c r="HW103" s="115">
        <f t="shared" si="30"/>
        <v>0</v>
      </c>
      <c r="HX103" s="470" t="str">
        <f t="shared" si="31"/>
        <v>nem volt</v>
      </c>
      <c r="HY103" s="470" t="str">
        <f t="shared" si="32"/>
        <v>nem volt</v>
      </c>
      <c r="HZ103" s="399" t="str">
        <f t="shared" si="33"/>
        <v>nem volt</v>
      </c>
      <c r="IA103" s="118">
        <f t="shared" si="37"/>
        <v>7</v>
      </c>
      <c r="IB103" s="119">
        <f t="shared" si="21"/>
        <v>0</v>
      </c>
      <c r="IC103" s="119">
        <f t="shared" si="34"/>
        <v>0</v>
      </c>
      <c r="ID103" s="399">
        <f t="shared" si="35"/>
        <v>1</v>
      </c>
    </row>
    <row r="104" spans="1:238" ht="18" x14ac:dyDescent="0.25">
      <c r="A104" s="392">
        <f t="shared" si="36"/>
        <v>98</v>
      </c>
      <c r="B104" s="62" t="s">
        <v>458</v>
      </c>
      <c r="C104" s="64">
        <v>0</v>
      </c>
      <c r="D104" s="64">
        <v>0</v>
      </c>
      <c r="E104" s="64">
        <v>0</v>
      </c>
      <c r="F104" s="64">
        <v>0</v>
      </c>
      <c r="G104" s="64">
        <v>0</v>
      </c>
      <c r="H104" s="65">
        <v>0</v>
      </c>
      <c r="I104" s="288">
        <v>0</v>
      </c>
      <c r="J104" s="64">
        <v>0</v>
      </c>
      <c r="K104" s="64">
        <v>0</v>
      </c>
      <c r="L104" s="64">
        <v>0</v>
      </c>
      <c r="M104" s="64">
        <v>1</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1</v>
      </c>
    </row>
    <row r="105" spans="1:238" ht="18" x14ac:dyDescent="0.25">
      <c r="A105" s="392">
        <f t="shared" si="36"/>
        <v>99</v>
      </c>
      <c r="B105" s="62" t="s">
        <v>458</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3</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3</v>
      </c>
      <c r="HP105" s="115">
        <f t="shared" si="23"/>
        <v>0</v>
      </c>
      <c r="HQ105" s="115">
        <f t="shared" si="24"/>
        <v>0</v>
      </c>
      <c r="HR105" s="115">
        <f t="shared" si="25"/>
        <v>0</v>
      </c>
      <c r="HS105" s="116">
        <f t="shared" si="26"/>
        <v>0</v>
      </c>
      <c r="HT105" s="115">
        <f t="shared" si="27"/>
        <v>0</v>
      </c>
      <c r="HU105" s="115">
        <f t="shared" si="28"/>
        <v>0</v>
      </c>
      <c r="HV105" s="117">
        <f t="shared" si="29"/>
        <v>0</v>
      </c>
      <c r="HW105" s="115">
        <f t="shared" si="30"/>
        <v>0</v>
      </c>
      <c r="HX105" s="470" t="str">
        <f t="shared" si="31"/>
        <v>nem volt</v>
      </c>
      <c r="HY105" s="470" t="str">
        <f t="shared" si="32"/>
        <v>nem volt</v>
      </c>
      <c r="HZ105" s="399" t="str">
        <f t="shared" si="33"/>
        <v>nem volt</v>
      </c>
      <c r="IA105" s="118">
        <f t="shared" si="37"/>
        <v>3</v>
      </c>
      <c r="IB105" s="119">
        <f t="shared" si="21"/>
        <v>0</v>
      </c>
      <c r="IC105" s="119">
        <f t="shared" si="34"/>
        <v>0</v>
      </c>
      <c r="ID105" s="399">
        <f t="shared" si="35"/>
        <v>0</v>
      </c>
    </row>
    <row r="106" spans="1:238" ht="18.75" thickBot="1" x14ac:dyDescent="0.3">
      <c r="A106" s="392">
        <f t="shared" si="36"/>
        <v>100</v>
      </c>
      <c r="B106" s="62" t="s">
        <v>458</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4</v>
      </c>
      <c r="BS106" s="379">
        <v>0</v>
      </c>
      <c r="BT106" s="379">
        <v>0</v>
      </c>
      <c r="BU106" s="379">
        <v>0</v>
      </c>
      <c r="BV106" s="379">
        <v>2</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4</v>
      </c>
      <c r="HP106" s="115">
        <f t="shared" si="23"/>
        <v>0</v>
      </c>
      <c r="HQ106" s="115">
        <f t="shared" si="24"/>
        <v>0</v>
      </c>
      <c r="HR106" s="115">
        <f t="shared" si="25"/>
        <v>0</v>
      </c>
      <c r="HS106" s="116">
        <f t="shared" si="26"/>
        <v>2</v>
      </c>
      <c r="HT106" s="115">
        <f t="shared" si="27"/>
        <v>0</v>
      </c>
      <c r="HU106" s="115">
        <f t="shared" si="28"/>
        <v>0</v>
      </c>
      <c r="HV106" s="117">
        <f t="shared" si="29"/>
        <v>0</v>
      </c>
      <c r="HW106" s="115">
        <f t="shared" si="30"/>
        <v>0.5</v>
      </c>
      <c r="HX106" s="470" t="str">
        <f t="shared" si="31"/>
        <v>nem volt</v>
      </c>
      <c r="HY106" s="470" t="str">
        <f t="shared" si="32"/>
        <v>nem volt</v>
      </c>
      <c r="HZ106" s="399" t="str">
        <f t="shared" si="33"/>
        <v>nem volt</v>
      </c>
      <c r="IA106" s="120">
        <f t="shared" si="37"/>
        <v>4</v>
      </c>
      <c r="IB106" s="121">
        <f t="shared" si="21"/>
        <v>2</v>
      </c>
      <c r="IC106" s="119">
        <f t="shared" si="34"/>
        <v>0.5</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17</v>
      </c>
      <c r="I107" s="290">
        <f t="shared" si="38"/>
        <v>0</v>
      </c>
      <c r="J107" s="109">
        <f t="shared" si="38"/>
        <v>0</v>
      </c>
      <c r="K107" s="109">
        <f t="shared" si="38"/>
        <v>0</v>
      </c>
      <c r="L107" s="109">
        <f t="shared" si="38"/>
        <v>0</v>
      </c>
      <c r="M107" s="109">
        <f t="shared" si="38"/>
        <v>4</v>
      </c>
      <c r="N107" s="109">
        <f t="shared" si="38"/>
        <v>1</v>
      </c>
      <c r="O107" s="136" t="s">
        <v>110</v>
      </c>
      <c r="P107" s="383">
        <f t="shared" ref="P107:BR107" si="39">SUM(P7:P106)</f>
        <v>11</v>
      </c>
      <c r="Q107" s="383">
        <f t="shared" si="39"/>
        <v>0</v>
      </c>
      <c r="R107" s="383">
        <f t="shared" si="39"/>
        <v>0</v>
      </c>
      <c r="S107" s="383">
        <f t="shared" si="39"/>
        <v>0</v>
      </c>
      <c r="T107" s="383">
        <f t="shared" si="39"/>
        <v>2</v>
      </c>
      <c r="U107" s="383">
        <f t="shared" si="39"/>
        <v>0</v>
      </c>
      <c r="V107" s="383">
        <f t="shared" si="39"/>
        <v>0</v>
      </c>
      <c r="W107" s="383">
        <f t="shared" si="39"/>
        <v>0</v>
      </c>
      <c r="X107" s="383">
        <f t="shared" si="39"/>
        <v>3</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10</v>
      </c>
      <c r="AI107" s="383">
        <f t="shared" si="39"/>
        <v>17</v>
      </c>
      <c r="AJ107" s="383">
        <f t="shared" si="39"/>
        <v>0</v>
      </c>
      <c r="AK107" s="383">
        <f t="shared" si="39"/>
        <v>0</v>
      </c>
      <c r="AL107" s="383">
        <f t="shared" si="39"/>
        <v>0</v>
      </c>
      <c r="AM107" s="383">
        <f t="shared" si="39"/>
        <v>0</v>
      </c>
      <c r="AN107" s="383">
        <f t="shared" si="39"/>
        <v>0</v>
      </c>
      <c r="AO107" s="383">
        <f t="shared" si="39"/>
        <v>0</v>
      </c>
      <c r="AP107" s="383">
        <f t="shared" si="39"/>
        <v>15</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61</v>
      </c>
      <c r="BJ107" s="385">
        <f t="shared" si="39"/>
        <v>14</v>
      </c>
      <c r="BK107" s="385">
        <f t="shared" si="39"/>
        <v>24</v>
      </c>
      <c r="BL107" s="385">
        <f t="shared" si="39"/>
        <v>8</v>
      </c>
      <c r="BM107" s="385">
        <f t="shared" si="39"/>
        <v>5</v>
      </c>
      <c r="BN107" s="385">
        <f t="shared" si="39"/>
        <v>1</v>
      </c>
      <c r="BO107" s="385">
        <f t="shared" si="39"/>
        <v>1</v>
      </c>
      <c r="BP107" s="385">
        <f t="shared" si="39"/>
        <v>0</v>
      </c>
      <c r="BQ107" s="386">
        <f t="shared" si="39"/>
        <v>35</v>
      </c>
      <c r="BR107" s="383">
        <f t="shared" si="39"/>
        <v>56</v>
      </c>
      <c r="BS107" s="383">
        <f t="shared" ref="BS107:DU107" si="40">SUM(BS7:BS106)</f>
        <v>0</v>
      </c>
      <c r="BT107" s="383">
        <f t="shared" si="40"/>
        <v>4</v>
      </c>
      <c r="BU107" s="383">
        <f t="shared" si="40"/>
        <v>0</v>
      </c>
      <c r="BV107" s="383">
        <f t="shared" si="40"/>
        <v>3</v>
      </c>
      <c r="BW107" s="383">
        <f t="shared" si="40"/>
        <v>0</v>
      </c>
      <c r="BX107" s="383">
        <f t="shared" si="40"/>
        <v>0</v>
      </c>
      <c r="BY107" s="383">
        <f t="shared" si="40"/>
        <v>0</v>
      </c>
      <c r="BZ107" s="383">
        <f t="shared" si="40"/>
        <v>3</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0</v>
      </c>
      <c r="CT107" s="385">
        <f t="shared" si="40"/>
        <v>0</v>
      </c>
      <c r="CU107" s="385">
        <f t="shared" si="40"/>
        <v>0</v>
      </c>
      <c r="CV107" s="385">
        <f t="shared" si="40"/>
        <v>0</v>
      </c>
      <c r="CW107" s="385">
        <f t="shared" si="40"/>
        <v>0</v>
      </c>
      <c r="CX107" s="385">
        <f t="shared" si="40"/>
        <v>0</v>
      </c>
      <c r="CY107" s="385">
        <f t="shared" si="40"/>
        <v>0</v>
      </c>
      <c r="CZ107" s="385">
        <f t="shared" si="40"/>
        <v>0</v>
      </c>
      <c r="DA107" s="386">
        <f t="shared" si="40"/>
        <v>0</v>
      </c>
      <c r="DB107" s="383">
        <f t="shared" si="40"/>
        <v>4</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9</v>
      </c>
      <c r="EE107" s="385">
        <f t="shared" si="42"/>
        <v>0</v>
      </c>
      <c r="EF107" s="385">
        <f t="shared" si="42"/>
        <v>0</v>
      </c>
      <c r="EG107" s="385">
        <f t="shared" si="42"/>
        <v>0</v>
      </c>
      <c r="EH107" s="385">
        <f t="shared" si="42"/>
        <v>0</v>
      </c>
      <c r="EI107" s="385">
        <f t="shared" si="42"/>
        <v>0</v>
      </c>
      <c r="EJ107" s="385">
        <f t="shared" si="42"/>
        <v>0</v>
      </c>
      <c r="EK107" s="386">
        <f t="shared" si="42"/>
        <v>4</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17</v>
      </c>
      <c r="FN107" s="385">
        <f t="shared" si="42"/>
        <v>2</v>
      </c>
      <c r="FO107" s="385">
        <f t="shared" si="42"/>
        <v>0</v>
      </c>
      <c r="FP107" s="385">
        <f t="shared" si="42"/>
        <v>0</v>
      </c>
      <c r="FQ107" s="385">
        <f t="shared" si="42"/>
        <v>1</v>
      </c>
      <c r="FR107" s="385">
        <f t="shared" si="42"/>
        <v>0</v>
      </c>
      <c r="FS107" s="385">
        <f t="shared" si="42"/>
        <v>0</v>
      </c>
      <c r="FT107" s="385">
        <f t="shared" si="42"/>
        <v>0</v>
      </c>
      <c r="FU107" s="386">
        <f t="shared" si="42"/>
        <v>3</v>
      </c>
      <c r="FV107" s="383">
        <f t="shared" si="42"/>
        <v>28</v>
      </c>
      <c r="FW107" s="383">
        <f t="shared" si="42"/>
        <v>6</v>
      </c>
      <c r="FX107" s="383">
        <f t="shared" si="42"/>
        <v>0</v>
      </c>
      <c r="FY107" s="383">
        <f t="shared" si="42"/>
        <v>0</v>
      </c>
      <c r="FZ107" s="383">
        <f t="shared" si="42"/>
        <v>3</v>
      </c>
      <c r="GA107" s="383">
        <f t="shared" si="42"/>
        <v>0</v>
      </c>
      <c r="GB107" s="383">
        <f t="shared" si="42"/>
        <v>0</v>
      </c>
      <c r="GC107" s="383">
        <f t="shared" si="42"/>
        <v>0</v>
      </c>
      <c r="GD107" s="383">
        <f t="shared" si="42"/>
        <v>14</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1</v>
      </c>
      <c r="GO107" s="383">
        <f t="shared" si="43"/>
        <v>0</v>
      </c>
      <c r="GP107" s="383">
        <f t="shared" si="43"/>
        <v>0</v>
      </c>
      <c r="GQ107" s="383">
        <f t="shared" si="43"/>
        <v>0</v>
      </c>
      <c r="GR107" s="383">
        <f t="shared" si="43"/>
        <v>0</v>
      </c>
      <c r="GS107" s="383">
        <f t="shared" si="43"/>
        <v>0</v>
      </c>
      <c r="GT107" s="383">
        <f t="shared" si="43"/>
        <v>0</v>
      </c>
      <c r="GU107" s="383">
        <f t="shared" si="43"/>
        <v>0</v>
      </c>
      <c r="GV107" s="383">
        <f t="shared" si="43"/>
        <v>0</v>
      </c>
      <c r="GW107" s="384">
        <f t="shared" si="43"/>
        <v>7</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2.79</v>
      </c>
      <c r="IB107" s="123">
        <f>AVERAGE(IB7:IB106)</f>
        <v>0.16</v>
      </c>
      <c r="IC107" s="123">
        <f>AVERAGE(IC7:IC106)</f>
        <v>4.3328924162257497E-2</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0.17</v>
      </c>
      <c r="I108" s="291">
        <f t="shared" ref="I108:N108" si="45">AVERAGE(I7:I106)</f>
        <v>0</v>
      </c>
      <c r="J108" s="109">
        <f>AVERAGE(J7:J106)</f>
        <v>0</v>
      </c>
      <c r="K108" s="109">
        <f t="shared" si="45"/>
        <v>0</v>
      </c>
      <c r="L108" s="109">
        <f t="shared" si="45"/>
        <v>0</v>
      </c>
      <c r="M108" s="109">
        <f t="shared" si="45"/>
        <v>0.04</v>
      </c>
      <c r="N108" s="109">
        <f t="shared" si="45"/>
        <v>0.01</v>
      </c>
      <c r="O108" s="137" t="s">
        <v>112</v>
      </c>
      <c r="P108" s="111"/>
      <c r="Q108" s="111"/>
      <c r="R108" s="111"/>
      <c r="S108" s="112">
        <f>SUM(P107:S107)</f>
        <v>11</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27</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107</v>
      </c>
      <c r="BM108" s="110"/>
      <c r="BN108" s="111"/>
      <c r="BO108" s="111"/>
      <c r="BP108" s="113"/>
      <c r="BQ108" s="184"/>
      <c r="BR108" s="111"/>
      <c r="BS108" s="111"/>
      <c r="BT108" s="111"/>
      <c r="BU108" s="112">
        <f>SUM(BR107:BU107)</f>
        <v>60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0</v>
      </c>
      <c r="CW108" s="111"/>
      <c r="CX108" s="111"/>
      <c r="CY108" s="111"/>
      <c r="CZ108" s="113"/>
      <c r="DA108" s="186"/>
      <c r="DB108" s="111"/>
      <c r="DC108" s="111"/>
      <c r="DD108" s="111"/>
      <c r="DE108" s="112">
        <f>SUM(DB107:DE107)</f>
        <v>4</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9</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19</v>
      </c>
      <c r="FQ108" s="111"/>
      <c r="FR108" s="111"/>
      <c r="FS108" s="111"/>
      <c r="FT108" s="113"/>
      <c r="FU108" s="186"/>
      <c r="FV108" s="111"/>
      <c r="FW108" s="111"/>
      <c r="FX108" s="111"/>
      <c r="FY108" s="112">
        <f>SUM(FV107:FY107)</f>
        <v>34</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v>
      </c>
      <c r="GR108" s="110"/>
      <c r="GS108" s="111"/>
      <c r="GT108" s="111"/>
      <c r="GU108" s="113"/>
      <c r="GV108" s="111"/>
      <c r="GW108" s="183"/>
      <c r="GX108" s="111"/>
      <c r="GY108" s="111"/>
      <c r="GZ108" s="155">
        <f>SUM(GW107:GZ107)</f>
        <v>7</v>
      </c>
      <c r="HA108" s="110"/>
      <c r="HB108" s="111"/>
      <c r="HC108" s="111"/>
      <c r="HD108" s="157"/>
      <c r="HE108" s="186"/>
      <c r="HF108" s="110"/>
      <c r="HG108" s="111"/>
      <c r="HH108" s="111"/>
      <c r="HI108" s="155">
        <f>SUM(HF107:HI107)</f>
        <v>0</v>
      </c>
      <c r="HJ108" s="110"/>
      <c r="HK108" s="111"/>
      <c r="HL108" s="111"/>
      <c r="HM108" s="111"/>
      <c r="HN108" s="110"/>
      <c r="HO108" s="163">
        <f>SUM(HO7:HO106)</f>
        <v>195</v>
      </c>
      <c r="HP108" s="125">
        <f>SUM(HP7:HP106)</f>
        <v>48</v>
      </c>
      <c r="HQ108" s="125">
        <f>SUM(HQ7:HQ106)</f>
        <v>28</v>
      </c>
      <c r="HR108" s="164">
        <f>SUM(HR7:HR106)</f>
        <v>8</v>
      </c>
      <c r="HS108" s="126"/>
      <c r="HT108" s="126"/>
      <c r="HU108" s="126"/>
      <c r="HV108" s="126"/>
      <c r="HW108" s="165"/>
      <c r="HX108" s="127"/>
      <c r="HY108" s="127"/>
      <c r="HZ108" s="172" t="s">
        <v>113</v>
      </c>
      <c r="IA108" s="128">
        <f>STDEV(IA7:IA106)</f>
        <v>4.4410732163668856</v>
      </c>
      <c r="IB108" s="128">
        <f>STDEV(IB7:IB106)</f>
        <v>0.52647100316324846</v>
      </c>
      <c r="IC108" s="128">
        <f>STDEV(IC7:IC106)</f>
        <v>0.10055365149820014</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0.47258156262526085</v>
      </c>
      <c r="I109" s="291">
        <f t="shared" ref="I109:N109" si="47">STDEV(I7:I106)</f>
        <v>0</v>
      </c>
      <c r="J109" s="109">
        <f t="shared" si="47"/>
        <v>0</v>
      </c>
      <c r="K109" s="109">
        <f t="shared" si="47"/>
        <v>0</v>
      </c>
      <c r="L109" s="109">
        <f t="shared" si="47"/>
        <v>0</v>
      </c>
      <c r="M109" s="109">
        <f t="shared" si="47"/>
        <v>0.19694638556693236</v>
      </c>
      <c r="N109" s="109">
        <f t="shared" si="47"/>
        <v>0.1</v>
      </c>
      <c r="O109" s="138" t="s">
        <v>145</v>
      </c>
      <c r="P109" s="108"/>
      <c r="Q109" s="111"/>
      <c r="R109" s="111"/>
      <c r="S109" s="111"/>
      <c r="T109" s="110"/>
      <c r="U109" s="111"/>
      <c r="V109" s="111"/>
      <c r="W109" s="114">
        <f>SUM(T107:W107)</f>
        <v>2</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7</v>
      </c>
      <c r="BQ109" s="184"/>
      <c r="BR109" s="111"/>
      <c r="BS109" s="111"/>
      <c r="BT109" s="111"/>
      <c r="BU109" s="113"/>
      <c r="BV109" s="111"/>
      <c r="BW109" s="111"/>
      <c r="BX109" s="111"/>
      <c r="BY109" s="114">
        <f>SUM(BV107:BY107)</f>
        <v>3</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1</v>
      </c>
      <c r="FU109" s="186"/>
      <c r="FV109" s="111"/>
      <c r="FW109" s="111"/>
      <c r="FX109" s="111"/>
      <c r="FY109" s="113"/>
      <c r="FZ109" s="111"/>
      <c r="GA109" s="111"/>
      <c r="GB109" s="111"/>
      <c r="GC109" s="114">
        <f>SUM(FZ107:GC107)</f>
        <v>3</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14</v>
      </c>
      <c r="HT109" s="130">
        <f>SUM(HT7:HT106)</f>
        <v>1</v>
      </c>
      <c r="HU109" s="130">
        <f>SUM(HU7:HU106)</f>
        <v>1</v>
      </c>
      <c r="HV109" s="130">
        <f>SUM(HV7:HV106)</f>
        <v>0</v>
      </c>
      <c r="HW109" s="165"/>
      <c r="HX109" s="127"/>
      <c r="HY109" s="127"/>
      <c r="HZ109" s="173" t="s">
        <v>128</v>
      </c>
      <c r="IA109" s="131">
        <f>SUM(IA7:IA106)</f>
        <v>279</v>
      </c>
      <c r="IB109" s="131">
        <f>SUM(IB7:IB106)</f>
        <v>16</v>
      </c>
      <c r="IC109" s="131">
        <f>IB109/IA109</f>
        <v>5.7347670250896057E-2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3</v>
      </c>
      <c r="Y110" s="171"/>
      <c r="Z110" s="68"/>
      <c r="AA110" s="68"/>
      <c r="AB110" s="66"/>
      <c r="AC110" s="62"/>
      <c r="AD110" s="68"/>
      <c r="AE110" s="68"/>
      <c r="AF110" s="66"/>
      <c r="AG110" s="185">
        <f>AG107</f>
        <v>0</v>
      </c>
      <c r="AH110" s="68"/>
      <c r="AI110" s="68"/>
      <c r="AJ110" s="68"/>
      <c r="AK110" s="66"/>
      <c r="AL110" s="62"/>
      <c r="AM110" s="68"/>
      <c r="AN110" s="68"/>
      <c r="AO110" s="66"/>
      <c r="AP110" s="160">
        <f>AP107</f>
        <v>15</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35</v>
      </c>
      <c r="BR110" s="68"/>
      <c r="BS110" s="68"/>
      <c r="BT110" s="68"/>
      <c r="BU110" s="66"/>
      <c r="BV110" s="68"/>
      <c r="BW110" s="68"/>
      <c r="BX110" s="68"/>
      <c r="BY110" s="66"/>
      <c r="BZ110" s="160">
        <f>BZ107</f>
        <v>3</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4</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3</v>
      </c>
      <c r="FV110" s="68"/>
      <c r="FW110" s="68"/>
      <c r="FX110" s="68"/>
      <c r="FY110" s="66"/>
      <c r="FZ110" s="68"/>
      <c r="GA110" s="68"/>
      <c r="GB110" s="68"/>
      <c r="GC110" s="66"/>
      <c r="GD110" s="160">
        <f>GD107</f>
        <v>14</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0.11</v>
      </c>
      <c r="Q111" s="323">
        <f t="shared" ref="Q111:CB111" si="48">AVERAGE(Q7:Q106)</f>
        <v>0</v>
      </c>
      <c r="R111" s="323">
        <f t="shared" si="48"/>
        <v>0</v>
      </c>
      <c r="S111" s="323">
        <f t="shared" si="48"/>
        <v>0</v>
      </c>
      <c r="T111" s="323">
        <f t="shared" si="48"/>
        <v>0.02</v>
      </c>
      <c r="U111" s="323">
        <f t="shared" si="48"/>
        <v>0</v>
      </c>
      <c r="V111" s="323">
        <f t="shared" si="48"/>
        <v>0</v>
      </c>
      <c r="W111" s="323">
        <f t="shared" si="48"/>
        <v>0</v>
      </c>
      <c r="X111" s="323">
        <f t="shared" si="48"/>
        <v>0.03</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0.1</v>
      </c>
      <c r="AI111" s="323">
        <f t="shared" si="48"/>
        <v>0.17</v>
      </c>
      <c r="AJ111" s="323">
        <f t="shared" si="48"/>
        <v>0</v>
      </c>
      <c r="AK111" s="323">
        <f t="shared" si="48"/>
        <v>0</v>
      </c>
      <c r="AL111" s="323">
        <f t="shared" si="48"/>
        <v>0</v>
      </c>
      <c r="AM111" s="323">
        <f t="shared" si="48"/>
        <v>0</v>
      </c>
      <c r="AN111" s="323">
        <f t="shared" si="48"/>
        <v>0</v>
      </c>
      <c r="AO111" s="323">
        <f t="shared" si="48"/>
        <v>0</v>
      </c>
      <c r="AP111" s="323">
        <f t="shared" si="48"/>
        <v>0.15</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0.61</v>
      </c>
      <c r="BJ111" s="323">
        <f t="shared" si="48"/>
        <v>0.14000000000000001</v>
      </c>
      <c r="BK111" s="323">
        <f t="shared" si="48"/>
        <v>0.24</v>
      </c>
      <c r="BL111" s="323">
        <f t="shared" si="48"/>
        <v>0.08</v>
      </c>
      <c r="BM111" s="323">
        <f t="shared" si="48"/>
        <v>0.05</v>
      </c>
      <c r="BN111" s="323">
        <f t="shared" si="48"/>
        <v>0.01</v>
      </c>
      <c r="BO111" s="323">
        <f t="shared" si="48"/>
        <v>0.01</v>
      </c>
      <c r="BP111" s="323">
        <f t="shared" si="48"/>
        <v>0</v>
      </c>
      <c r="BQ111" s="323">
        <f t="shared" si="48"/>
        <v>0.35</v>
      </c>
      <c r="BR111" s="323">
        <f t="shared" si="48"/>
        <v>0.56000000000000005</v>
      </c>
      <c r="BS111" s="323">
        <f t="shared" si="48"/>
        <v>0</v>
      </c>
      <c r="BT111" s="323">
        <f t="shared" si="48"/>
        <v>0.04</v>
      </c>
      <c r="BU111" s="323">
        <f t="shared" si="48"/>
        <v>0</v>
      </c>
      <c r="BV111" s="323">
        <f t="shared" si="48"/>
        <v>0.03</v>
      </c>
      <c r="BW111" s="323">
        <f t="shared" si="48"/>
        <v>0</v>
      </c>
      <c r="BX111" s="323">
        <f t="shared" si="48"/>
        <v>0</v>
      </c>
      <c r="BY111" s="323">
        <f t="shared" si="48"/>
        <v>0</v>
      </c>
      <c r="BZ111" s="323">
        <f t="shared" si="48"/>
        <v>0.03</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0.04</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0.09</v>
      </c>
      <c r="EE111" s="323">
        <f t="shared" si="49"/>
        <v>0</v>
      </c>
      <c r="EF111" s="323">
        <f t="shared" si="49"/>
        <v>0</v>
      </c>
      <c r="EG111" s="323">
        <f t="shared" si="49"/>
        <v>0</v>
      </c>
      <c r="EH111" s="323">
        <f t="shared" si="49"/>
        <v>0</v>
      </c>
      <c r="EI111" s="323">
        <f t="shared" si="49"/>
        <v>0</v>
      </c>
      <c r="EJ111" s="323">
        <f t="shared" si="49"/>
        <v>0</v>
      </c>
      <c r="EK111" s="323">
        <f t="shared" si="49"/>
        <v>0.04</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0.17</v>
      </c>
      <c r="FN111" s="323">
        <f t="shared" si="50"/>
        <v>0.02</v>
      </c>
      <c r="FO111" s="323">
        <f t="shared" si="50"/>
        <v>0</v>
      </c>
      <c r="FP111" s="323">
        <f t="shared" si="50"/>
        <v>0</v>
      </c>
      <c r="FQ111" s="323">
        <f t="shared" si="50"/>
        <v>0.01</v>
      </c>
      <c r="FR111" s="323">
        <f t="shared" si="50"/>
        <v>0</v>
      </c>
      <c r="FS111" s="323">
        <f t="shared" si="50"/>
        <v>0</v>
      </c>
      <c r="FT111" s="323">
        <f t="shared" si="50"/>
        <v>0</v>
      </c>
      <c r="FU111" s="323">
        <f t="shared" si="50"/>
        <v>0.03</v>
      </c>
      <c r="FV111" s="323">
        <f t="shared" si="50"/>
        <v>0.28000000000000003</v>
      </c>
      <c r="FW111" s="323">
        <f t="shared" si="50"/>
        <v>0.06</v>
      </c>
      <c r="FX111" s="323">
        <f t="shared" si="50"/>
        <v>0</v>
      </c>
      <c r="FY111" s="323">
        <f t="shared" si="50"/>
        <v>0</v>
      </c>
      <c r="FZ111" s="323">
        <f t="shared" si="50"/>
        <v>0.03</v>
      </c>
      <c r="GA111" s="323">
        <f t="shared" si="50"/>
        <v>0</v>
      </c>
      <c r="GB111" s="323">
        <f t="shared" si="50"/>
        <v>0</v>
      </c>
      <c r="GC111" s="323">
        <f t="shared" si="50"/>
        <v>0</v>
      </c>
      <c r="GD111" s="323">
        <f t="shared" si="50"/>
        <v>0.14000000000000001</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0.01</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v>
      </c>
      <c r="GW111" s="323">
        <f t="shared" si="50"/>
        <v>7.0000000000000007E-2</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1.95</v>
      </c>
      <c r="HP111" s="323">
        <f t="shared" si="52"/>
        <v>0.48</v>
      </c>
      <c r="HQ111" s="323">
        <f t="shared" si="52"/>
        <v>0.28000000000000003</v>
      </c>
      <c r="HR111" s="323">
        <f t="shared" si="52"/>
        <v>0.08</v>
      </c>
      <c r="HS111" s="323">
        <f t="shared" si="52"/>
        <v>0.14000000000000001</v>
      </c>
      <c r="HT111" s="323">
        <f t="shared" si="52"/>
        <v>0.01</v>
      </c>
      <c r="HU111" s="323">
        <f t="shared" si="52"/>
        <v>0.01</v>
      </c>
      <c r="HV111" s="323">
        <f t="shared" si="52"/>
        <v>0</v>
      </c>
      <c r="HW111" s="323">
        <f t="shared" si="52"/>
        <v>5.81225652654224E-2</v>
      </c>
      <c r="HX111" s="323">
        <f t="shared" si="52"/>
        <v>3.7037037037037035E-2</v>
      </c>
      <c r="HY111" s="323">
        <f t="shared" si="52"/>
        <v>1.8518518518518517E-2</v>
      </c>
      <c r="HZ111" s="323">
        <f t="shared" si="52"/>
        <v>0</v>
      </c>
      <c r="IA111" s="323">
        <f t="shared" si="52"/>
        <v>2.79</v>
      </c>
      <c r="IB111" s="323">
        <f t="shared" si="52"/>
        <v>0.16</v>
      </c>
      <c r="IC111" s="323">
        <f>AVERAGE(IC7:IC106)</f>
        <v>4.3328924162257497E-2</v>
      </c>
      <c r="ID111" s="323">
        <f t="shared" si="52"/>
        <v>0.22</v>
      </c>
    </row>
    <row r="112" spans="1:238" x14ac:dyDescent="0.25">
      <c r="A112" s="75"/>
      <c r="B112" s="71"/>
      <c r="C112" s="71"/>
      <c r="D112" s="71"/>
      <c r="E112" s="71"/>
      <c r="F112" s="71"/>
      <c r="G112" s="71"/>
      <c r="H112" s="68"/>
      <c r="I112" s="68"/>
      <c r="J112" s="68"/>
      <c r="K112" s="68"/>
      <c r="L112" s="68"/>
      <c r="M112" s="68"/>
      <c r="N112" s="68"/>
      <c r="O112" s="322" t="s">
        <v>113</v>
      </c>
      <c r="P112" s="323">
        <f>STDEV(P7:P106)</f>
        <v>0.66507385478849812</v>
      </c>
      <c r="Q112" s="323">
        <f t="shared" ref="Q112:CB112" si="53">STDEV(Q7:Q106)</f>
        <v>0</v>
      </c>
      <c r="R112" s="323">
        <f t="shared" si="53"/>
        <v>0</v>
      </c>
      <c r="S112" s="323">
        <f t="shared" si="53"/>
        <v>0</v>
      </c>
      <c r="T112" s="323">
        <f t="shared" si="53"/>
        <v>0.2</v>
      </c>
      <c r="U112" s="323">
        <f t="shared" si="53"/>
        <v>0</v>
      </c>
      <c r="V112" s="323">
        <f t="shared" si="53"/>
        <v>0</v>
      </c>
      <c r="W112" s="323">
        <f t="shared" si="53"/>
        <v>0</v>
      </c>
      <c r="X112" s="323">
        <f t="shared" si="53"/>
        <v>0.17144660799776529</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0.62764591446084783</v>
      </c>
      <c r="AI112" s="323">
        <f t="shared" si="53"/>
        <v>1.1981045636565055</v>
      </c>
      <c r="AJ112" s="323">
        <f t="shared" si="53"/>
        <v>0</v>
      </c>
      <c r="AK112" s="323">
        <f t="shared" si="53"/>
        <v>0</v>
      </c>
      <c r="AL112" s="323">
        <f t="shared" si="53"/>
        <v>0</v>
      </c>
      <c r="AM112" s="323">
        <f t="shared" si="53"/>
        <v>0</v>
      </c>
      <c r="AN112" s="323">
        <f t="shared" si="53"/>
        <v>0</v>
      </c>
      <c r="AO112" s="323">
        <f t="shared" si="53"/>
        <v>0</v>
      </c>
      <c r="AP112" s="323">
        <f t="shared" si="53"/>
        <v>1.2339883600452934</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2.2014458059111144</v>
      </c>
      <c r="BJ112" s="323">
        <f t="shared" si="53"/>
        <v>0.71095326530971459</v>
      </c>
      <c r="BK112" s="323">
        <f t="shared" si="53"/>
        <v>1.1816783134015942</v>
      </c>
      <c r="BL112" s="323">
        <f t="shared" si="53"/>
        <v>0.56282117654515873</v>
      </c>
      <c r="BM112" s="323">
        <f t="shared" si="53"/>
        <v>0.29729419500528159</v>
      </c>
      <c r="BN112" s="323">
        <f t="shared" si="53"/>
        <v>0.1</v>
      </c>
      <c r="BO112" s="323">
        <f t="shared" si="53"/>
        <v>0.1</v>
      </c>
      <c r="BP112" s="323">
        <f t="shared" si="53"/>
        <v>0</v>
      </c>
      <c r="BQ112" s="323">
        <f t="shared" si="53"/>
        <v>1.3132964154171269</v>
      </c>
      <c r="BR112" s="323">
        <f t="shared" si="53"/>
        <v>1.5063501947060349</v>
      </c>
      <c r="BS112" s="323">
        <f t="shared" si="53"/>
        <v>0</v>
      </c>
      <c r="BT112" s="323">
        <f t="shared" si="53"/>
        <v>0.4</v>
      </c>
      <c r="BU112" s="323">
        <f t="shared" si="53"/>
        <v>0</v>
      </c>
      <c r="BV112" s="323">
        <f t="shared" si="53"/>
        <v>0.22270150335361366</v>
      </c>
      <c r="BW112" s="323">
        <f t="shared" si="53"/>
        <v>0</v>
      </c>
      <c r="BX112" s="323">
        <f t="shared" si="53"/>
        <v>0</v>
      </c>
      <c r="BY112" s="323">
        <f t="shared" si="53"/>
        <v>0</v>
      </c>
      <c r="BZ112" s="323">
        <f t="shared" si="53"/>
        <v>0.22270150335361366</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0.4</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0.9</v>
      </c>
      <c r="EE112" s="323">
        <f t="shared" si="54"/>
        <v>0</v>
      </c>
      <c r="EF112" s="323">
        <f t="shared" si="54"/>
        <v>0</v>
      </c>
      <c r="EG112" s="323">
        <f t="shared" si="54"/>
        <v>0</v>
      </c>
      <c r="EH112" s="323">
        <f t="shared" si="54"/>
        <v>0</v>
      </c>
      <c r="EI112" s="323">
        <f t="shared" si="54"/>
        <v>0</v>
      </c>
      <c r="EJ112" s="323">
        <f t="shared" si="54"/>
        <v>0</v>
      </c>
      <c r="EK112" s="323">
        <f t="shared" si="54"/>
        <v>0.4</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0.87680549655432638</v>
      </c>
      <c r="FN112" s="323">
        <f t="shared" si="55"/>
        <v>0.2</v>
      </c>
      <c r="FO112" s="323">
        <f t="shared" si="55"/>
        <v>0</v>
      </c>
      <c r="FP112" s="323">
        <f t="shared" si="55"/>
        <v>0</v>
      </c>
      <c r="FQ112" s="323">
        <f t="shared" si="55"/>
        <v>0.1</v>
      </c>
      <c r="FR112" s="323">
        <f t="shared" si="55"/>
        <v>0</v>
      </c>
      <c r="FS112" s="323">
        <f t="shared" si="55"/>
        <v>0</v>
      </c>
      <c r="FT112" s="323">
        <f t="shared" si="55"/>
        <v>0</v>
      </c>
      <c r="FU112" s="323">
        <f t="shared" si="55"/>
        <v>0.22270150335361366</v>
      </c>
      <c r="FV112" s="323">
        <f t="shared" si="55"/>
        <v>1.5379377507729386</v>
      </c>
      <c r="FW112" s="323">
        <f t="shared" si="55"/>
        <v>0.6</v>
      </c>
      <c r="FX112" s="323">
        <f t="shared" si="55"/>
        <v>0</v>
      </c>
      <c r="FY112" s="323">
        <f t="shared" si="55"/>
        <v>0</v>
      </c>
      <c r="FZ112" s="323">
        <f t="shared" si="55"/>
        <v>0.17144660799776529</v>
      </c>
      <c r="GA112" s="323">
        <f t="shared" si="55"/>
        <v>0</v>
      </c>
      <c r="GB112" s="323">
        <f t="shared" si="55"/>
        <v>0</v>
      </c>
      <c r="GC112" s="323">
        <f t="shared" si="55"/>
        <v>0</v>
      </c>
      <c r="GD112" s="323">
        <f t="shared" si="55"/>
        <v>1.3028329660296969</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0.1</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v>
      </c>
      <c r="GW112" s="323">
        <f t="shared" si="55"/>
        <v>0.7</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3.2235716435987802</v>
      </c>
      <c r="HP112" s="323">
        <f t="shared" si="57"/>
        <v>1.7260921004957814</v>
      </c>
      <c r="HQ112" s="323">
        <f t="shared" si="57"/>
        <v>1.2397458195007947</v>
      </c>
      <c r="HR112" s="323">
        <f t="shared" si="57"/>
        <v>0.56282117654515873</v>
      </c>
      <c r="HS112" s="323">
        <f t="shared" si="57"/>
        <v>0.47183287573701627</v>
      </c>
      <c r="HT112" s="323">
        <f t="shared" si="57"/>
        <v>0.1</v>
      </c>
      <c r="HU112" s="323">
        <f t="shared" si="57"/>
        <v>0.1</v>
      </c>
      <c r="HV112" s="323">
        <f t="shared" si="57"/>
        <v>0</v>
      </c>
      <c r="HW112" s="323">
        <f t="shared" si="57"/>
        <v>0.13108707889884461</v>
      </c>
      <c r="HX112" s="323">
        <f t="shared" si="57"/>
        <v>0.1111111111111111</v>
      </c>
      <c r="HY112" s="323">
        <f t="shared" si="57"/>
        <v>4.5360921162651446E-2</v>
      </c>
      <c r="HZ112" s="323">
        <f t="shared" si="57"/>
        <v>0</v>
      </c>
      <c r="IA112" s="323">
        <f t="shared" si="57"/>
        <v>4.4410732163668856</v>
      </c>
      <c r="IB112" s="323">
        <f t="shared" si="57"/>
        <v>0.52647100316324846</v>
      </c>
      <c r="IC112" s="323">
        <f t="shared" si="57"/>
        <v>0.10055365149820014</v>
      </c>
      <c r="ID112" s="323">
        <f t="shared" si="57"/>
        <v>0.57874821377650487</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58</v>
      </c>
      <c r="HP114" s="180">
        <f t="shared" ref="HP114:IB114" si="58">COUNTIF(HP7:HP106,0)</f>
        <v>91</v>
      </c>
      <c r="HQ114" s="180">
        <f t="shared" si="58"/>
        <v>94</v>
      </c>
      <c r="HR114" s="180">
        <f t="shared" si="58"/>
        <v>98</v>
      </c>
      <c r="HS114" s="180">
        <f t="shared" si="58"/>
        <v>91</v>
      </c>
      <c r="HT114" s="180">
        <f t="shared" si="58"/>
        <v>99</v>
      </c>
      <c r="HU114" s="180">
        <f t="shared" si="58"/>
        <v>99</v>
      </c>
      <c r="HV114" s="180">
        <f t="shared" si="58"/>
        <v>100</v>
      </c>
      <c r="HW114" s="180">
        <f t="shared" si="58"/>
        <v>33</v>
      </c>
      <c r="HX114" s="180">
        <f t="shared" si="58"/>
        <v>8</v>
      </c>
      <c r="HY114" s="180">
        <f t="shared" si="58"/>
        <v>5</v>
      </c>
      <c r="HZ114" s="180">
        <f t="shared" si="58"/>
        <v>2</v>
      </c>
      <c r="IA114" s="180">
        <f t="shared" si="58"/>
        <v>55</v>
      </c>
      <c r="IB114" s="180">
        <f t="shared" si="58"/>
        <v>90</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42</v>
      </c>
      <c r="HP116" s="180">
        <f t="shared" si="59"/>
        <v>9</v>
      </c>
      <c r="HQ116" s="180">
        <f t="shared" si="59"/>
        <v>6</v>
      </c>
      <c r="HR116" s="180">
        <f t="shared" si="59"/>
        <v>2</v>
      </c>
      <c r="HS116" s="180">
        <f t="shared" si="59"/>
        <v>9</v>
      </c>
      <c r="HT116" s="180">
        <f t="shared" si="59"/>
        <v>1</v>
      </c>
      <c r="HU116" s="180">
        <f t="shared" si="59"/>
        <v>1</v>
      </c>
      <c r="HV116" s="180">
        <f t="shared" si="59"/>
        <v>0</v>
      </c>
      <c r="HW116" s="180">
        <f t="shared" si="59"/>
        <v>67</v>
      </c>
      <c r="HX116" s="180">
        <f t="shared" si="59"/>
        <v>92</v>
      </c>
      <c r="HY116" s="180">
        <f t="shared" si="59"/>
        <v>95</v>
      </c>
      <c r="HZ116" s="180">
        <f t="shared" si="59"/>
        <v>98</v>
      </c>
      <c r="IA116" s="180">
        <f t="shared" si="59"/>
        <v>45</v>
      </c>
      <c r="IB116" s="180">
        <f t="shared" si="59"/>
        <v>10</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1.95</v>
      </c>
      <c r="HP121" s="181">
        <f t="shared" ref="HP121:ID121" si="60">HP111</f>
        <v>0.48</v>
      </c>
      <c r="HQ121" s="181">
        <f t="shared" si="60"/>
        <v>0.28000000000000003</v>
      </c>
      <c r="HR121" s="181">
        <f t="shared" si="60"/>
        <v>0.08</v>
      </c>
      <c r="HS121" s="181">
        <f t="shared" si="60"/>
        <v>0.14000000000000001</v>
      </c>
      <c r="HT121" s="181">
        <f t="shared" si="60"/>
        <v>0.01</v>
      </c>
      <c r="HU121" s="181">
        <f t="shared" si="60"/>
        <v>0.01</v>
      </c>
      <c r="HV121" s="181">
        <f t="shared" si="60"/>
        <v>0</v>
      </c>
      <c r="HW121" s="181">
        <f t="shared" si="60"/>
        <v>5.81225652654224E-2</v>
      </c>
      <c r="HX121" s="181">
        <f t="shared" si="60"/>
        <v>3.7037037037037035E-2</v>
      </c>
      <c r="HY121" s="181">
        <f t="shared" si="60"/>
        <v>1.8518518518518517E-2</v>
      </c>
      <c r="HZ121" s="181">
        <f t="shared" si="60"/>
        <v>0</v>
      </c>
      <c r="IA121" s="181">
        <f t="shared" si="60"/>
        <v>2.79</v>
      </c>
      <c r="IB121" s="181">
        <f t="shared" si="60"/>
        <v>0.16</v>
      </c>
      <c r="IC121" s="181">
        <f t="shared" si="60"/>
        <v>4.3328924162257497E-2</v>
      </c>
      <c r="ID121" s="181">
        <f t="shared" si="60"/>
        <v>0.22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E80" sqref="E80"/>
    </sheetView>
  </sheetViews>
  <sheetFormatPr defaultRowHeight="12.75" x14ac:dyDescent="0.2"/>
  <cols>
    <col min="1" max="1" width="12.28515625" customWidth="1"/>
    <col min="2" max="2" width="21" bestFit="1"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Mátrabérc-Fallóskút 3.vonal</v>
      </c>
      <c r="E1" s="368"/>
      <c r="F1" s="368"/>
      <c r="G1" s="295"/>
      <c r="H1" s="297" t="s">
        <v>143</v>
      </c>
      <c r="I1" s="514">
        <f>'terepi-hajtásszám&amp;hullaték'!R1</f>
        <v>41813</v>
      </c>
      <c r="J1" s="527"/>
      <c r="K1" s="527"/>
      <c r="L1" s="295"/>
      <c r="M1" s="295" t="s">
        <v>214</v>
      </c>
      <c r="N1" s="295"/>
      <c r="O1" s="368" t="str">
        <f>'terepi-hajtásszám&amp;hullaték'!Y1</f>
        <v>Brevák E. Hepp K. Csíntalan ZS.Herbály M.</v>
      </c>
      <c r="P1" s="368"/>
      <c r="Q1" s="369"/>
      <c r="R1" s="146"/>
      <c r="S1" s="293" t="s">
        <v>306</v>
      </c>
      <c r="T1" s="295"/>
      <c r="U1" s="368" t="str">
        <f>'terepi-hajtásszám&amp;hullaték'!AH1</f>
        <v>Hoffer K.</v>
      </c>
      <c r="V1" s="368"/>
      <c r="W1" s="368"/>
      <c r="X1" s="368"/>
      <c r="Y1" s="295" t="s">
        <v>307</v>
      </c>
      <c r="Z1" s="295" t="s">
        <v>308</v>
      </c>
      <c r="AA1" s="514">
        <f>'terepi-hajtásszám&amp;hullaték'!AN1</f>
        <v>41869</v>
      </c>
      <c r="AB1" s="528"/>
    </row>
    <row r="2" spans="1:28" ht="15.75" x14ac:dyDescent="0.25">
      <c r="A2" s="266">
        <f>'terepi-hajtásszám&amp;hullaték'!A2</f>
        <v>100</v>
      </c>
      <c r="B2" s="328"/>
    </row>
    <row r="3" spans="1:28" ht="18" x14ac:dyDescent="0.25">
      <c r="A3" s="328"/>
      <c r="B3" s="328"/>
      <c r="I3" s="499" t="s">
        <v>347</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362</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234</v>
      </c>
      <c r="D7" s="46" t="s">
        <v>235</v>
      </c>
      <c r="E7" s="46" t="s">
        <v>294</v>
      </c>
      <c r="F7" s="46" t="s">
        <v>236</v>
      </c>
      <c r="G7" s="46" t="s">
        <v>237</v>
      </c>
      <c r="H7" s="45" t="s">
        <v>238</v>
      </c>
      <c r="I7" s="141" t="s">
        <v>234</v>
      </c>
      <c r="J7" s="46" t="s">
        <v>235</v>
      </c>
      <c r="K7" s="269" t="s">
        <v>294</v>
      </c>
      <c r="L7" s="46" t="s">
        <v>236</v>
      </c>
      <c r="M7" s="46" t="s">
        <v>237</v>
      </c>
      <c r="N7" s="142" t="s">
        <v>238</v>
      </c>
      <c r="O7" s="46" t="s">
        <v>234</v>
      </c>
      <c r="P7" s="46" t="s">
        <v>235</v>
      </c>
      <c r="Q7" s="269" t="s">
        <v>294</v>
      </c>
      <c r="R7" s="46" t="s">
        <v>236</v>
      </c>
      <c r="S7" s="46" t="s">
        <v>237</v>
      </c>
      <c r="T7" s="47" t="s">
        <v>238</v>
      </c>
      <c r="U7" s="190" t="s">
        <v>248</v>
      </c>
      <c r="V7" s="198" t="s">
        <v>249</v>
      </c>
      <c r="W7" s="199" t="s">
        <v>250</v>
      </c>
      <c r="X7" s="199" t="s">
        <v>251</v>
      </c>
      <c r="Y7" s="208" t="s">
        <v>252</v>
      </c>
    </row>
    <row r="8" spans="1:28" ht="15.75" x14ac:dyDescent="0.25">
      <c r="A8" s="44" t="s">
        <v>0</v>
      </c>
      <c r="B8" s="398" t="s">
        <v>436</v>
      </c>
      <c r="C8" s="48">
        <v>0</v>
      </c>
      <c r="D8" s="48">
        <v>0</v>
      </c>
      <c r="E8" s="48">
        <v>0</v>
      </c>
      <c r="F8" s="48">
        <v>0</v>
      </c>
      <c r="G8" s="48">
        <v>0</v>
      </c>
      <c r="H8" s="43">
        <f t="shared" ref="H8:H22" si="0">SUM(C8:G8)</f>
        <v>0</v>
      </c>
      <c r="I8" s="282">
        <v>0</v>
      </c>
      <c r="J8" s="48">
        <v>0</v>
      </c>
      <c r="K8" s="48">
        <v>0</v>
      </c>
      <c r="L8" s="48">
        <v>0</v>
      </c>
      <c r="M8" s="48">
        <v>0</v>
      </c>
      <c r="N8" s="143">
        <f>SUM(I8:M8)</f>
        <v>0</v>
      </c>
      <c r="O8" s="48">
        <v>19</v>
      </c>
      <c r="P8" s="48">
        <v>0</v>
      </c>
      <c r="Q8" s="48">
        <v>0</v>
      </c>
      <c r="R8" s="48">
        <v>0</v>
      </c>
      <c r="S8" s="48">
        <v>0</v>
      </c>
      <c r="T8" s="43">
        <f>SUM(O8:S8)</f>
        <v>19</v>
      </c>
      <c r="U8" s="195">
        <f>SUM(T8,N8,H8)</f>
        <v>19</v>
      </c>
      <c r="V8" s="192" t="e">
        <f>(D8+E8+F8+G8)/H8</f>
        <v>#DIV/0!</v>
      </c>
      <c r="W8" s="201" t="e">
        <f>(J8+K8+L8+M8)/N8</f>
        <v>#DIV/0!</v>
      </c>
      <c r="X8" s="201">
        <f>(P8+Q8+R8+S8)/T8</f>
        <v>0</v>
      </c>
      <c r="Y8" s="201">
        <f>((D8+E8+F8+G8)+(J8+K8+L8+M8)+(P8+Q8+R8+S8))/U8</f>
        <v>0</v>
      </c>
    </row>
    <row r="9" spans="1:28" ht="15.75" x14ac:dyDescent="0.25">
      <c r="A9" s="44" t="s">
        <v>1</v>
      </c>
      <c r="B9" s="398" t="s">
        <v>436</v>
      </c>
      <c r="C9" s="48">
        <v>0</v>
      </c>
      <c r="D9" s="48">
        <v>0</v>
      </c>
      <c r="E9" s="48">
        <v>0</v>
      </c>
      <c r="F9" s="48">
        <v>0</v>
      </c>
      <c r="G9" s="48">
        <v>0</v>
      </c>
      <c r="H9" s="43">
        <f t="shared" si="0"/>
        <v>0</v>
      </c>
      <c r="I9" s="282">
        <v>0</v>
      </c>
      <c r="J9" s="48">
        <v>0</v>
      </c>
      <c r="K9" s="48">
        <v>0</v>
      </c>
      <c r="L9" s="48">
        <v>0</v>
      </c>
      <c r="M9" s="48">
        <v>0</v>
      </c>
      <c r="N9" s="143">
        <f t="shared" ref="N9:N22" si="1">SUM(I9:M9)</f>
        <v>0</v>
      </c>
      <c r="O9" s="48">
        <v>23</v>
      </c>
      <c r="P9" s="48">
        <v>0</v>
      </c>
      <c r="Q9" s="48">
        <v>0</v>
      </c>
      <c r="R9" s="48">
        <v>0</v>
      </c>
      <c r="S9" s="48">
        <v>0</v>
      </c>
      <c r="T9" s="43">
        <f t="shared" ref="T9:T72" si="2">SUM(O9:S9)</f>
        <v>23</v>
      </c>
      <c r="U9" s="195">
        <f t="shared" ref="U9:U72" si="3">SUM(T9,N9,H9)</f>
        <v>23</v>
      </c>
      <c r="V9" s="192" t="e">
        <f t="shared" ref="V9:V72" si="4">(D9+E9+F9+G9)/H9</f>
        <v>#DIV/0!</v>
      </c>
      <c r="W9" s="201" t="e">
        <f t="shared" ref="W9:W72" si="5">(J9+K9+L9+M9)/N9</f>
        <v>#DIV/0!</v>
      </c>
      <c r="X9" s="201">
        <f t="shared" ref="X9:X72" si="6">(P9+Q9+R9+S9)/T9</f>
        <v>0</v>
      </c>
      <c r="Y9" s="201">
        <f t="shared" ref="Y9:Y72" si="7">((D9+E9+F9+G9)+(J9+K9+L9+M9)+(P9+Q9+R9+S9))/U9</f>
        <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t="s">
        <v>436</v>
      </c>
      <c r="C11" s="48">
        <v>0</v>
      </c>
      <c r="D11" s="48">
        <v>0</v>
      </c>
      <c r="E11" s="48">
        <v>0</v>
      </c>
      <c r="F11" s="48">
        <v>0</v>
      </c>
      <c r="G11" s="48">
        <v>0</v>
      </c>
      <c r="H11" s="43">
        <f t="shared" si="0"/>
        <v>0</v>
      </c>
      <c r="I11" s="282">
        <v>0</v>
      </c>
      <c r="J11" s="48">
        <v>0</v>
      </c>
      <c r="K11" s="48">
        <v>0</v>
      </c>
      <c r="L11" s="48">
        <v>0</v>
      </c>
      <c r="M11" s="48">
        <v>0</v>
      </c>
      <c r="N11" s="143">
        <f t="shared" si="1"/>
        <v>0</v>
      </c>
      <c r="O11" s="48">
        <v>3</v>
      </c>
      <c r="P11" s="48">
        <v>0</v>
      </c>
      <c r="Q11" s="48">
        <v>3</v>
      </c>
      <c r="R11" s="48">
        <v>0</v>
      </c>
      <c r="S11" s="48">
        <v>0</v>
      </c>
      <c r="T11" s="43">
        <f t="shared" si="2"/>
        <v>6</v>
      </c>
      <c r="U11" s="195">
        <f t="shared" si="3"/>
        <v>6</v>
      </c>
      <c r="V11" s="192" t="e">
        <f t="shared" si="4"/>
        <v>#DIV/0!</v>
      </c>
      <c r="W11" s="201" t="e">
        <f t="shared" si="5"/>
        <v>#DIV/0!</v>
      </c>
      <c r="X11" s="201">
        <f t="shared" si="6"/>
        <v>0.5</v>
      </c>
      <c r="Y11" s="201">
        <f t="shared" si="7"/>
        <v>0.5</v>
      </c>
    </row>
    <row r="12" spans="1:28" ht="15.75" x14ac:dyDescent="0.25">
      <c r="A12" s="44" t="s">
        <v>4</v>
      </c>
      <c r="B12" s="398" t="s">
        <v>436</v>
      </c>
      <c r="C12" s="48">
        <v>0</v>
      </c>
      <c r="D12" s="48">
        <v>0</v>
      </c>
      <c r="E12" s="48">
        <v>0</v>
      </c>
      <c r="F12" s="48">
        <v>0</v>
      </c>
      <c r="G12" s="48">
        <v>0</v>
      </c>
      <c r="H12" s="43">
        <f t="shared" si="0"/>
        <v>0</v>
      </c>
      <c r="I12" s="282">
        <v>0</v>
      </c>
      <c r="J12" s="48">
        <v>0</v>
      </c>
      <c r="K12" s="48">
        <v>0</v>
      </c>
      <c r="L12" s="48">
        <v>0</v>
      </c>
      <c r="M12" s="48">
        <v>0</v>
      </c>
      <c r="N12" s="143">
        <f t="shared" si="1"/>
        <v>0</v>
      </c>
      <c r="O12" s="48">
        <v>4</v>
      </c>
      <c r="P12" s="48">
        <v>0</v>
      </c>
      <c r="Q12" s="48">
        <v>0</v>
      </c>
      <c r="R12" s="48">
        <v>0</v>
      </c>
      <c r="S12" s="48">
        <v>0</v>
      </c>
      <c r="T12" s="43">
        <f t="shared" si="2"/>
        <v>4</v>
      </c>
      <c r="U12" s="195">
        <f t="shared" si="3"/>
        <v>4</v>
      </c>
      <c r="V12" s="192" t="e">
        <f t="shared" si="4"/>
        <v>#DIV/0!</v>
      </c>
      <c r="W12" s="201" t="e">
        <f t="shared" si="5"/>
        <v>#DIV/0!</v>
      </c>
      <c r="X12" s="201">
        <f t="shared" si="6"/>
        <v>0</v>
      </c>
      <c r="Y12" s="201">
        <f t="shared" si="7"/>
        <v>0</v>
      </c>
    </row>
    <row r="13" spans="1:28" ht="15.75" x14ac:dyDescent="0.25">
      <c r="A13" s="44" t="s">
        <v>5</v>
      </c>
      <c r="B13" s="398" t="s">
        <v>436</v>
      </c>
      <c r="C13" s="48">
        <v>0</v>
      </c>
      <c r="D13" s="48">
        <v>0</v>
      </c>
      <c r="E13" s="48">
        <v>0</v>
      </c>
      <c r="F13" s="48">
        <v>0</v>
      </c>
      <c r="G13" s="48">
        <v>0</v>
      </c>
      <c r="H13" s="43">
        <f t="shared" si="0"/>
        <v>0</v>
      </c>
      <c r="I13" s="282">
        <v>0</v>
      </c>
      <c r="J13" s="48">
        <v>0</v>
      </c>
      <c r="K13" s="48">
        <v>0</v>
      </c>
      <c r="L13" s="48">
        <v>0</v>
      </c>
      <c r="M13" s="48">
        <v>0</v>
      </c>
      <c r="N13" s="143">
        <f t="shared" si="1"/>
        <v>0</v>
      </c>
      <c r="O13" s="48">
        <v>12</v>
      </c>
      <c r="P13" s="48">
        <v>0</v>
      </c>
      <c r="Q13" s="48">
        <v>0</v>
      </c>
      <c r="R13" s="48">
        <v>0</v>
      </c>
      <c r="S13" s="48">
        <v>0</v>
      </c>
      <c r="T13" s="43">
        <f t="shared" si="2"/>
        <v>12</v>
      </c>
      <c r="U13" s="195">
        <f t="shared" si="3"/>
        <v>12</v>
      </c>
      <c r="V13" s="192" t="e">
        <f t="shared" si="4"/>
        <v>#DIV/0!</v>
      </c>
      <c r="W13" s="201" t="e">
        <f t="shared" si="5"/>
        <v>#DIV/0!</v>
      </c>
      <c r="X13" s="201">
        <f t="shared" si="6"/>
        <v>0</v>
      </c>
      <c r="Y13" s="201">
        <f t="shared" si="7"/>
        <v>0</v>
      </c>
    </row>
    <row r="14" spans="1:28" ht="15.75" x14ac:dyDescent="0.25">
      <c r="A14" s="44" t="s">
        <v>6</v>
      </c>
      <c r="B14" s="398" t="s">
        <v>436</v>
      </c>
      <c r="C14" s="48">
        <v>0</v>
      </c>
      <c r="D14" s="48">
        <v>0</v>
      </c>
      <c r="E14" s="48">
        <v>0</v>
      </c>
      <c r="F14" s="48">
        <v>0</v>
      </c>
      <c r="G14" s="48">
        <v>0</v>
      </c>
      <c r="H14" s="43">
        <f t="shared" si="0"/>
        <v>0</v>
      </c>
      <c r="I14" s="282">
        <v>1</v>
      </c>
      <c r="J14" s="48">
        <v>0</v>
      </c>
      <c r="K14" s="48">
        <v>0</v>
      </c>
      <c r="L14" s="48">
        <v>0</v>
      </c>
      <c r="M14" s="48">
        <v>0</v>
      </c>
      <c r="N14" s="143">
        <f t="shared" si="1"/>
        <v>1</v>
      </c>
      <c r="O14" s="48">
        <v>3</v>
      </c>
      <c r="P14" s="48">
        <v>0</v>
      </c>
      <c r="Q14" s="48">
        <v>0</v>
      </c>
      <c r="R14" s="48">
        <v>0</v>
      </c>
      <c r="S14" s="48">
        <v>0</v>
      </c>
      <c r="T14" s="43">
        <f t="shared" si="2"/>
        <v>3</v>
      </c>
      <c r="U14" s="195">
        <f t="shared" si="3"/>
        <v>4</v>
      </c>
      <c r="V14" s="192" t="e">
        <f t="shared" si="4"/>
        <v>#DIV/0!</v>
      </c>
      <c r="W14" s="201">
        <f t="shared" si="5"/>
        <v>0</v>
      </c>
      <c r="X14" s="201">
        <f t="shared" si="6"/>
        <v>0</v>
      </c>
      <c r="Y14" s="201">
        <f t="shared" si="7"/>
        <v>0</v>
      </c>
    </row>
    <row r="15" spans="1:28" ht="15.75" x14ac:dyDescent="0.25">
      <c r="A15" s="44" t="s">
        <v>7</v>
      </c>
      <c r="B15" s="398" t="s">
        <v>436</v>
      </c>
      <c r="C15" s="48">
        <v>0</v>
      </c>
      <c r="D15" s="48">
        <v>0</v>
      </c>
      <c r="E15" s="48">
        <v>0</v>
      </c>
      <c r="F15" s="48">
        <v>0</v>
      </c>
      <c r="G15" s="48">
        <v>0</v>
      </c>
      <c r="H15" s="43">
        <f t="shared" si="0"/>
        <v>0</v>
      </c>
      <c r="I15" s="282">
        <v>0</v>
      </c>
      <c r="J15" s="48">
        <v>0</v>
      </c>
      <c r="K15" s="48">
        <v>0</v>
      </c>
      <c r="L15" s="48">
        <v>0</v>
      </c>
      <c r="M15" s="48">
        <v>0</v>
      </c>
      <c r="N15" s="143">
        <f t="shared" si="1"/>
        <v>0</v>
      </c>
      <c r="O15" s="48">
        <v>3</v>
      </c>
      <c r="P15" s="48">
        <v>0</v>
      </c>
      <c r="Q15" s="48">
        <v>0</v>
      </c>
      <c r="R15" s="48">
        <v>0</v>
      </c>
      <c r="S15" s="48">
        <v>0</v>
      </c>
      <c r="T15" s="43">
        <f t="shared" si="2"/>
        <v>3</v>
      </c>
      <c r="U15" s="195">
        <f t="shared" si="3"/>
        <v>3</v>
      </c>
      <c r="V15" s="192" t="e">
        <f t="shared" si="4"/>
        <v>#DIV/0!</v>
      </c>
      <c r="W15" s="201" t="e">
        <f t="shared" si="5"/>
        <v>#DIV/0!</v>
      </c>
      <c r="X15" s="201">
        <f t="shared" si="6"/>
        <v>0</v>
      </c>
      <c r="Y15" s="201">
        <f t="shared" si="7"/>
        <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c r="C17" s="48">
        <v>0</v>
      </c>
      <c r="D17" s="48">
        <v>0</v>
      </c>
      <c r="E17" s="48">
        <v>0</v>
      </c>
      <c r="F17" s="48">
        <v>0</v>
      </c>
      <c r="G17" s="48">
        <v>0</v>
      </c>
      <c r="H17" s="43">
        <f t="shared" si="0"/>
        <v>0</v>
      </c>
      <c r="I17" s="282">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398" t="s">
        <v>436</v>
      </c>
      <c r="C18" s="48">
        <v>0</v>
      </c>
      <c r="D18" s="48">
        <v>0</v>
      </c>
      <c r="E18" s="48">
        <v>0</v>
      </c>
      <c r="F18" s="48">
        <v>0</v>
      </c>
      <c r="G18" s="48">
        <v>0</v>
      </c>
      <c r="H18" s="43">
        <f t="shared" si="0"/>
        <v>0</v>
      </c>
      <c r="I18" s="282">
        <v>0</v>
      </c>
      <c r="J18" s="48">
        <v>0</v>
      </c>
      <c r="K18" s="48">
        <v>0</v>
      </c>
      <c r="L18" s="48">
        <v>0</v>
      </c>
      <c r="M18" s="48">
        <v>0</v>
      </c>
      <c r="N18" s="143">
        <f t="shared" si="1"/>
        <v>0</v>
      </c>
      <c r="O18" s="48">
        <v>1</v>
      </c>
      <c r="P18" s="48">
        <v>0</v>
      </c>
      <c r="Q18" s="48">
        <v>0</v>
      </c>
      <c r="R18" s="48">
        <v>0</v>
      </c>
      <c r="S18" s="48">
        <v>0</v>
      </c>
      <c r="T18" s="43">
        <f t="shared" si="2"/>
        <v>1</v>
      </c>
      <c r="U18" s="195">
        <f t="shared" si="3"/>
        <v>1</v>
      </c>
      <c r="V18" s="192" t="e">
        <f t="shared" si="4"/>
        <v>#DIV/0!</v>
      </c>
      <c r="W18" s="201" t="e">
        <f t="shared" si="5"/>
        <v>#DIV/0!</v>
      </c>
      <c r="X18" s="201">
        <f t="shared" si="6"/>
        <v>0</v>
      </c>
      <c r="Y18" s="201">
        <f t="shared" si="7"/>
        <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t="s">
        <v>436</v>
      </c>
      <c r="C20" s="48">
        <v>0</v>
      </c>
      <c r="D20" s="48">
        <v>0</v>
      </c>
      <c r="E20" s="48">
        <v>0</v>
      </c>
      <c r="F20" s="48">
        <v>0</v>
      </c>
      <c r="G20" s="48">
        <v>0</v>
      </c>
      <c r="H20" s="43">
        <f t="shared" si="0"/>
        <v>0</v>
      </c>
      <c r="I20" s="282">
        <v>0</v>
      </c>
      <c r="J20" s="48">
        <v>0</v>
      </c>
      <c r="K20" s="48">
        <v>0</v>
      </c>
      <c r="L20" s="48">
        <v>0</v>
      </c>
      <c r="M20" s="48">
        <v>0</v>
      </c>
      <c r="N20" s="143">
        <f t="shared" si="1"/>
        <v>0</v>
      </c>
      <c r="O20" s="48">
        <v>2</v>
      </c>
      <c r="P20" s="48">
        <v>0</v>
      </c>
      <c r="Q20" s="48">
        <v>0</v>
      </c>
      <c r="R20" s="48">
        <v>0</v>
      </c>
      <c r="S20" s="48">
        <v>0</v>
      </c>
      <c r="T20" s="43">
        <f t="shared" si="2"/>
        <v>2</v>
      </c>
      <c r="U20" s="195">
        <f t="shared" si="3"/>
        <v>2</v>
      </c>
      <c r="V20" s="192" t="e">
        <f t="shared" si="4"/>
        <v>#DIV/0!</v>
      </c>
      <c r="W20" s="201" t="e">
        <f t="shared" si="5"/>
        <v>#DIV/0!</v>
      </c>
      <c r="X20" s="201">
        <f t="shared" si="6"/>
        <v>0</v>
      </c>
      <c r="Y20" s="201">
        <f t="shared" si="7"/>
        <v>0</v>
      </c>
    </row>
    <row r="21" spans="1:25" ht="15.75" x14ac:dyDescent="0.25">
      <c r="A21" s="44" t="s">
        <v>13</v>
      </c>
      <c r="B21" s="398" t="s">
        <v>436</v>
      </c>
      <c r="C21" s="48">
        <v>0</v>
      </c>
      <c r="D21" s="48">
        <v>0</v>
      </c>
      <c r="E21" s="48">
        <v>0</v>
      </c>
      <c r="F21" s="48">
        <v>0</v>
      </c>
      <c r="G21" s="48">
        <v>0</v>
      </c>
      <c r="H21" s="43">
        <f t="shared" si="0"/>
        <v>0</v>
      </c>
      <c r="I21" s="282">
        <v>0</v>
      </c>
      <c r="J21" s="48">
        <v>0</v>
      </c>
      <c r="K21" s="48">
        <v>0</v>
      </c>
      <c r="L21" s="48">
        <v>0</v>
      </c>
      <c r="M21" s="48">
        <v>0</v>
      </c>
      <c r="N21" s="143">
        <f t="shared" si="1"/>
        <v>0</v>
      </c>
      <c r="O21" s="48">
        <v>11</v>
      </c>
      <c r="P21" s="48">
        <v>0</v>
      </c>
      <c r="Q21" s="48">
        <v>0</v>
      </c>
      <c r="R21" s="48">
        <v>0</v>
      </c>
      <c r="S21" s="48">
        <v>0</v>
      </c>
      <c r="T21" s="43">
        <f t="shared" si="2"/>
        <v>11</v>
      </c>
      <c r="U21" s="195">
        <f t="shared" si="3"/>
        <v>11</v>
      </c>
      <c r="V21" s="192" t="e">
        <f t="shared" si="4"/>
        <v>#DIV/0!</v>
      </c>
      <c r="W21" s="201" t="e">
        <f t="shared" si="5"/>
        <v>#DIV/0!</v>
      </c>
      <c r="X21" s="201">
        <f t="shared" si="6"/>
        <v>0</v>
      </c>
      <c r="Y21" s="201">
        <f t="shared" si="7"/>
        <v>0</v>
      </c>
    </row>
    <row r="22" spans="1:25" ht="15.75" x14ac:dyDescent="0.25">
      <c r="A22" s="44" t="s">
        <v>14</v>
      </c>
      <c r="B22" s="398" t="s">
        <v>437</v>
      </c>
      <c r="C22" s="48">
        <v>0</v>
      </c>
      <c r="D22" s="48">
        <v>0</v>
      </c>
      <c r="E22" s="48">
        <v>0</v>
      </c>
      <c r="F22" s="48">
        <v>5</v>
      </c>
      <c r="G22" s="48">
        <v>0</v>
      </c>
      <c r="H22" s="43">
        <f t="shared" si="0"/>
        <v>5</v>
      </c>
      <c r="I22" s="282">
        <v>0</v>
      </c>
      <c r="J22" s="48">
        <v>0</v>
      </c>
      <c r="K22" s="48">
        <v>0</v>
      </c>
      <c r="L22" s="48">
        <v>0</v>
      </c>
      <c r="M22" s="48">
        <v>0</v>
      </c>
      <c r="N22" s="143">
        <f t="shared" si="1"/>
        <v>0</v>
      </c>
      <c r="O22" s="48">
        <v>0</v>
      </c>
      <c r="P22" s="48">
        <v>0</v>
      </c>
      <c r="Q22" s="48">
        <v>0</v>
      </c>
      <c r="R22" s="48">
        <v>0</v>
      </c>
      <c r="S22" s="48">
        <v>0</v>
      </c>
      <c r="T22" s="43">
        <f t="shared" si="2"/>
        <v>0</v>
      </c>
      <c r="U22" s="195">
        <f t="shared" si="3"/>
        <v>5</v>
      </c>
      <c r="V22" s="192">
        <f t="shared" si="4"/>
        <v>1</v>
      </c>
      <c r="W22" s="201" t="e">
        <f t="shared" si="5"/>
        <v>#DIV/0!</v>
      </c>
      <c r="X22" s="201" t="e">
        <f t="shared" si="6"/>
        <v>#DIV/0!</v>
      </c>
      <c r="Y22" s="201">
        <f t="shared" si="7"/>
        <v>1</v>
      </c>
    </row>
    <row r="23" spans="1:25" ht="15.75" x14ac:dyDescent="0.25">
      <c r="A23" s="44" t="s">
        <v>15</v>
      </c>
      <c r="B23" s="398" t="s">
        <v>436</v>
      </c>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6</v>
      </c>
      <c r="P23" s="48">
        <v>0</v>
      </c>
      <c r="Q23" s="48">
        <v>0</v>
      </c>
      <c r="R23" s="48">
        <v>0</v>
      </c>
      <c r="S23" s="48">
        <v>0</v>
      </c>
      <c r="T23" s="43">
        <f t="shared" si="2"/>
        <v>6</v>
      </c>
      <c r="U23" s="195">
        <f t="shared" si="3"/>
        <v>6</v>
      </c>
      <c r="V23" s="192" t="e">
        <f t="shared" si="4"/>
        <v>#DIV/0!</v>
      </c>
      <c r="W23" s="201" t="e">
        <f t="shared" si="5"/>
        <v>#DIV/0!</v>
      </c>
      <c r="X23" s="201">
        <f t="shared" si="6"/>
        <v>0</v>
      </c>
      <c r="Y23" s="201">
        <f t="shared" si="7"/>
        <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t="s">
        <v>438</v>
      </c>
      <c r="C25" s="48">
        <v>1</v>
      </c>
      <c r="D25" s="48">
        <v>0</v>
      </c>
      <c r="E25" s="48">
        <v>0</v>
      </c>
      <c r="F25" s="48">
        <v>1</v>
      </c>
      <c r="G25" s="48">
        <v>0</v>
      </c>
      <c r="H25" s="43">
        <f t="shared" si="8"/>
        <v>2</v>
      </c>
      <c r="I25" s="282">
        <v>0</v>
      </c>
      <c r="J25" s="48">
        <v>0</v>
      </c>
      <c r="K25" s="48">
        <v>0</v>
      </c>
      <c r="L25" s="48">
        <v>0</v>
      </c>
      <c r="M25" s="48">
        <v>0</v>
      </c>
      <c r="N25" s="143">
        <f t="shared" si="9"/>
        <v>0</v>
      </c>
      <c r="O25" s="48">
        <v>0</v>
      </c>
      <c r="P25" s="48">
        <v>0</v>
      </c>
      <c r="Q25" s="48">
        <v>0</v>
      </c>
      <c r="R25" s="48">
        <v>0</v>
      </c>
      <c r="S25" s="48">
        <v>0</v>
      </c>
      <c r="T25" s="43">
        <f t="shared" si="2"/>
        <v>0</v>
      </c>
      <c r="U25" s="195">
        <f t="shared" si="3"/>
        <v>2</v>
      </c>
      <c r="V25" s="192">
        <f t="shared" si="4"/>
        <v>0.5</v>
      </c>
      <c r="W25" s="201" t="e">
        <f t="shared" si="5"/>
        <v>#DIV/0!</v>
      </c>
      <c r="X25" s="201" t="e">
        <f t="shared" si="6"/>
        <v>#DIV/0!</v>
      </c>
      <c r="Y25" s="201">
        <f t="shared" si="7"/>
        <v>0.5</v>
      </c>
    </row>
    <row r="26" spans="1:25" ht="15.75" x14ac:dyDescent="0.25">
      <c r="A26" s="44" t="s">
        <v>18</v>
      </c>
      <c r="B26" s="398"/>
      <c r="C26" s="48">
        <v>0</v>
      </c>
      <c r="D26" s="48">
        <v>0</v>
      </c>
      <c r="E26" s="48">
        <v>0</v>
      </c>
      <c r="F26" s="48">
        <v>0</v>
      </c>
      <c r="G26" s="48">
        <v>0</v>
      </c>
      <c r="H26" s="43">
        <f t="shared" si="8"/>
        <v>0</v>
      </c>
      <c r="I26" s="282">
        <v>0</v>
      </c>
      <c r="J26" s="48">
        <v>0</v>
      </c>
      <c r="K26" s="48">
        <v>0</v>
      </c>
      <c r="L26" s="48">
        <v>0</v>
      </c>
      <c r="M26" s="48">
        <v>0</v>
      </c>
      <c r="N26" s="143">
        <f t="shared" si="9"/>
        <v>0</v>
      </c>
      <c r="O26" s="48">
        <v>0</v>
      </c>
      <c r="P26" s="48">
        <v>0</v>
      </c>
      <c r="Q26" s="48">
        <v>0</v>
      </c>
      <c r="R26" s="48">
        <v>0</v>
      </c>
      <c r="S26" s="48">
        <v>0</v>
      </c>
      <c r="T26" s="43">
        <f t="shared" si="2"/>
        <v>0</v>
      </c>
      <c r="U26" s="195">
        <f t="shared" si="3"/>
        <v>0</v>
      </c>
      <c r="V26" s="192" t="e">
        <f t="shared" si="4"/>
        <v>#DIV/0!</v>
      </c>
      <c r="W26" s="201" t="e">
        <f t="shared" si="5"/>
        <v>#DIV/0!</v>
      </c>
      <c r="X26" s="201" t="e">
        <f t="shared" si="6"/>
        <v>#DIV/0!</v>
      </c>
      <c r="Y26" s="201" t="e">
        <f t="shared" si="7"/>
        <v>#DIV/0!</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c r="C28" s="48">
        <v>0</v>
      </c>
      <c r="D28" s="48">
        <v>0</v>
      </c>
      <c r="E28" s="48">
        <v>0</v>
      </c>
      <c r="F28" s="48">
        <v>0</v>
      </c>
      <c r="G28" s="48">
        <v>0</v>
      </c>
      <c r="H28" s="43">
        <f t="shared" si="8"/>
        <v>0</v>
      </c>
      <c r="I28" s="282">
        <v>0</v>
      </c>
      <c r="J28" s="48">
        <v>0</v>
      </c>
      <c r="K28" s="48">
        <v>0</v>
      </c>
      <c r="L28" s="48">
        <v>0</v>
      </c>
      <c r="M28" s="48">
        <v>0</v>
      </c>
      <c r="N28" s="143">
        <f t="shared" si="9"/>
        <v>0</v>
      </c>
      <c r="O28" s="48">
        <v>0</v>
      </c>
      <c r="P28" s="48">
        <v>0</v>
      </c>
      <c r="Q28" s="48">
        <v>0</v>
      </c>
      <c r="R28" s="48">
        <v>0</v>
      </c>
      <c r="S28" s="48">
        <v>0</v>
      </c>
      <c r="T28" s="43">
        <f t="shared" si="2"/>
        <v>0</v>
      </c>
      <c r="U28" s="195">
        <f t="shared" si="3"/>
        <v>0</v>
      </c>
      <c r="V28" s="192" t="e">
        <f t="shared" si="4"/>
        <v>#DIV/0!</v>
      </c>
      <c r="W28" s="201" t="e">
        <f t="shared" si="5"/>
        <v>#DIV/0!</v>
      </c>
      <c r="X28" s="201" t="e">
        <f t="shared" si="6"/>
        <v>#DIV/0!</v>
      </c>
      <c r="Y28" s="201" t="e">
        <f t="shared" si="7"/>
        <v>#DIV/0!</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t="s">
        <v>439</v>
      </c>
      <c r="C30" s="48">
        <v>37</v>
      </c>
      <c r="D30" s="48">
        <v>0</v>
      </c>
      <c r="E30" s="48">
        <v>0</v>
      </c>
      <c r="F30" s="48">
        <v>0</v>
      </c>
      <c r="G30" s="48">
        <v>0</v>
      </c>
      <c r="H30" s="43">
        <f t="shared" si="8"/>
        <v>37</v>
      </c>
      <c r="I30" s="282">
        <v>0</v>
      </c>
      <c r="J30" s="48">
        <v>0</v>
      </c>
      <c r="K30" s="48">
        <v>0</v>
      </c>
      <c r="L30" s="48">
        <v>0</v>
      </c>
      <c r="M30" s="48">
        <v>0</v>
      </c>
      <c r="N30" s="143">
        <f t="shared" si="9"/>
        <v>0</v>
      </c>
      <c r="O30" s="48">
        <v>0</v>
      </c>
      <c r="P30" s="48">
        <v>0</v>
      </c>
      <c r="Q30" s="48">
        <v>0</v>
      </c>
      <c r="R30" s="48">
        <v>0</v>
      </c>
      <c r="S30" s="48">
        <v>0</v>
      </c>
      <c r="T30" s="43">
        <f t="shared" si="2"/>
        <v>0</v>
      </c>
      <c r="U30" s="195">
        <f t="shared" si="3"/>
        <v>37</v>
      </c>
      <c r="V30" s="192">
        <f t="shared" si="4"/>
        <v>0</v>
      </c>
      <c r="W30" s="201" t="e">
        <f t="shared" si="5"/>
        <v>#DIV/0!</v>
      </c>
      <c r="X30" s="201" t="e">
        <f t="shared" si="6"/>
        <v>#DIV/0!</v>
      </c>
      <c r="Y30" s="201">
        <f t="shared" si="7"/>
        <v>0</v>
      </c>
    </row>
    <row r="31" spans="1:25" ht="15.75" x14ac:dyDescent="0.25">
      <c r="A31" s="44" t="s">
        <v>23</v>
      </c>
      <c r="B31" s="398" t="s">
        <v>436</v>
      </c>
      <c r="C31" s="48">
        <v>8</v>
      </c>
      <c r="D31" s="48">
        <v>0</v>
      </c>
      <c r="E31" s="48">
        <v>0</v>
      </c>
      <c r="F31" s="48">
        <v>0</v>
      </c>
      <c r="G31" s="48">
        <v>0</v>
      </c>
      <c r="H31" s="43">
        <f t="shared" si="8"/>
        <v>8</v>
      </c>
      <c r="I31" s="282">
        <v>0</v>
      </c>
      <c r="J31" s="48">
        <v>0</v>
      </c>
      <c r="K31" s="48">
        <v>0</v>
      </c>
      <c r="L31" s="48">
        <v>0</v>
      </c>
      <c r="M31" s="48">
        <v>0</v>
      </c>
      <c r="N31" s="143">
        <f t="shared" si="9"/>
        <v>0</v>
      </c>
      <c r="O31" s="48">
        <v>0</v>
      </c>
      <c r="P31" s="48">
        <v>0</v>
      </c>
      <c r="Q31" s="48">
        <v>0</v>
      </c>
      <c r="R31" s="48">
        <v>0</v>
      </c>
      <c r="S31" s="48">
        <v>0</v>
      </c>
      <c r="T31" s="43">
        <f t="shared" si="2"/>
        <v>0</v>
      </c>
      <c r="U31" s="195">
        <f t="shared" si="3"/>
        <v>8</v>
      </c>
      <c r="V31" s="192">
        <f t="shared" si="4"/>
        <v>0</v>
      </c>
      <c r="W31" s="201" t="e">
        <f t="shared" si="5"/>
        <v>#DIV/0!</v>
      </c>
      <c r="X31" s="201" t="e">
        <f t="shared" si="6"/>
        <v>#DIV/0!</v>
      </c>
      <c r="Y31" s="201">
        <f t="shared" si="7"/>
        <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t="s">
        <v>440</v>
      </c>
      <c r="C37" s="48">
        <v>15</v>
      </c>
      <c r="D37" s="48">
        <v>0</v>
      </c>
      <c r="E37" s="48">
        <v>0</v>
      </c>
      <c r="F37" s="48">
        <v>0</v>
      </c>
      <c r="G37" s="48">
        <v>0</v>
      </c>
      <c r="H37" s="43">
        <f t="shared" si="8"/>
        <v>15</v>
      </c>
      <c r="I37" s="282">
        <v>0</v>
      </c>
      <c r="J37" s="48">
        <v>0</v>
      </c>
      <c r="K37" s="48">
        <v>0</v>
      </c>
      <c r="L37" s="48">
        <v>0</v>
      </c>
      <c r="M37" s="48">
        <v>0</v>
      </c>
      <c r="N37" s="143">
        <f t="shared" si="9"/>
        <v>0</v>
      </c>
      <c r="O37" s="48">
        <v>0</v>
      </c>
      <c r="P37" s="48">
        <v>0</v>
      </c>
      <c r="Q37" s="48">
        <v>0</v>
      </c>
      <c r="R37" s="48">
        <v>0</v>
      </c>
      <c r="S37" s="48">
        <v>0</v>
      </c>
      <c r="T37" s="43">
        <f t="shared" si="2"/>
        <v>0</v>
      </c>
      <c r="U37" s="195">
        <f t="shared" si="3"/>
        <v>15</v>
      </c>
      <c r="V37" s="192">
        <f t="shared" si="4"/>
        <v>0</v>
      </c>
      <c r="W37" s="201" t="e">
        <f t="shared" si="5"/>
        <v>#DIV/0!</v>
      </c>
      <c r="X37" s="201" t="e">
        <f t="shared" si="6"/>
        <v>#DIV/0!</v>
      </c>
      <c r="Y37" s="201">
        <f t="shared" si="7"/>
        <v>0</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t="s">
        <v>436</v>
      </c>
      <c r="C41" s="48">
        <v>34</v>
      </c>
      <c r="D41" s="48">
        <v>0</v>
      </c>
      <c r="E41" s="48">
        <v>0</v>
      </c>
      <c r="F41" s="48">
        <v>0</v>
      </c>
      <c r="G41" s="48">
        <v>0</v>
      </c>
      <c r="H41" s="43">
        <f t="shared" si="8"/>
        <v>34</v>
      </c>
      <c r="I41" s="282">
        <v>0</v>
      </c>
      <c r="J41" s="48">
        <v>0</v>
      </c>
      <c r="K41" s="48">
        <v>0</v>
      </c>
      <c r="L41" s="48">
        <v>0</v>
      </c>
      <c r="M41" s="48">
        <v>0</v>
      </c>
      <c r="N41" s="143">
        <f t="shared" si="9"/>
        <v>0</v>
      </c>
      <c r="O41" s="48">
        <v>0</v>
      </c>
      <c r="P41" s="48">
        <v>0</v>
      </c>
      <c r="Q41" s="48">
        <v>0</v>
      </c>
      <c r="R41" s="48">
        <v>0</v>
      </c>
      <c r="S41" s="48">
        <v>0</v>
      </c>
      <c r="T41" s="43">
        <f t="shared" si="2"/>
        <v>0</v>
      </c>
      <c r="U41" s="195">
        <f t="shared" si="3"/>
        <v>34</v>
      </c>
      <c r="V41" s="192">
        <f t="shared" si="4"/>
        <v>0</v>
      </c>
      <c r="W41" s="201" t="e">
        <f t="shared" si="5"/>
        <v>#DIV/0!</v>
      </c>
      <c r="X41" s="201" t="e">
        <f t="shared" si="6"/>
        <v>#DIV/0!</v>
      </c>
      <c r="Y41" s="201">
        <f t="shared" si="7"/>
        <v>0</v>
      </c>
    </row>
    <row r="42" spans="1:25" ht="15.75" x14ac:dyDescent="0.25">
      <c r="A42" s="44" t="s">
        <v>44</v>
      </c>
      <c r="B42" s="398" t="s">
        <v>441</v>
      </c>
      <c r="C42" s="48">
        <v>1</v>
      </c>
      <c r="D42" s="48">
        <v>0</v>
      </c>
      <c r="E42" s="48">
        <v>0</v>
      </c>
      <c r="F42" s="48">
        <v>0</v>
      </c>
      <c r="G42" s="48">
        <v>0</v>
      </c>
      <c r="H42" s="43">
        <f t="shared" si="8"/>
        <v>1</v>
      </c>
      <c r="I42" s="282">
        <v>0</v>
      </c>
      <c r="J42" s="48">
        <v>0</v>
      </c>
      <c r="K42" s="48">
        <v>0</v>
      </c>
      <c r="L42" s="48">
        <v>0</v>
      </c>
      <c r="M42" s="48">
        <v>0</v>
      </c>
      <c r="N42" s="143">
        <f t="shared" si="9"/>
        <v>0</v>
      </c>
      <c r="O42" s="48">
        <v>0</v>
      </c>
      <c r="P42" s="48">
        <v>0</v>
      </c>
      <c r="Q42" s="48">
        <v>0</v>
      </c>
      <c r="R42" s="48">
        <v>0</v>
      </c>
      <c r="S42" s="48">
        <v>0</v>
      </c>
      <c r="T42" s="43">
        <f t="shared" si="2"/>
        <v>0</v>
      </c>
      <c r="U42" s="195">
        <f t="shared" si="3"/>
        <v>1</v>
      </c>
      <c r="V42" s="192">
        <f t="shared" si="4"/>
        <v>0</v>
      </c>
      <c r="W42" s="201" t="e">
        <f t="shared" si="5"/>
        <v>#DIV/0!</v>
      </c>
      <c r="X42" s="201" t="e">
        <f t="shared" si="6"/>
        <v>#DIV/0!</v>
      </c>
      <c r="Y42" s="201">
        <f t="shared" si="7"/>
        <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t="s">
        <v>436</v>
      </c>
      <c r="C45" s="48">
        <v>14</v>
      </c>
      <c r="D45" s="48">
        <v>0</v>
      </c>
      <c r="E45" s="48">
        <v>0</v>
      </c>
      <c r="F45" s="48">
        <v>0</v>
      </c>
      <c r="G45" s="48">
        <v>0</v>
      </c>
      <c r="H45" s="43">
        <f t="shared" si="8"/>
        <v>14</v>
      </c>
      <c r="I45" s="282">
        <v>0</v>
      </c>
      <c r="J45" s="48">
        <v>0</v>
      </c>
      <c r="K45" s="48">
        <v>0</v>
      </c>
      <c r="L45" s="48">
        <v>0</v>
      </c>
      <c r="M45" s="48">
        <v>0</v>
      </c>
      <c r="N45" s="143">
        <f t="shared" si="9"/>
        <v>0</v>
      </c>
      <c r="O45" s="48">
        <v>0</v>
      </c>
      <c r="P45" s="48">
        <v>0</v>
      </c>
      <c r="Q45" s="48">
        <v>0</v>
      </c>
      <c r="R45" s="48">
        <v>0</v>
      </c>
      <c r="S45" s="48">
        <v>0</v>
      </c>
      <c r="T45" s="43">
        <f t="shared" si="2"/>
        <v>0</v>
      </c>
      <c r="U45" s="195">
        <f t="shared" si="3"/>
        <v>14</v>
      </c>
      <c r="V45" s="192">
        <f t="shared" si="4"/>
        <v>0</v>
      </c>
      <c r="W45" s="201" t="e">
        <f t="shared" si="5"/>
        <v>#DIV/0!</v>
      </c>
      <c r="X45" s="201" t="e">
        <f t="shared" si="6"/>
        <v>#DIV/0!</v>
      </c>
      <c r="Y45" s="201">
        <f t="shared" si="7"/>
        <v>0</v>
      </c>
    </row>
    <row r="46" spans="1:25" ht="15.75" x14ac:dyDescent="0.25">
      <c r="A46" s="44" t="s">
        <v>48</v>
      </c>
      <c r="B46" s="398" t="s">
        <v>436</v>
      </c>
      <c r="C46" s="48">
        <v>23</v>
      </c>
      <c r="D46" s="48">
        <v>0</v>
      </c>
      <c r="E46" s="48">
        <v>0</v>
      </c>
      <c r="F46" s="48">
        <v>0</v>
      </c>
      <c r="G46" s="48">
        <v>0</v>
      </c>
      <c r="H46" s="43">
        <f t="shared" si="8"/>
        <v>23</v>
      </c>
      <c r="I46" s="282">
        <v>0</v>
      </c>
      <c r="J46" s="48">
        <v>0</v>
      </c>
      <c r="K46" s="48">
        <v>0</v>
      </c>
      <c r="L46" s="48">
        <v>0</v>
      </c>
      <c r="M46" s="48">
        <v>0</v>
      </c>
      <c r="N46" s="143">
        <f t="shared" si="9"/>
        <v>0</v>
      </c>
      <c r="O46" s="48">
        <v>0</v>
      </c>
      <c r="P46" s="48">
        <v>0</v>
      </c>
      <c r="Q46" s="48">
        <v>0</v>
      </c>
      <c r="R46" s="48">
        <v>0</v>
      </c>
      <c r="S46" s="48">
        <v>0</v>
      </c>
      <c r="T46" s="43">
        <f t="shared" si="2"/>
        <v>0</v>
      </c>
      <c r="U46" s="195">
        <f t="shared" si="3"/>
        <v>23</v>
      </c>
      <c r="V46" s="192">
        <f t="shared" si="4"/>
        <v>0</v>
      </c>
      <c r="W46" s="201" t="e">
        <f t="shared" si="5"/>
        <v>#DIV/0!</v>
      </c>
      <c r="X46" s="201" t="e">
        <f t="shared" si="6"/>
        <v>#DIV/0!</v>
      </c>
      <c r="Y46" s="201">
        <f t="shared" si="7"/>
        <v>0</v>
      </c>
    </row>
    <row r="47" spans="1:25" ht="15.75" x14ac:dyDescent="0.25">
      <c r="A47" s="44" t="s">
        <v>49</v>
      </c>
      <c r="B47" s="398" t="s">
        <v>436</v>
      </c>
      <c r="C47" s="48">
        <v>4</v>
      </c>
      <c r="D47" s="48">
        <v>0</v>
      </c>
      <c r="E47" s="48">
        <v>0</v>
      </c>
      <c r="F47" s="48">
        <v>0</v>
      </c>
      <c r="G47" s="48">
        <v>0</v>
      </c>
      <c r="H47" s="43">
        <f t="shared" si="8"/>
        <v>4</v>
      </c>
      <c r="I47" s="282">
        <v>0</v>
      </c>
      <c r="J47" s="48">
        <v>0</v>
      </c>
      <c r="K47" s="48">
        <v>0</v>
      </c>
      <c r="L47" s="48">
        <v>0</v>
      </c>
      <c r="M47" s="48">
        <v>0</v>
      </c>
      <c r="N47" s="143">
        <f t="shared" si="9"/>
        <v>0</v>
      </c>
      <c r="O47" s="48">
        <v>0</v>
      </c>
      <c r="P47" s="48">
        <v>0</v>
      </c>
      <c r="Q47" s="48">
        <v>0</v>
      </c>
      <c r="R47" s="48">
        <v>0</v>
      </c>
      <c r="S47" s="48">
        <v>0</v>
      </c>
      <c r="T47" s="43">
        <f t="shared" si="2"/>
        <v>0</v>
      </c>
      <c r="U47" s="195">
        <f t="shared" si="3"/>
        <v>4</v>
      </c>
      <c r="V47" s="192">
        <f t="shared" si="4"/>
        <v>0</v>
      </c>
      <c r="W47" s="201" t="e">
        <f t="shared" si="5"/>
        <v>#DIV/0!</v>
      </c>
      <c r="X47" s="201" t="e">
        <f t="shared" si="6"/>
        <v>#DIV/0!</v>
      </c>
      <c r="Y47" s="201">
        <f t="shared" si="7"/>
        <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t="s">
        <v>442</v>
      </c>
      <c r="C50" s="48">
        <v>1</v>
      </c>
      <c r="D50" s="48">
        <v>0</v>
      </c>
      <c r="E50" s="48">
        <v>0</v>
      </c>
      <c r="F50" s="48">
        <v>0</v>
      </c>
      <c r="G50" s="48">
        <v>0</v>
      </c>
      <c r="H50" s="43">
        <f t="shared" si="8"/>
        <v>1</v>
      </c>
      <c r="I50" s="282">
        <v>0</v>
      </c>
      <c r="J50" s="48">
        <v>0</v>
      </c>
      <c r="K50" s="48">
        <v>0</v>
      </c>
      <c r="L50" s="48">
        <v>1</v>
      </c>
      <c r="M50" s="48">
        <v>0</v>
      </c>
      <c r="N50" s="143">
        <f t="shared" si="9"/>
        <v>1</v>
      </c>
      <c r="O50" s="48">
        <v>1</v>
      </c>
      <c r="P50" s="48">
        <v>0</v>
      </c>
      <c r="Q50" s="48">
        <v>0</v>
      </c>
      <c r="R50" s="48">
        <v>0</v>
      </c>
      <c r="S50" s="48">
        <v>0</v>
      </c>
      <c r="T50" s="43">
        <f t="shared" si="2"/>
        <v>1</v>
      </c>
      <c r="U50" s="195">
        <f t="shared" si="3"/>
        <v>3</v>
      </c>
      <c r="V50" s="192">
        <f t="shared" si="4"/>
        <v>0</v>
      </c>
      <c r="W50" s="201">
        <f t="shared" si="5"/>
        <v>1</v>
      </c>
      <c r="X50" s="201">
        <f t="shared" si="6"/>
        <v>0</v>
      </c>
      <c r="Y50" s="201">
        <f t="shared" si="7"/>
        <v>0.33333333333333331</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t="s">
        <v>443</v>
      </c>
      <c r="C53" s="48">
        <v>2</v>
      </c>
      <c r="D53" s="48">
        <v>0</v>
      </c>
      <c r="E53" s="48">
        <v>0</v>
      </c>
      <c r="F53" s="48">
        <v>0</v>
      </c>
      <c r="G53" s="48">
        <v>0</v>
      </c>
      <c r="H53" s="43">
        <f t="shared" si="8"/>
        <v>2</v>
      </c>
      <c r="I53" s="282">
        <v>0</v>
      </c>
      <c r="J53" s="48">
        <v>0</v>
      </c>
      <c r="K53" s="48">
        <v>0</v>
      </c>
      <c r="L53" s="48">
        <v>0</v>
      </c>
      <c r="M53" s="48">
        <v>0</v>
      </c>
      <c r="N53" s="143">
        <f t="shared" si="9"/>
        <v>0</v>
      </c>
      <c r="O53" s="48">
        <v>0</v>
      </c>
      <c r="P53" s="48">
        <v>0</v>
      </c>
      <c r="Q53" s="48">
        <v>0</v>
      </c>
      <c r="R53" s="48">
        <v>0</v>
      </c>
      <c r="S53" s="48">
        <v>0</v>
      </c>
      <c r="T53" s="43">
        <f t="shared" si="2"/>
        <v>0</v>
      </c>
      <c r="U53" s="195">
        <f t="shared" si="3"/>
        <v>2</v>
      </c>
      <c r="V53" s="192">
        <f t="shared" si="4"/>
        <v>0</v>
      </c>
      <c r="W53" s="201" t="e">
        <f t="shared" si="5"/>
        <v>#DIV/0!</v>
      </c>
      <c r="X53" s="201" t="e">
        <f t="shared" si="6"/>
        <v>#DIV/0!</v>
      </c>
      <c r="Y53" s="201">
        <f t="shared" si="7"/>
        <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t="s">
        <v>444</v>
      </c>
      <c r="C56" s="48">
        <v>39</v>
      </c>
      <c r="D56" s="48">
        <v>0</v>
      </c>
      <c r="E56" s="48">
        <v>0</v>
      </c>
      <c r="F56" s="48">
        <v>0</v>
      </c>
      <c r="G56" s="48">
        <v>0</v>
      </c>
      <c r="H56" s="43">
        <f t="shared" si="8"/>
        <v>39</v>
      </c>
      <c r="I56" s="282">
        <v>0</v>
      </c>
      <c r="J56" s="48">
        <v>0</v>
      </c>
      <c r="K56" s="48">
        <v>0</v>
      </c>
      <c r="L56" s="48">
        <v>0</v>
      </c>
      <c r="M56" s="48">
        <v>0</v>
      </c>
      <c r="N56" s="143">
        <f t="shared" si="9"/>
        <v>0</v>
      </c>
      <c r="O56" s="48">
        <v>0</v>
      </c>
      <c r="P56" s="48">
        <v>0</v>
      </c>
      <c r="Q56" s="48">
        <v>0</v>
      </c>
      <c r="R56" s="48">
        <v>0</v>
      </c>
      <c r="S56" s="48">
        <v>0</v>
      </c>
      <c r="T56" s="43">
        <f t="shared" si="2"/>
        <v>0</v>
      </c>
      <c r="U56" s="195">
        <f t="shared" si="3"/>
        <v>39</v>
      </c>
      <c r="V56" s="192">
        <f t="shared" si="4"/>
        <v>0</v>
      </c>
      <c r="W56" s="201" t="e">
        <f t="shared" si="5"/>
        <v>#DIV/0!</v>
      </c>
      <c r="X56" s="201" t="e">
        <f t="shared" si="6"/>
        <v>#DIV/0!</v>
      </c>
      <c r="Y56" s="201">
        <f t="shared" si="7"/>
        <v>0</v>
      </c>
    </row>
    <row r="57" spans="1:25" ht="15.75" x14ac:dyDescent="0.25">
      <c r="A57" s="44" t="s">
        <v>59</v>
      </c>
      <c r="B57" s="398" t="s">
        <v>436</v>
      </c>
      <c r="C57" s="48">
        <v>3</v>
      </c>
      <c r="D57" s="48">
        <v>0</v>
      </c>
      <c r="E57" s="48">
        <v>0</v>
      </c>
      <c r="F57" s="48">
        <v>0</v>
      </c>
      <c r="G57" s="48">
        <v>0</v>
      </c>
      <c r="H57" s="43">
        <f t="shared" si="8"/>
        <v>3</v>
      </c>
      <c r="I57" s="282">
        <v>0</v>
      </c>
      <c r="J57" s="48">
        <v>0</v>
      </c>
      <c r="K57" s="48">
        <v>0</v>
      </c>
      <c r="L57" s="48">
        <v>0</v>
      </c>
      <c r="M57" s="48">
        <v>0</v>
      </c>
      <c r="N57" s="143">
        <f t="shared" si="9"/>
        <v>0</v>
      </c>
      <c r="O57" s="48">
        <v>0</v>
      </c>
      <c r="P57" s="48">
        <v>0</v>
      </c>
      <c r="Q57" s="48">
        <v>0</v>
      </c>
      <c r="R57" s="48">
        <v>0</v>
      </c>
      <c r="S57" s="48">
        <v>0</v>
      </c>
      <c r="T57" s="43">
        <f t="shared" si="2"/>
        <v>0</v>
      </c>
      <c r="U57" s="195">
        <f t="shared" si="3"/>
        <v>3</v>
      </c>
      <c r="V57" s="192">
        <f t="shared" si="4"/>
        <v>0</v>
      </c>
      <c r="W57" s="201" t="e">
        <f t="shared" si="5"/>
        <v>#DIV/0!</v>
      </c>
      <c r="X57" s="201" t="e">
        <f t="shared" si="6"/>
        <v>#DIV/0!</v>
      </c>
      <c r="Y57" s="201">
        <f t="shared" si="7"/>
        <v>0</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t="s">
        <v>450</v>
      </c>
      <c r="C59" s="48">
        <v>3</v>
      </c>
      <c r="D59" s="48">
        <v>0</v>
      </c>
      <c r="E59" s="48">
        <v>0</v>
      </c>
      <c r="F59" s="48">
        <v>1</v>
      </c>
      <c r="G59" s="48">
        <v>0</v>
      </c>
      <c r="H59" s="43">
        <f t="shared" si="8"/>
        <v>4</v>
      </c>
      <c r="I59" s="282">
        <v>0</v>
      </c>
      <c r="J59" s="48">
        <v>0</v>
      </c>
      <c r="K59" s="48">
        <v>0</v>
      </c>
      <c r="L59" s="48">
        <v>0</v>
      </c>
      <c r="M59" s="48">
        <v>0</v>
      </c>
      <c r="N59" s="143">
        <f t="shared" si="9"/>
        <v>0</v>
      </c>
      <c r="O59" s="48">
        <v>0</v>
      </c>
      <c r="P59" s="48">
        <v>0</v>
      </c>
      <c r="Q59" s="48">
        <v>0</v>
      </c>
      <c r="R59" s="48">
        <v>0</v>
      </c>
      <c r="S59" s="48">
        <v>0</v>
      </c>
      <c r="T59" s="43">
        <f t="shared" si="2"/>
        <v>0</v>
      </c>
      <c r="U59" s="195">
        <f t="shared" si="3"/>
        <v>4</v>
      </c>
      <c r="V59" s="192">
        <f t="shared" si="4"/>
        <v>0.25</v>
      </c>
      <c r="W59" s="201" t="e">
        <f t="shared" si="5"/>
        <v>#DIV/0!</v>
      </c>
      <c r="X59" s="201" t="e">
        <f t="shared" si="6"/>
        <v>#DIV/0!</v>
      </c>
      <c r="Y59" s="201">
        <f t="shared" si="7"/>
        <v>0.25</v>
      </c>
    </row>
    <row r="60" spans="1:25" ht="15.75" x14ac:dyDescent="0.25">
      <c r="A60" s="44" t="s">
        <v>62</v>
      </c>
      <c r="B60" s="398" t="s">
        <v>451</v>
      </c>
      <c r="C60" s="48">
        <v>25</v>
      </c>
      <c r="D60" s="48">
        <v>2</v>
      </c>
      <c r="E60" s="48">
        <v>1</v>
      </c>
      <c r="F60" s="48">
        <v>1</v>
      </c>
      <c r="G60" s="48">
        <v>0</v>
      </c>
      <c r="H60" s="43">
        <f t="shared" si="8"/>
        <v>29</v>
      </c>
      <c r="I60" s="282">
        <v>0</v>
      </c>
      <c r="J60" s="48">
        <v>0</v>
      </c>
      <c r="K60" s="48">
        <v>0</v>
      </c>
      <c r="L60" s="48">
        <v>0</v>
      </c>
      <c r="M60" s="48">
        <v>0</v>
      </c>
      <c r="N60" s="143">
        <f t="shared" si="9"/>
        <v>0</v>
      </c>
      <c r="O60" s="48">
        <v>0</v>
      </c>
      <c r="P60" s="48">
        <v>0</v>
      </c>
      <c r="Q60" s="48">
        <v>0</v>
      </c>
      <c r="R60" s="48">
        <v>0</v>
      </c>
      <c r="S60" s="48">
        <v>0</v>
      </c>
      <c r="T60" s="43">
        <f t="shared" si="2"/>
        <v>0</v>
      </c>
      <c r="U60" s="195">
        <f t="shared" si="3"/>
        <v>29</v>
      </c>
      <c r="V60" s="192">
        <f t="shared" si="4"/>
        <v>0.13793103448275862</v>
      </c>
      <c r="W60" s="201" t="e">
        <f t="shared" si="5"/>
        <v>#DIV/0!</v>
      </c>
      <c r="X60" s="201" t="e">
        <f t="shared" si="6"/>
        <v>#DIV/0!</v>
      </c>
      <c r="Y60" s="201">
        <f t="shared" si="7"/>
        <v>0.13793103448275862</v>
      </c>
    </row>
    <row r="61" spans="1:25" ht="15.75" x14ac:dyDescent="0.25">
      <c r="A61" s="44" t="s">
        <v>63</v>
      </c>
      <c r="B61" s="398" t="s">
        <v>452</v>
      </c>
      <c r="C61" s="48">
        <v>5</v>
      </c>
      <c r="D61" s="48">
        <v>0</v>
      </c>
      <c r="E61" s="48">
        <v>1</v>
      </c>
      <c r="F61" s="48">
        <v>3</v>
      </c>
      <c r="G61" s="48">
        <v>0</v>
      </c>
      <c r="H61" s="43">
        <f t="shared" si="8"/>
        <v>9</v>
      </c>
      <c r="I61" s="282">
        <v>0</v>
      </c>
      <c r="J61" s="48">
        <v>0</v>
      </c>
      <c r="K61" s="48">
        <v>0</v>
      </c>
      <c r="L61" s="48">
        <v>0</v>
      </c>
      <c r="M61" s="48">
        <v>0</v>
      </c>
      <c r="N61" s="143">
        <f t="shared" si="9"/>
        <v>0</v>
      </c>
      <c r="O61" s="48">
        <v>0</v>
      </c>
      <c r="P61" s="48">
        <v>0</v>
      </c>
      <c r="Q61" s="48">
        <v>0</v>
      </c>
      <c r="R61" s="48">
        <v>0</v>
      </c>
      <c r="S61" s="48">
        <v>0</v>
      </c>
      <c r="T61" s="43">
        <f t="shared" si="2"/>
        <v>0</v>
      </c>
      <c r="U61" s="195">
        <f t="shared" si="3"/>
        <v>9</v>
      </c>
      <c r="V61" s="192">
        <f t="shared" si="4"/>
        <v>0.44444444444444442</v>
      </c>
      <c r="W61" s="201" t="e">
        <f t="shared" si="5"/>
        <v>#DIV/0!</v>
      </c>
      <c r="X61" s="201" t="e">
        <f t="shared" si="6"/>
        <v>#DIV/0!</v>
      </c>
      <c r="Y61" s="201">
        <f t="shared" si="7"/>
        <v>0.44444444444444442</v>
      </c>
    </row>
    <row r="62" spans="1:25" ht="15.75" x14ac:dyDescent="0.25">
      <c r="A62" s="44" t="s">
        <v>64</v>
      </c>
      <c r="B62" s="398" t="s">
        <v>453</v>
      </c>
      <c r="C62" s="48">
        <v>3</v>
      </c>
      <c r="D62" s="48">
        <v>1</v>
      </c>
      <c r="E62" s="48">
        <v>1</v>
      </c>
      <c r="F62" s="48">
        <v>1</v>
      </c>
      <c r="G62" s="48">
        <v>0</v>
      </c>
      <c r="H62" s="43">
        <f t="shared" si="8"/>
        <v>6</v>
      </c>
      <c r="I62" s="282">
        <v>0</v>
      </c>
      <c r="J62" s="48">
        <v>0</v>
      </c>
      <c r="K62" s="48">
        <v>0</v>
      </c>
      <c r="L62" s="48">
        <v>0</v>
      </c>
      <c r="M62" s="48">
        <v>0</v>
      </c>
      <c r="N62" s="143">
        <f t="shared" si="9"/>
        <v>0</v>
      </c>
      <c r="O62" s="48">
        <v>0</v>
      </c>
      <c r="P62" s="48">
        <v>0</v>
      </c>
      <c r="Q62" s="48">
        <v>0</v>
      </c>
      <c r="R62" s="48">
        <v>0</v>
      </c>
      <c r="S62" s="48">
        <v>0</v>
      </c>
      <c r="T62" s="43">
        <f t="shared" si="2"/>
        <v>0</v>
      </c>
      <c r="U62" s="195">
        <f t="shared" si="3"/>
        <v>6</v>
      </c>
      <c r="V62" s="192">
        <f t="shared" si="4"/>
        <v>0.5</v>
      </c>
      <c r="W62" s="201" t="e">
        <f t="shared" si="5"/>
        <v>#DIV/0!</v>
      </c>
      <c r="X62" s="201" t="e">
        <f t="shared" si="6"/>
        <v>#DIV/0!</v>
      </c>
      <c r="Y62" s="201">
        <f t="shared" si="7"/>
        <v>0.5</v>
      </c>
    </row>
    <row r="63" spans="1:25" ht="15.75" x14ac:dyDescent="0.25">
      <c r="A63" s="44" t="s">
        <v>65</v>
      </c>
      <c r="B63" s="398" t="s">
        <v>454</v>
      </c>
      <c r="C63" s="48">
        <v>8</v>
      </c>
      <c r="D63" s="48">
        <v>1</v>
      </c>
      <c r="E63" s="48">
        <v>2</v>
      </c>
      <c r="F63" s="48">
        <v>2</v>
      </c>
      <c r="G63" s="48">
        <v>0</v>
      </c>
      <c r="H63" s="43">
        <f t="shared" si="8"/>
        <v>13</v>
      </c>
      <c r="I63" s="282">
        <v>0</v>
      </c>
      <c r="J63" s="48">
        <v>0</v>
      </c>
      <c r="K63" s="48">
        <v>0</v>
      </c>
      <c r="L63" s="48">
        <v>0</v>
      </c>
      <c r="M63" s="48">
        <v>0</v>
      </c>
      <c r="N63" s="143">
        <f t="shared" si="9"/>
        <v>0</v>
      </c>
      <c r="O63" s="48">
        <v>0</v>
      </c>
      <c r="P63" s="48">
        <v>0</v>
      </c>
      <c r="Q63" s="48">
        <v>0</v>
      </c>
      <c r="R63" s="48">
        <v>0</v>
      </c>
      <c r="S63" s="48">
        <v>0</v>
      </c>
      <c r="T63" s="43">
        <f t="shared" si="2"/>
        <v>0</v>
      </c>
      <c r="U63" s="195">
        <f t="shared" si="3"/>
        <v>13</v>
      </c>
      <c r="V63" s="192">
        <f t="shared" si="4"/>
        <v>0.38461538461538464</v>
      </c>
      <c r="W63" s="201" t="e">
        <f t="shared" si="5"/>
        <v>#DIV/0!</v>
      </c>
      <c r="X63" s="201" t="e">
        <f t="shared" si="6"/>
        <v>#DIV/0!</v>
      </c>
      <c r="Y63" s="201">
        <f t="shared" si="7"/>
        <v>0.38461538461538464</v>
      </c>
    </row>
    <row r="64" spans="1:25" ht="15.75" x14ac:dyDescent="0.25">
      <c r="A64" s="44" t="s">
        <v>66</v>
      </c>
      <c r="B64" s="398" t="s">
        <v>455</v>
      </c>
      <c r="C64" s="48">
        <v>11</v>
      </c>
      <c r="D64" s="48">
        <v>2</v>
      </c>
      <c r="E64" s="48">
        <v>1</v>
      </c>
      <c r="F64" s="48">
        <v>1</v>
      </c>
      <c r="G64" s="48">
        <v>0</v>
      </c>
      <c r="H64" s="43">
        <f t="shared" si="8"/>
        <v>15</v>
      </c>
      <c r="I64" s="282">
        <v>0</v>
      </c>
      <c r="J64" s="48">
        <v>0</v>
      </c>
      <c r="K64" s="48">
        <v>0</v>
      </c>
      <c r="L64" s="48">
        <v>0</v>
      </c>
      <c r="M64" s="48">
        <v>0</v>
      </c>
      <c r="N64" s="143">
        <f t="shared" si="9"/>
        <v>0</v>
      </c>
      <c r="O64" s="48">
        <v>0</v>
      </c>
      <c r="P64" s="48">
        <v>0</v>
      </c>
      <c r="Q64" s="48">
        <v>0</v>
      </c>
      <c r="R64" s="48">
        <v>0</v>
      </c>
      <c r="S64" s="48">
        <v>0</v>
      </c>
      <c r="T64" s="43">
        <f t="shared" si="2"/>
        <v>0</v>
      </c>
      <c r="U64" s="195">
        <f t="shared" si="3"/>
        <v>15</v>
      </c>
      <c r="V64" s="192">
        <f t="shared" si="4"/>
        <v>0.26666666666666666</v>
      </c>
      <c r="W64" s="201" t="e">
        <f t="shared" si="5"/>
        <v>#DIV/0!</v>
      </c>
      <c r="X64" s="201" t="e">
        <f t="shared" si="6"/>
        <v>#DIV/0!</v>
      </c>
      <c r="Y64" s="201">
        <f t="shared" si="7"/>
        <v>0.26666666666666666</v>
      </c>
    </row>
    <row r="65" spans="1:25" ht="15.75" x14ac:dyDescent="0.25">
      <c r="A65" s="44" t="s">
        <v>67</v>
      </c>
      <c r="B65" s="398" t="s">
        <v>456</v>
      </c>
      <c r="C65" s="48">
        <v>9</v>
      </c>
      <c r="D65" s="48">
        <v>1</v>
      </c>
      <c r="E65" s="48">
        <v>1</v>
      </c>
      <c r="F65" s="48">
        <v>1</v>
      </c>
      <c r="G65" s="48">
        <v>0</v>
      </c>
      <c r="H65" s="43">
        <f t="shared" si="8"/>
        <v>12</v>
      </c>
      <c r="I65" s="282">
        <v>0</v>
      </c>
      <c r="J65" s="48">
        <v>0</v>
      </c>
      <c r="K65" s="48">
        <v>0</v>
      </c>
      <c r="L65" s="48">
        <v>0</v>
      </c>
      <c r="M65" s="48">
        <v>0</v>
      </c>
      <c r="N65" s="143">
        <f t="shared" si="9"/>
        <v>0</v>
      </c>
      <c r="O65" s="48">
        <v>0</v>
      </c>
      <c r="P65" s="48">
        <v>0</v>
      </c>
      <c r="Q65" s="48">
        <v>0</v>
      </c>
      <c r="R65" s="48">
        <v>0</v>
      </c>
      <c r="S65" s="48">
        <v>0</v>
      </c>
      <c r="T65" s="43">
        <f t="shared" si="2"/>
        <v>0</v>
      </c>
      <c r="U65" s="195">
        <f t="shared" si="3"/>
        <v>12</v>
      </c>
      <c r="V65" s="192">
        <f t="shared" si="4"/>
        <v>0.25</v>
      </c>
      <c r="W65" s="201" t="e">
        <f t="shared" si="5"/>
        <v>#DIV/0!</v>
      </c>
      <c r="X65" s="201" t="e">
        <f t="shared" si="6"/>
        <v>#DIV/0!</v>
      </c>
      <c r="Y65" s="201">
        <f t="shared" si="7"/>
        <v>0.25</v>
      </c>
    </row>
    <row r="66" spans="1:25" ht="15.75" x14ac:dyDescent="0.25">
      <c r="A66" s="44" t="s">
        <v>68</v>
      </c>
      <c r="B66" s="398" t="s">
        <v>456</v>
      </c>
      <c r="C66" s="48">
        <v>18</v>
      </c>
      <c r="D66" s="48">
        <v>2</v>
      </c>
      <c r="E66" s="48">
        <v>0</v>
      </c>
      <c r="F66" s="48">
        <v>3</v>
      </c>
      <c r="G66" s="48">
        <v>0</v>
      </c>
      <c r="H66" s="43">
        <f t="shared" si="8"/>
        <v>23</v>
      </c>
      <c r="I66" s="282">
        <v>0</v>
      </c>
      <c r="J66" s="48">
        <v>0</v>
      </c>
      <c r="K66" s="48">
        <v>0</v>
      </c>
      <c r="L66" s="48">
        <v>0</v>
      </c>
      <c r="M66" s="48">
        <v>0</v>
      </c>
      <c r="N66" s="143">
        <f t="shared" si="9"/>
        <v>0</v>
      </c>
      <c r="O66" s="48">
        <v>0</v>
      </c>
      <c r="P66" s="48">
        <v>0</v>
      </c>
      <c r="Q66" s="48">
        <v>0</v>
      </c>
      <c r="R66" s="48">
        <v>0</v>
      </c>
      <c r="S66" s="48">
        <v>0</v>
      </c>
      <c r="T66" s="43">
        <f t="shared" si="2"/>
        <v>0</v>
      </c>
      <c r="U66" s="195">
        <f t="shared" si="3"/>
        <v>23</v>
      </c>
      <c r="V66" s="192">
        <f t="shared" si="4"/>
        <v>0.21739130434782608</v>
      </c>
      <c r="W66" s="201" t="e">
        <f t="shared" si="5"/>
        <v>#DIV/0!</v>
      </c>
      <c r="X66" s="201" t="e">
        <f t="shared" si="6"/>
        <v>#DIV/0!</v>
      </c>
      <c r="Y66" s="201">
        <f t="shared" si="7"/>
        <v>0.21739130434782608</v>
      </c>
    </row>
    <row r="67" spans="1:25" ht="15.75" x14ac:dyDescent="0.25">
      <c r="A67" s="44" t="s">
        <v>69</v>
      </c>
      <c r="B67" s="398" t="s">
        <v>443</v>
      </c>
      <c r="C67" s="48">
        <v>6</v>
      </c>
      <c r="D67" s="48">
        <v>3</v>
      </c>
      <c r="E67" s="48">
        <v>1</v>
      </c>
      <c r="F67" s="48">
        <v>2</v>
      </c>
      <c r="G67" s="48">
        <v>0</v>
      </c>
      <c r="H67" s="43">
        <f t="shared" si="8"/>
        <v>12</v>
      </c>
      <c r="I67" s="282">
        <v>0</v>
      </c>
      <c r="J67" s="48">
        <v>0</v>
      </c>
      <c r="K67" s="48">
        <v>0</v>
      </c>
      <c r="L67" s="48">
        <v>0</v>
      </c>
      <c r="M67" s="48">
        <v>0</v>
      </c>
      <c r="N67" s="143">
        <f t="shared" si="9"/>
        <v>0</v>
      </c>
      <c r="O67" s="48">
        <v>0</v>
      </c>
      <c r="P67" s="48">
        <v>0</v>
      </c>
      <c r="Q67" s="48">
        <v>0</v>
      </c>
      <c r="R67" s="48">
        <v>0</v>
      </c>
      <c r="S67" s="48">
        <v>0</v>
      </c>
      <c r="T67" s="43">
        <f t="shared" si="2"/>
        <v>0</v>
      </c>
      <c r="U67" s="195">
        <f t="shared" si="3"/>
        <v>12</v>
      </c>
      <c r="V67" s="192">
        <f t="shared" si="4"/>
        <v>0.5</v>
      </c>
      <c r="W67" s="201" t="e">
        <f t="shared" si="5"/>
        <v>#DIV/0!</v>
      </c>
      <c r="X67" s="201" t="e">
        <f t="shared" si="6"/>
        <v>#DIV/0!</v>
      </c>
      <c r="Y67" s="201">
        <f t="shared" si="7"/>
        <v>0.5</v>
      </c>
    </row>
    <row r="68" spans="1:25" ht="15.75" x14ac:dyDescent="0.25">
      <c r="A68" s="44" t="s">
        <v>70</v>
      </c>
      <c r="B68" s="398" t="s">
        <v>456</v>
      </c>
      <c r="C68" s="48">
        <v>7</v>
      </c>
      <c r="D68" s="48">
        <v>0</v>
      </c>
      <c r="E68" s="48">
        <v>1</v>
      </c>
      <c r="F68" s="48">
        <v>2</v>
      </c>
      <c r="G68" s="48">
        <v>0</v>
      </c>
      <c r="H68" s="43">
        <f t="shared" si="8"/>
        <v>10</v>
      </c>
      <c r="I68" s="282">
        <v>0</v>
      </c>
      <c r="J68" s="48">
        <v>0</v>
      </c>
      <c r="K68" s="48">
        <v>0</v>
      </c>
      <c r="L68" s="48">
        <v>0</v>
      </c>
      <c r="M68" s="48">
        <v>0</v>
      </c>
      <c r="N68" s="143">
        <f t="shared" si="9"/>
        <v>0</v>
      </c>
      <c r="O68" s="48">
        <v>0</v>
      </c>
      <c r="P68" s="48">
        <v>0</v>
      </c>
      <c r="Q68" s="48">
        <v>0</v>
      </c>
      <c r="R68" s="48">
        <v>0</v>
      </c>
      <c r="S68" s="48">
        <v>0</v>
      </c>
      <c r="T68" s="43">
        <f t="shared" si="2"/>
        <v>0</v>
      </c>
      <c r="U68" s="195">
        <f t="shared" si="3"/>
        <v>10</v>
      </c>
      <c r="V68" s="192">
        <f t="shared" si="4"/>
        <v>0.3</v>
      </c>
      <c r="W68" s="201" t="e">
        <f t="shared" si="5"/>
        <v>#DIV/0!</v>
      </c>
      <c r="X68" s="201" t="e">
        <f t="shared" si="6"/>
        <v>#DIV/0!</v>
      </c>
      <c r="Y68" s="201">
        <f t="shared" si="7"/>
        <v>0.3</v>
      </c>
    </row>
    <row r="69" spans="1:25" ht="15.75" x14ac:dyDescent="0.25">
      <c r="A69" s="44" t="s">
        <v>71</v>
      </c>
      <c r="B69" s="398" t="s">
        <v>444</v>
      </c>
      <c r="C69" s="48">
        <v>13</v>
      </c>
      <c r="D69" s="48">
        <v>2</v>
      </c>
      <c r="E69" s="48">
        <v>1</v>
      </c>
      <c r="F69" s="48">
        <v>4</v>
      </c>
      <c r="G69" s="48">
        <v>0</v>
      </c>
      <c r="H69" s="43">
        <f t="shared" si="8"/>
        <v>20</v>
      </c>
      <c r="I69" s="282">
        <v>0</v>
      </c>
      <c r="J69" s="48">
        <v>0</v>
      </c>
      <c r="K69" s="48">
        <v>0</v>
      </c>
      <c r="L69" s="48">
        <v>0</v>
      </c>
      <c r="M69" s="48">
        <v>0</v>
      </c>
      <c r="N69" s="143">
        <f t="shared" si="9"/>
        <v>0</v>
      </c>
      <c r="O69" s="48">
        <v>0</v>
      </c>
      <c r="P69" s="48">
        <v>0</v>
      </c>
      <c r="Q69" s="48">
        <v>0</v>
      </c>
      <c r="R69" s="48">
        <v>0</v>
      </c>
      <c r="S69" s="48">
        <v>0</v>
      </c>
      <c r="T69" s="43">
        <f t="shared" si="2"/>
        <v>0</v>
      </c>
      <c r="U69" s="195">
        <f t="shared" si="3"/>
        <v>20</v>
      </c>
      <c r="V69" s="192">
        <f t="shared" si="4"/>
        <v>0.35</v>
      </c>
      <c r="W69" s="201" t="e">
        <f t="shared" si="5"/>
        <v>#DIV/0!</v>
      </c>
      <c r="X69" s="201" t="e">
        <f t="shared" si="6"/>
        <v>#DIV/0!</v>
      </c>
      <c r="Y69" s="201">
        <f t="shared" si="7"/>
        <v>0.35</v>
      </c>
    </row>
    <row r="70" spans="1:25" ht="15.75" x14ac:dyDescent="0.25">
      <c r="A70" s="44" t="s">
        <v>72</v>
      </c>
      <c r="B70" s="398" t="s">
        <v>457</v>
      </c>
      <c r="C70" s="48">
        <v>9</v>
      </c>
      <c r="D70" s="48">
        <v>1</v>
      </c>
      <c r="E70" s="48">
        <v>3</v>
      </c>
      <c r="F70" s="48">
        <v>2</v>
      </c>
      <c r="G70" s="48">
        <v>0</v>
      </c>
      <c r="H70" s="43">
        <f t="shared" si="8"/>
        <v>15</v>
      </c>
      <c r="I70" s="282">
        <v>0</v>
      </c>
      <c r="J70" s="48">
        <v>0</v>
      </c>
      <c r="K70" s="48">
        <v>0</v>
      </c>
      <c r="L70" s="48">
        <v>0</v>
      </c>
      <c r="M70" s="48">
        <v>0</v>
      </c>
      <c r="N70" s="143">
        <f t="shared" si="9"/>
        <v>0</v>
      </c>
      <c r="O70" s="48">
        <v>0</v>
      </c>
      <c r="P70" s="48">
        <v>0</v>
      </c>
      <c r="Q70" s="48">
        <v>0</v>
      </c>
      <c r="R70" s="48">
        <v>0</v>
      </c>
      <c r="S70" s="48">
        <v>0</v>
      </c>
      <c r="T70" s="43">
        <f t="shared" si="2"/>
        <v>0</v>
      </c>
      <c r="U70" s="195">
        <f t="shared" si="3"/>
        <v>15</v>
      </c>
      <c r="V70" s="192">
        <f t="shared" si="4"/>
        <v>0.4</v>
      </c>
      <c r="W70" s="201" t="e">
        <f t="shared" si="5"/>
        <v>#DIV/0!</v>
      </c>
      <c r="X70" s="201" t="e">
        <f t="shared" si="6"/>
        <v>#DIV/0!</v>
      </c>
      <c r="Y70" s="201">
        <f t="shared" si="7"/>
        <v>0.4</v>
      </c>
    </row>
    <row r="71" spans="1:25" ht="15.75" x14ac:dyDescent="0.25">
      <c r="A71" s="44" t="s">
        <v>73</v>
      </c>
      <c r="B71" s="398" t="s">
        <v>450</v>
      </c>
      <c r="C71" s="48">
        <v>5</v>
      </c>
      <c r="D71" s="48">
        <v>1</v>
      </c>
      <c r="E71" s="48">
        <v>0</v>
      </c>
      <c r="F71" s="48">
        <v>2</v>
      </c>
      <c r="G71" s="48">
        <v>0</v>
      </c>
      <c r="H71" s="43">
        <f t="shared" si="8"/>
        <v>8</v>
      </c>
      <c r="I71" s="282">
        <v>0</v>
      </c>
      <c r="J71" s="48">
        <v>0</v>
      </c>
      <c r="K71" s="48">
        <v>0</v>
      </c>
      <c r="L71" s="48">
        <v>0</v>
      </c>
      <c r="M71" s="48">
        <v>0</v>
      </c>
      <c r="N71" s="143">
        <f t="shared" si="9"/>
        <v>0</v>
      </c>
      <c r="O71" s="48">
        <v>0</v>
      </c>
      <c r="P71" s="48">
        <v>0</v>
      </c>
      <c r="Q71" s="48">
        <v>0</v>
      </c>
      <c r="R71" s="48">
        <v>0</v>
      </c>
      <c r="S71" s="48">
        <v>0</v>
      </c>
      <c r="T71" s="43">
        <f t="shared" si="2"/>
        <v>0</v>
      </c>
      <c r="U71" s="195">
        <f t="shared" si="3"/>
        <v>8</v>
      </c>
      <c r="V71" s="192">
        <f t="shared" si="4"/>
        <v>0.375</v>
      </c>
      <c r="W71" s="201" t="e">
        <f t="shared" si="5"/>
        <v>#DIV/0!</v>
      </c>
      <c r="X71" s="201" t="e">
        <f t="shared" si="6"/>
        <v>#DIV/0!</v>
      </c>
      <c r="Y71" s="201">
        <f t="shared" si="7"/>
        <v>0.375</v>
      </c>
    </row>
    <row r="72" spans="1:25" ht="15.75" x14ac:dyDescent="0.25">
      <c r="A72" s="44" t="s">
        <v>74</v>
      </c>
      <c r="B72" s="398" t="s">
        <v>453</v>
      </c>
      <c r="C72" s="48">
        <v>1</v>
      </c>
      <c r="D72" s="48">
        <v>0</v>
      </c>
      <c r="E72" s="48">
        <v>0</v>
      </c>
      <c r="F72" s="48">
        <v>0</v>
      </c>
      <c r="G72" s="48">
        <v>0</v>
      </c>
      <c r="H72" s="43">
        <f t="shared" si="8"/>
        <v>1</v>
      </c>
      <c r="I72" s="282">
        <v>0</v>
      </c>
      <c r="J72" s="48">
        <v>0</v>
      </c>
      <c r="K72" s="48">
        <v>0</v>
      </c>
      <c r="L72" s="48">
        <v>0</v>
      </c>
      <c r="M72" s="48">
        <v>0</v>
      </c>
      <c r="N72" s="143">
        <f t="shared" si="9"/>
        <v>0</v>
      </c>
      <c r="O72" s="48">
        <v>0</v>
      </c>
      <c r="P72" s="48">
        <v>0</v>
      </c>
      <c r="Q72" s="48">
        <v>0</v>
      </c>
      <c r="R72" s="48">
        <v>0</v>
      </c>
      <c r="S72" s="48">
        <v>0</v>
      </c>
      <c r="T72" s="43">
        <f t="shared" si="2"/>
        <v>0</v>
      </c>
      <c r="U72" s="195">
        <f t="shared" si="3"/>
        <v>1</v>
      </c>
      <c r="V72" s="192">
        <f t="shared" si="4"/>
        <v>0</v>
      </c>
      <c r="W72" s="201" t="e">
        <f t="shared" si="5"/>
        <v>#DIV/0!</v>
      </c>
      <c r="X72" s="201" t="e">
        <f t="shared" si="6"/>
        <v>#DIV/0!</v>
      </c>
      <c r="Y72" s="201">
        <f t="shared" si="7"/>
        <v>0</v>
      </c>
    </row>
    <row r="73" spans="1:25" ht="15.75" x14ac:dyDescent="0.25">
      <c r="A73" s="44" t="s">
        <v>75</v>
      </c>
      <c r="B73" s="398" t="s">
        <v>458</v>
      </c>
      <c r="C73" s="48">
        <v>5</v>
      </c>
      <c r="D73" s="48">
        <v>1</v>
      </c>
      <c r="E73" s="48">
        <v>2</v>
      </c>
      <c r="F73" s="48">
        <v>0</v>
      </c>
      <c r="G73" s="48">
        <v>0</v>
      </c>
      <c r="H73" s="43">
        <f t="shared" si="8"/>
        <v>8</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8</v>
      </c>
      <c r="V73" s="192">
        <f t="shared" ref="V73:V108" si="12">(D73+E73+F73+G73)/H73</f>
        <v>0.375</v>
      </c>
      <c r="W73" s="201" t="e">
        <f t="shared" ref="W73:W108" si="13">(J73+K73+L73+M73)/N73</f>
        <v>#DIV/0!</v>
      </c>
      <c r="X73" s="201" t="e">
        <f t="shared" ref="X73:X107" si="14">(P73+Q73+R73+S73)/T73</f>
        <v>#DIV/0!</v>
      </c>
      <c r="Y73" s="201">
        <f t="shared" ref="Y73:Y107" si="15">((D73+E73+F73+G73)+(J73+K73+L73+M73)+(P73+Q73+R73+S73))/U73</f>
        <v>0.375</v>
      </c>
    </row>
    <row r="74" spans="1:25" ht="15.75" x14ac:dyDescent="0.25">
      <c r="A74" s="44" t="s">
        <v>76</v>
      </c>
      <c r="B74" s="398" t="s">
        <v>442</v>
      </c>
      <c r="C74" s="48">
        <v>4</v>
      </c>
      <c r="D74" s="48">
        <v>0</v>
      </c>
      <c r="E74" s="48">
        <v>0</v>
      </c>
      <c r="F74" s="48">
        <v>0</v>
      </c>
      <c r="G74" s="48">
        <v>0</v>
      </c>
      <c r="H74" s="43">
        <f t="shared" si="8"/>
        <v>4</v>
      </c>
      <c r="I74" s="282">
        <v>0</v>
      </c>
      <c r="J74" s="48">
        <v>0</v>
      </c>
      <c r="K74" s="48">
        <v>0</v>
      </c>
      <c r="L74" s="48">
        <v>0</v>
      </c>
      <c r="M74" s="48">
        <v>0</v>
      </c>
      <c r="N74" s="143">
        <f t="shared" si="9"/>
        <v>0</v>
      </c>
      <c r="O74" s="48">
        <v>0</v>
      </c>
      <c r="P74" s="48">
        <v>0</v>
      </c>
      <c r="Q74" s="48">
        <v>0</v>
      </c>
      <c r="R74" s="48">
        <v>0</v>
      </c>
      <c r="S74" s="48">
        <v>0</v>
      </c>
      <c r="T74" s="43">
        <f t="shared" si="10"/>
        <v>0</v>
      </c>
      <c r="U74" s="195">
        <f t="shared" si="11"/>
        <v>4</v>
      </c>
      <c r="V74" s="192">
        <f t="shared" si="12"/>
        <v>0</v>
      </c>
      <c r="W74" s="201" t="e">
        <f t="shared" si="13"/>
        <v>#DIV/0!</v>
      </c>
      <c r="X74" s="201" t="e">
        <f t="shared" si="14"/>
        <v>#DIV/0!</v>
      </c>
      <c r="Y74" s="201">
        <f t="shared" si="15"/>
        <v>0</v>
      </c>
    </row>
    <row r="75" spans="1:25" ht="15.75" x14ac:dyDescent="0.25">
      <c r="A75" s="44" t="s">
        <v>77</v>
      </c>
      <c r="B75" s="398" t="s">
        <v>442</v>
      </c>
      <c r="C75" s="48">
        <v>6</v>
      </c>
      <c r="D75" s="48">
        <v>1</v>
      </c>
      <c r="E75" s="48">
        <v>0</v>
      </c>
      <c r="F75" s="48">
        <v>1</v>
      </c>
      <c r="G75" s="48">
        <v>0</v>
      </c>
      <c r="H75" s="43">
        <f t="shared" si="8"/>
        <v>8</v>
      </c>
      <c r="I75" s="282">
        <v>0</v>
      </c>
      <c r="J75" s="48">
        <v>0</v>
      </c>
      <c r="K75" s="48">
        <v>0</v>
      </c>
      <c r="L75" s="48">
        <v>0</v>
      </c>
      <c r="M75" s="48">
        <v>0</v>
      </c>
      <c r="N75" s="143">
        <f t="shared" si="9"/>
        <v>0</v>
      </c>
      <c r="O75" s="48">
        <v>0</v>
      </c>
      <c r="P75" s="48">
        <v>0</v>
      </c>
      <c r="Q75" s="48">
        <v>0</v>
      </c>
      <c r="R75" s="48">
        <v>0</v>
      </c>
      <c r="S75" s="48">
        <v>0</v>
      </c>
      <c r="T75" s="43">
        <f t="shared" si="10"/>
        <v>0</v>
      </c>
      <c r="U75" s="195">
        <f t="shared" si="11"/>
        <v>8</v>
      </c>
      <c r="V75" s="192">
        <f t="shared" si="12"/>
        <v>0.25</v>
      </c>
      <c r="W75" s="201" t="e">
        <f t="shared" si="13"/>
        <v>#DIV/0!</v>
      </c>
      <c r="X75" s="201" t="e">
        <f t="shared" si="14"/>
        <v>#DIV/0!</v>
      </c>
      <c r="Y75" s="201">
        <f t="shared" si="15"/>
        <v>0.25</v>
      </c>
    </row>
    <row r="76" spans="1:25" ht="15.75" x14ac:dyDescent="0.25">
      <c r="A76" s="44" t="s">
        <v>78</v>
      </c>
      <c r="B76" s="398" t="s">
        <v>442</v>
      </c>
      <c r="C76" s="48">
        <v>8</v>
      </c>
      <c r="D76" s="48">
        <v>1</v>
      </c>
      <c r="E76" s="48">
        <v>1</v>
      </c>
      <c r="F76" s="48">
        <v>0</v>
      </c>
      <c r="G76" s="48">
        <v>0</v>
      </c>
      <c r="H76" s="43">
        <f t="shared" si="8"/>
        <v>10</v>
      </c>
      <c r="I76" s="282">
        <v>0</v>
      </c>
      <c r="J76" s="48">
        <v>0</v>
      </c>
      <c r="K76" s="48">
        <v>0</v>
      </c>
      <c r="L76" s="48">
        <v>0</v>
      </c>
      <c r="M76" s="48">
        <v>0</v>
      </c>
      <c r="N76" s="143">
        <f t="shared" si="9"/>
        <v>0</v>
      </c>
      <c r="O76" s="48">
        <v>0</v>
      </c>
      <c r="P76" s="48">
        <v>0</v>
      </c>
      <c r="Q76" s="48">
        <v>0</v>
      </c>
      <c r="R76" s="48">
        <v>0</v>
      </c>
      <c r="S76" s="48">
        <v>0</v>
      </c>
      <c r="T76" s="43">
        <f t="shared" si="10"/>
        <v>0</v>
      </c>
      <c r="U76" s="195">
        <f t="shared" si="11"/>
        <v>10</v>
      </c>
      <c r="V76" s="192">
        <f t="shared" si="12"/>
        <v>0.2</v>
      </c>
      <c r="W76" s="201" t="e">
        <f t="shared" si="13"/>
        <v>#DIV/0!</v>
      </c>
      <c r="X76" s="201" t="e">
        <f t="shared" si="14"/>
        <v>#DIV/0!</v>
      </c>
      <c r="Y76" s="201">
        <f t="shared" si="15"/>
        <v>0.2</v>
      </c>
    </row>
    <row r="77" spans="1:25" ht="15.75" x14ac:dyDescent="0.25">
      <c r="A77" s="44" t="s">
        <v>79</v>
      </c>
      <c r="B77" s="398" t="s">
        <v>442</v>
      </c>
      <c r="C77" s="48">
        <v>2</v>
      </c>
      <c r="D77" s="48">
        <v>0</v>
      </c>
      <c r="E77" s="48">
        <v>0</v>
      </c>
      <c r="F77" s="48">
        <v>0</v>
      </c>
      <c r="G77" s="48">
        <v>0</v>
      </c>
      <c r="H77" s="43">
        <f t="shared" si="8"/>
        <v>2</v>
      </c>
      <c r="I77" s="282">
        <v>0</v>
      </c>
      <c r="J77" s="48">
        <v>0</v>
      </c>
      <c r="K77" s="48">
        <v>0</v>
      </c>
      <c r="L77" s="48">
        <v>0</v>
      </c>
      <c r="M77" s="48">
        <v>0</v>
      </c>
      <c r="N77" s="143">
        <f t="shared" si="9"/>
        <v>0</v>
      </c>
      <c r="O77" s="48">
        <v>0</v>
      </c>
      <c r="P77" s="48">
        <v>0</v>
      </c>
      <c r="Q77" s="48">
        <v>0</v>
      </c>
      <c r="R77" s="48">
        <v>0</v>
      </c>
      <c r="S77" s="48">
        <v>0</v>
      </c>
      <c r="T77" s="43">
        <f t="shared" si="10"/>
        <v>0</v>
      </c>
      <c r="U77" s="195">
        <f t="shared" si="11"/>
        <v>2</v>
      </c>
      <c r="V77" s="192">
        <f t="shared" si="12"/>
        <v>0</v>
      </c>
      <c r="W77" s="201" t="e">
        <f t="shared" si="13"/>
        <v>#DIV/0!</v>
      </c>
      <c r="X77" s="201" t="e">
        <f t="shared" si="14"/>
        <v>#DIV/0!</v>
      </c>
      <c r="Y77" s="201">
        <f t="shared" si="15"/>
        <v>0</v>
      </c>
    </row>
    <row r="78" spans="1:25" ht="15.75" x14ac:dyDescent="0.25">
      <c r="A78" s="44" t="s">
        <v>80</v>
      </c>
      <c r="B78" s="398" t="s">
        <v>442</v>
      </c>
      <c r="C78" s="48">
        <v>10</v>
      </c>
      <c r="D78" s="48">
        <v>2</v>
      </c>
      <c r="E78" s="48">
        <v>0</v>
      </c>
      <c r="F78" s="48">
        <v>2</v>
      </c>
      <c r="G78" s="48">
        <v>0</v>
      </c>
      <c r="H78" s="43">
        <f t="shared" si="8"/>
        <v>14</v>
      </c>
      <c r="I78" s="282">
        <v>0</v>
      </c>
      <c r="J78" s="48">
        <v>0</v>
      </c>
      <c r="K78" s="48">
        <v>0</v>
      </c>
      <c r="L78" s="48">
        <v>0</v>
      </c>
      <c r="M78" s="48">
        <v>0</v>
      </c>
      <c r="N78" s="143">
        <f t="shared" si="9"/>
        <v>0</v>
      </c>
      <c r="O78" s="48">
        <v>0</v>
      </c>
      <c r="P78" s="48">
        <v>0</v>
      </c>
      <c r="Q78" s="48">
        <v>0</v>
      </c>
      <c r="R78" s="48">
        <v>0</v>
      </c>
      <c r="S78" s="48">
        <v>0</v>
      </c>
      <c r="T78" s="43">
        <f t="shared" si="10"/>
        <v>0</v>
      </c>
      <c r="U78" s="195">
        <f t="shared" si="11"/>
        <v>14</v>
      </c>
      <c r="V78" s="192">
        <f t="shared" si="12"/>
        <v>0.2857142857142857</v>
      </c>
      <c r="W78" s="201" t="e">
        <f t="shared" si="13"/>
        <v>#DIV/0!</v>
      </c>
      <c r="X78" s="201" t="e">
        <f t="shared" si="14"/>
        <v>#DIV/0!</v>
      </c>
      <c r="Y78" s="201">
        <f t="shared" si="15"/>
        <v>0.2857142857142857</v>
      </c>
    </row>
    <row r="79" spans="1:25" ht="15.75" x14ac:dyDescent="0.25">
      <c r="A79" s="44" t="s">
        <v>81</v>
      </c>
      <c r="B79" s="398" t="s">
        <v>450</v>
      </c>
      <c r="C79" s="48">
        <v>4</v>
      </c>
      <c r="D79" s="48">
        <v>3</v>
      </c>
      <c r="E79" s="48">
        <v>0</v>
      </c>
      <c r="F79" s="48">
        <v>0</v>
      </c>
      <c r="G79" s="48">
        <v>0</v>
      </c>
      <c r="H79" s="43">
        <f t="shared" si="8"/>
        <v>7</v>
      </c>
      <c r="I79" s="282">
        <v>0</v>
      </c>
      <c r="J79" s="48">
        <v>0</v>
      </c>
      <c r="K79" s="48">
        <v>0</v>
      </c>
      <c r="L79" s="48">
        <v>0</v>
      </c>
      <c r="M79" s="48">
        <v>0</v>
      </c>
      <c r="N79" s="143">
        <f t="shared" si="9"/>
        <v>0</v>
      </c>
      <c r="O79" s="48">
        <v>0</v>
      </c>
      <c r="P79" s="48">
        <v>0</v>
      </c>
      <c r="Q79" s="48">
        <v>0</v>
      </c>
      <c r="R79" s="48">
        <v>0</v>
      </c>
      <c r="S79" s="48">
        <v>0</v>
      </c>
      <c r="T79" s="43">
        <f t="shared" si="10"/>
        <v>0</v>
      </c>
      <c r="U79" s="195">
        <f t="shared" si="11"/>
        <v>7</v>
      </c>
      <c r="V79" s="192">
        <f t="shared" si="12"/>
        <v>0.42857142857142855</v>
      </c>
      <c r="W79" s="201" t="e">
        <f t="shared" si="13"/>
        <v>#DIV/0!</v>
      </c>
      <c r="X79" s="201" t="e">
        <f t="shared" si="14"/>
        <v>#DIV/0!</v>
      </c>
      <c r="Y79" s="201">
        <f t="shared" si="15"/>
        <v>0.42857142857142855</v>
      </c>
    </row>
    <row r="80" spans="1:25" ht="15.75" x14ac:dyDescent="0.25">
      <c r="A80" s="44" t="s">
        <v>82</v>
      </c>
      <c r="B80" s="398" t="s">
        <v>442</v>
      </c>
      <c r="C80" s="48">
        <v>6</v>
      </c>
      <c r="D80" s="48">
        <v>2</v>
      </c>
      <c r="E80" s="48">
        <v>1</v>
      </c>
      <c r="F80" s="48">
        <v>0</v>
      </c>
      <c r="G80" s="48">
        <v>0</v>
      </c>
      <c r="H80" s="43">
        <f t="shared" si="8"/>
        <v>9</v>
      </c>
      <c r="I80" s="282">
        <v>0</v>
      </c>
      <c r="J80" s="48">
        <v>0</v>
      </c>
      <c r="K80" s="48">
        <v>0</v>
      </c>
      <c r="L80" s="48">
        <v>0</v>
      </c>
      <c r="M80" s="48">
        <v>0</v>
      </c>
      <c r="N80" s="143">
        <f t="shared" si="9"/>
        <v>0</v>
      </c>
      <c r="O80" s="48">
        <v>0</v>
      </c>
      <c r="P80" s="48">
        <v>0</v>
      </c>
      <c r="Q80" s="48">
        <v>0</v>
      </c>
      <c r="R80" s="48">
        <v>0</v>
      </c>
      <c r="S80" s="48">
        <v>0</v>
      </c>
      <c r="T80" s="43">
        <f t="shared" si="10"/>
        <v>0</v>
      </c>
      <c r="U80" s="195">
        <f t="shared" si="11"/>
        <v>9</v>
      </c>
      <c r="V80" s="192">
        <f t="shared" si="12"/>
        <v>0.33333333333333331</v>
      </c>
      <c r="W80" s="201" t="e">
        <f t="shared" si="13"/>
        <v>#DIV/0!</v>
      </c>
      <c r="X80" s="201" t="e">
        <f t="shared" si="14"/>
        <v>#DIV/0!</v>
      </c>
      <c r="Y80" s="201">
        <f t="shared" si="15"/>
        <v>0.33333333333333331</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t="s">
        <v>458</v>
      </c>
      <c r="C82" s="48">
        <v>9</v>
      </c>
      <c r="D82" s="48">
        <v>0</v>
      </c>
      <c r="E82" s="48">
        <v>0</v>
      </c>
      <c r="F82" s="48">
        <v>7</v>
      </c>
      <c r="G82" s="48">
        <v>0</v>
      </c>
      <c r="H82" s="43">
        <f t="shared" si="8"/>
        <v>16</v>
      </c>
      <c r="I82" s="282">
        <v>0</v>
      </c>
      <c r="J82" s="48">
        <v>0</v>
      </c>
      <c r="K82" s="48">
        <v>0</v>
      </c>
      <c r="L82" s="48">
        <v>0</v>
      </c>
      <c r="M82" s="48">
        <v>0</v>
      </c>
      <c r="N82" s="143">
        <f t="shared" si="9"/>
        <v>0</v>
      </c>
      <c r="O82" s="48">
        <v>0</v>
      </c>
      <c r="P82" s="48">
        <v>0</v>
      </c>
      <c r="Q82" s="48">
        <v>0</v>
      </c>
      <c r="R82" s="48">
        <v>0</v>
      </c>
      <c r="S82" s="48">
        <v>0</v>
      </c>
      <c r="T82" s="43">
        <f t="shared" si="10"/>
        <v>0</v>
      </c>
      <c r="U82" s="195">
        <f t="shared" si="11"/>
        <v>16</v>
      </c>
      <c r="V82" s="192">
        <f t="shared" si="12"/>
        <v>0.4375</v>
      </c>
      <c r="W82" s="201" t="e">
        <f t="shared" si="13"/>
        <v>#DIV/0!</v>
      </c>
      <c r="X82" s="201" t="e">
        <f t="shared" si="14"/>
        <v>#DIV/0!</v>
      </c>
      <c r="Y82" s="201">
        <f t="shared" si="15"/>
        <v>0.4375</v>
      </c>
    </row>
    <row r="83" spans="1:25" ht="15.75" x14ac:dyDescent="0.25">
      <c r="A83" s="44" t="s">
        <v>85</v>
      </c>
      <c r="B83" s="398" t="s">
        <v>442</v>
      </c>
      <c r="C83" s="48">
        <v>6</v>
      </c>
      <c r="D83" s="48">
        <v>2</v>
      </c>
      <c r="E83" s="48">
        <v>1</v>
      </c>
      <c r="F83" s="48">
        <v>0</v>
      </c>
      <c r="G83" s="48">
        <v>0</v>
      </c>
      <c r="H83" s="43">
        <f t="shared" si="8"/>
        <v>9</v>
      </c>
      <c r="I83" s="282">
        <v>0</v>
      </c>
      <c r="J83" s="48">
        <v>0</v>
      </c>
      <c r="K83" s="48">
        <v>0</v>
      </c>
      <c r="L83" s="48">
        <v>0</v>
      </c>
      <c r="M83" s="48">
        <v>0</v>
      </c>
      <c r="N83" s="143">
        <f t="shared" si="9"/>
        <v>0</v>
      </c>
      <c r="O83" s="48">
        <v>0</v>
      </c>
      <c r="P83" s="48">
        <v>0</v>
      </c>
      <c r="Q83" s="48">
        <v>0</v>
      </c>
      <c r="R83" s="48">
        <v>0</v>
      </c>
      <c r="S83" s="48">
        <v>0</v>
      </c>
      <c r="T83" s="43">
        <f t="shared" si="10"/>
        <v>0</v>
      </c>
      <c r="U83" s="195">
        <f t="shared" si="11"/>
        <v>9</v>
      </c>
      <c r="V83" s="192">
        <f t="shared" si="12"/>
        <v>0.33333333333333331</v>
      </c>
      <c r="W83" s="201" t="e">
        <f t="shared" si="13"/>
        <v>#DIV/0!</v>
      </c>
      <c r="X83" s="201" t="e">
        <f t="shared" si="14"/>
        <v>#DIV/0!</v>
      </c>
      <c r="Y83" s="201">
        <f t="shared" si="15"/>
        <v>0.33333333333333331</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t="s">
        <v>436</v>
      </c>
      <c r="C87" s="48">
        <v>25</v>
      </c>
      <c r="D87" s="48">
        <v>3</v>
      </c>
      <c r="E87" s="48">
        <v>0</v>
      </c>
      <c r="F87" s="48">
        <v>0</v>
      </c>
      <c r="G87" s="48">
        <v>0</v>
      </c>
      <c r="H87" s="43">
        <f t="shared" ref="H87:H107" si="16">SUM(C87:G87)</f>
        <v>28</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28</v>
      </c>
      <c r="V87" s="192">
        <f t="shared" si="12"/>
        <v>0.10714285714285714</v>
      </c>
      <c r="W87" s="201" t="e">
        <f t="shared" si="13"/>
        <v>#DIV/0!</v>
      </c>
      <c r="X87" s="201" t="e">
        <f t="shared" si="14"/>
        <v>#DIV/0!</v>
      </c>
      <c r="Y87" s="201">
        <f t="shared" si="15"/>
        <v>0.10714285714285714</v>
      </c>
    </row>
    <row r="88" spans="1:25" ht="15.75" x14ac:dyDescent="0.25">
      <c r="A88" s="44" t="s">
        <v>90</v>
      </c>
      <c r="B88" s="398" t="s">
        <v>459</v>
      </c>
      <c r="C88" s="48">
        <v>8</v>
      </c>
      <c r="D88" s="48">
        <v>2</v>
      </c>
      <c r="E88" s="48">
        <v>0</v>
      </c>
      <c r="F88" s="48">
        <v>0</v>
      </c>
      <c r="G88" s="48">
        <v>0</v>
      </c>
      <c r="H88" s="43">
        <f t="shared" si="16"/>
        <v>10</v>
      </c>
      <c r="I88" s="282">
        <v>0</v>
      </c>
      <c r="J88" s="48">
        <v>0</v>
      </c>
      <c r="K88" s="48">
        <v>0</v>
      </c>
      <c r="L88" s="48">
        <v>0</v>
      </c>
      <c r="M88" s="48">
        <v>0</v>
      </c>
      <c r="N88" s="143">
        <f t="shared" si="17"/>
        <v>0</v>
      </c>
      <c r="O88" s="48">
        <v>0</v>
      </c>
      <c r="P88" s="48">
        <v>0</v>
      </c>
      <c r="Q88" s="48">
        <v>0</v>
      </c>
      <c r="R88" s="48">
        <v>0</v>
      </c>
      <c r="S88" s="48">
        <v>0</v>
      </c>
      <c r="T88" s="43">
        <f t="shared" si="10"/>
        <v>0</v>
      </c>
      <c r="U88" s="195">
        <f t="shared" si="11"/>
        <v>10</v>
      </c>
      <c r="V88" s="192">
        <f t="shared" si="12"/>
        <v>0.2</v>
      </c>
      <c r="W88" s="201" t="e">
        <f t="shared" si="13"/>
        <v>#DIV/0!</v>
      </c>
      <c r="X88" s="201" t="e">
        <f t="shared" si="14"/>
        <v>#DIV/0!</v>
      </c>
      <c r="Y88" s="201">
        <f t="shared" si="15"/>
        <v>0.2</v>
      </c>
    </row>
    <row r="89" spans="1:25" ht="15.75" x14ac:dyDescent="0.25">
      <c r="A89" s="44" t="s">
        <v>91</v>
      </c>
      <c r="B89" s="398" t="s">
        <v>436</v>
      </c>
      <c r="C89" s="48">
        <v>14</v>
      </c>
      <c r="D89" s="48">
        <v>3</v>
      </c>
      <c r="E89" s="48">
        <v>0</v>
      </c>
      <c r="F89" s="48">
        <v>1</v>
      </c>
      <c r="G89" s="48">
        <v>0</v>
      </c>
      <c r="H89" s="43">
        <f t="shared" si="16"/>
        <v>18</v>
      </c>
      <c r="I89" s="282">
        <v>0</v>
      </c>
      <c r="J89" s="48">
        <v>0</v>
      </c>
      <c r="K89" s="48">
        <v>0</v>
      </c>
      <c r="L89" s="48">
        <v>0</v>
      </c>
      <c r="M89" s="48">
        <v>0</v>
      </c>
      <c r="N89" s="143">
        <f t="shared" si="17"/>
        <v>0</v>
      </c>
      <c r="O89" s="48">
        <v>0</v>
      </c>
      <c r="P89" s="48">
        <v>0</v>
      </c>
      <c r="Q89" s="48">
        <v>0</v>
      </c>
      <c r="R89" s="48">
        <v>0</v>
      </c>
      <c r="S89" s="48">
        <v>0</v>
      </c>
      <c r="T89" s="43">
        <f t="shared" si="10"/>
        <v>0</v>
      </c>
      <c r="U89" s="195">
        <f t="shared" si="11"/>
        <v>18</v>
      </c>
      <c r="V89" s="192">
        <f t="shared" si="12"/>
        <v>0.22222222222222221</v>
      </c>
      <c r="W89" s="201" t="e">
        <f t="shared" si="13"/>
        <v>#DIV/0!</v>
      </c>
      <c r="X89" s="201" t="e">
        <f t="shared" si="14"/>
        <v>#DIV/0!</v>
      </c>
      <c r="Y89" s="201">
        <f t="shared" si="15"/>
        <v>0.22222222222222221</v>
      </c>
    </row>
    <row r="90" spans="1:25" ht="15.75" x14ac:dyDescent="0.25">
      <c r="A90" s="44" t="s">
        <v>92</v>
      </c>
      <c r="B90" s="398" t="s">
        <v>436</v>
      </c>
      <c r="C90" s="48">
        <v>13</v>
      </c>
      <c r="D90" s="48">
        <v>1</v>
      </c>
      <c r="E90" s="48">
        <v>1</v>
      </c>
      <c r="F90" s="48">
        <v>0</v>
      </c>
      <c r="G90" s="48">
        <v>0</v>
      </c>
      <c r="H90" s="43">
        <f t="shared" si="16"/>
        <v>15</v>
      </c>
      <c r="I90" s="282">
        <v>0</v>
      </c>
      <c r="J90" s="48">
        <v>0</v>
      </c>
      <c r="K90" s="48">
        <v>0</v>
      </c>
      <c r="L90" s="48">
        <v>0</v>
      </c>
      <c r="M90" s="48">
        <v>0</v>
      </c>
      <c r="N90" s="143">
        <f t="shared" si="17"/>
        <v>0</v>
      </c>
      <c r="O90" s="48">
        <v>0</v>
      </c>
      <c r="P90" s="48">
        <v>0</v>
      </c>
      <c r="Q90" s="48">
        <v>0</v>
      </c>
      <c r="R90" s="48">
        <v>0</v>
      </c>
      <c r="S90" s="48">
        <v>0</v>
      </c>
      <c r="T90" s="43">
        <f t="shared" si="10"/>
        <v>0</v>
      </c>
      <c r="U90" s="195">
        <f t="shared" si="11"/>
        <v>15</v>
      </c>
      <c r="V90" s="192">
        <f t="shared" si="12"/>
        <v>0.13333333333333333</v>
      </c>
      <c r="W90" s="201" t="e">
        <f t="shared" si="13"/>
        <v>#DIV/0!</v>
      </c>
      <c r="X90" s="201" t="e">
        <f t="shared" si="14"/>
        <v>#DIV/0!</v>
      </c>
      <c r="Y90" s="201">
        <f t="shared" si="15"/>
        <v>0.13333333333333333</v>
      </c>
    </row>
    <row r="91" spans="1:25" ht="15.75" x14ac:dyDescent="0.25">
      <c r="A91" s="44" t="s">
        <v>93</v>
      </c>
      <c r="B91" s="398" t="s">
        <v>436</v>
      </c>
      <c r="C91" s="48">
        <v>15</v>
      </c>
      <c r="D91" s="48">
        <v>1</v>
      </c>
      <c r="E91" s="48">
        <v>1</v>
      </c>
      <c r="F91" s="48">
        <v>0</v>
      </c>
      <c r="G91" s="48">
        <v>0</v>
      </c>
      <c r="H91" s="43">
        <f t="shared" si="16"/>
        <v>17</v>
      </c>
      <c r="I91" s="282">
        <v>0</v>
      </c>
      <c r="J91" s="48">
        <v>0</v>
      </c>
      <c r="K91" s="48">
        <v>0</v>
      </c>
      <c r="L91" s="48">
        <v>0</v>
      </c>
      <c r="M91" s="48">
        <v>0</v>
      </c>
      <c r="N91" s="143">
        <f t="shared" si="17"/>
        <v>0</v>
      </c>
      <c r="O91" s="48">
        <v>0</v>
      </c>
      <c r="P91" s="48">
        <v>0</v>
      </c>
      <c r="Q91" s="48">
        <v>0</v>
      </c>
      <c r="R91" s="48">
        <v>0</v>
      </c>
      <c r="S91" s="48">
        <v>0</v>
      </c>
      <c r="T91" s="43">
        <f t="shared" si="10"/>
        <v>0</v>
      </c>
      <c r="U91" s="195">
        <f t="shared" si="11"/>
        <v>17</v>
      </c>
      <c r="V91" s="192">
        <f t="shared" si="12"/>
        <v>0.11764705882352941</v>
      </c>
      <c r="W91" s="201" t="e">
        <f t="shared" si="13"/>
        <v>#DIV/0!</v>
      </c>
      <c r="X91" s="201" t="e">
        <f t="shared" si="14"/>
        <v>#DIV/0!</v>
      </c>
      <c r="Y91" s="201">
        <f t="shared" si="15"/>
        <v>0.11764705882352941</v>
      </c>
    </row>
    <row r="92" spans="1:25" ht="15.75" x14ac:dyDescent="0.25">
      <c r="A92" s="44" t="s">
        <v>94</v>
      </c>
      <c r="B92" s="398" t="s">
        <v>436</v>
      </c>
      <c r="C92" s="48">
        <v>19</v>
      </c>
      <c r="D92" s="48">
        <v>3</v>
      </c>
      <c r="E92" s="48">
        <v>1</v>
      </c>
      <c r="F92" s="48">
        <v>1</v>
      </c>
      <c r="G92" s="48">
        <v>0</v>
      </c>
      <c r="H92" s="43">
        <f t="shared" si="16"/>
        <v>24</v>
      </c>
      <c r="I92" s="282">
        <v>0</v>
      </c>
      <c r="J92" s="48">
        <v>0</v>
      </c>
      <c r="K92" s="48">
        <v>0</v>
      </c>
      <c r="L92" s="48">
        <v>0</v>
      </c>
      <c r="M92" s="48">
        <v>0</v>
      </c>
      <c r="N92" s="143">
        <f t="shared" si="17"/>
        <v>0</v>
      </c>
      <c r="O92" s="48">
        <v>0</v>
      </c>
      <c r="P92" s="48">
        <v>0</v>
      </c>
      <c r="Q92" s="48">
        <v>0</v>
      </c>
      <c r="R92" s="48">
        <v>0</v>
      </c>
      <c r="S92" s="48">
        <v>0</v>
      </c>
      <c r="T92" s="43">
        <f t="shared" si="10"/>
        <v>0</v>
      </c>
      <c r="U92" s="195">
        <f t="shared" si="11"/>
        <v>24</v>
      </c>
      <c r="V92" s="192">
        <f t="shared" si="12"/>
        <v>0.20833333333333334</v>
      </c>
      <c r="W92" s="201" t="e">
        <f t="shared" si="13"/>
        <v>#DIV/0!</v>
      </c>
      <c r="X92" s="201" t="e">
        <f t="shared" si="14"/>
        <v>#DIV/0!</v>
      </c>
      <c r="Y92" s="201">
        <f t="shared" si="15"/>
        <v>0.20833333333333334</v>
      </c>
    </row>
    <row r="93" spans="1:25" ht="15.75" x14ac:dyDescent="0.25">
      <c r="A93" s="44" t="s">
        <v>95</v>
      </c>
      <c r="B93" s="398" t="s">
        <v>436</v>
      </c>
      <c r="C93" s="48">
        <v>9</v>
      </c>
      <c r="D93" s="48">
        <v>1</v>
      </c>
      <c r="E93" s="48">
        <v>1</v>
      </c>
      <c r="F93" s="48">
        <v>0</v>
      </c>
      <c r="G93" s="48">
        <v>0</v>
      </c>
      <c r="H93" s="43">
        <f t="shared" si="16"/>
        <v>11</v>
      </c>
      <c r="I93" s="282">
        <v>0</v>
      </c>
      <c r="J93" s="48">
        <v>0</v>
      </c>
      <c r="K93" s="48">
        <v>0</v>
      </c>
      <c r="L93" s="48">
        <v>0</v>
      </c>
      <c r="M93" s="48">
        <v>0</v>
      </c>
      <c r="N93" s="143">
        <f t="shared" si="17"/>
        <v>0</v>
      </c>
      <c r="O93" s="48">
        <v>0</v>
      </c>
      <c r="P93" s="48">
        <v>0</v>
      </c>
      <c r="Q93" s="48">
        <v>0</v>
      </c>
      <c r="R93" s="48">
        <v>0</v>
      </c>
      <c r="S93" s="48">
        <v>0</v>
      </c>
      <c r="T93" s="43">
        <f t="shared" si="10"/>
        <v>0</v>
      </c>
      <c r="U93" s="195">
        <f t="shared" si="11"/>
        <v>11</v>
      </c>
      <c r="V93" s="192">
        <f t="shared" si="12"/>
        <v>0.18181818181818182</v>
      </c>
      <c r="W93" s="201" t="e">
        <f t="shared" si="13"/>
        <v>#DIV/0!</v>
      </c>
      <c r="X93" s="201" t="e">
        <f t="shared" si="14"/>
        <v>#DIV/0!</v>
      </c>
      <c r="Y93" s="201">
        <f t="shared" si="15"/>
        <v>0.18181818181818182</v>
      </c>
    </row>
    <row r="94" spans="1:25" ht="15.75" x14ac:dyDescent="0.25">
      <c r="A94" s="44" t="s">
        <v>96</v>
      </c>
      <c r="B94" s="398" t="s">
        <v>436</v>
      </c>
      <c r="C94" s="48">
        <v>10</v>
      </c>
      <c r="D94" s="48">
        <v>0</v>
      </c>
      <c r="E94" s="48">
        <v>1</v>
      </c>
      <c r="F94" s="48">
        <v>1</v>
      </c>
      <c r="G94" s="48">
        <v>0</v>
      </c>
      <c r="H94" s="43">
        <f t="shared" si="16"/>
        <v>12</v>
      </c>
      <c r="I94" s="282">
        <v>0</v>
      </c>
      <c r="J94" s="48">
        <v>0</v>
      </c>
      <c r="K94" s="48">
        <v>0</v>
      </c>
      <c r="L94" s="48">
        <v>0</v>
      </c>
      <c r="M94" s="48">
        <v>0</v>
      </c>
      <c r="N94" s="143">
        <f t="shared" si="17"/>
        <v>0</v>
      </c>
      <c r="O94" s="48">
        <v>0</v>
      </c>
      <c r="P94" s="48">
        <v>0</v>
      </c>
      <c r="Q94" s="48">
        <v>0</v>
      </c>
      <c r="R94" s="48">
        <v>0</v>
      </c>
      <c r="S94" s="48">
        <v>0</v>
      </c>
      <c r="T94" s="43">
        <f t="shared" si="10"/>
        <v>0</v>
      </c>
      <c r="U94" s="195">
        <f t="shared" si="11"/>
        <v>12</v>
      </c>
      <c r="V94" s="192">
        <f t="shared" si="12"/>
        <v>0.16666666666666666</v>
      </c>
      <c r="W94" s="201" t="e">
        <f t="shared" si="13"/>
        <v>#DIV/0!</v>
      </c>
      <c r="X94" s="201" t="e">
        <f t="shared" si="14"/>
        <v>#DIV/0!</v>
      </c>
      <c r="Y94" s="201">
        <f t="shared" si="15"/>
        <v>0.16666666666666666</v>
      </c>
    </row>
    <row r="95" spans="1:25" ht="15.75" x14ac:dyDescent="0.25">
      <c r="A95" s="44" t="s">
        <v>97</v>
      </c>
      <c r="B95" s="398" t="s">
        <v>436</v>
      </c>
      <c r="C95" s="48">
        <v>11</v>
      </c>
      <c r="D95" s="48">
        <v>2</v>
      </c>
      <c r="E95" s="48">
        <v>1</v>
      </c>
      <c r="F95" s="48">
        <v>0</v>
      </c>
      <c r="G95" s="48">
        <v>0</v>
      </c>
      <c r="H95" s="43">
        <f t="shared" si="16"/>
        <v>14</v>
      </c>
      <c r="I95" s="282">
        <v>0</v>
      </c>
      <c r="J95" s="48">
        <v>0</v>
      </c>
      <c r="K95" s="48">
        <v>0</v>
      </c>
      <c r="L95" s="48">
        <v>0</v>
      </c>
      <c r="M95" s="48">
        <v>0</v>
      </c>
      <c r="N95" s="143">
        <f t="shared" si="17"/>
        <v>0</v>
      </c>
      <c r="O95" s="48">
        <v>0</v>
      </c>
      <c r="P95" s="48">
        <v>0</v>
      </c>
      <c r="Q95" s="48">
        <v>0</v>
      </c>
      <c r="R95" s="48">
        <v>0</v>
      </c>
      <c r="S95" s="48">
        <v>0</v>
      </c>
      <c r="T95" s="43">
        <f t="shared" si="10"/>
        <v>0</v>
      </c>
      <c r="U95" s="195">
        <f t="shared" si="11"/>
        <v>14</v>
      </c>
      <c r="V95" s="192">
        <f t="shared" si="12"/>
        <v>0.21428571428571427</v>
      </c>
      <c r="W95" s="201" t="e">
        <f t="shared" si="13"/>
        <v>#DIV/0!</v>
      </c>
      <c r="X95" s="201" t="e">
        <f t="shared" si="14"/>
        <v>#DIV/0!</v>
      </c>
      <c r="Y95" s="201">
        <f t="shared" si="15"/>
        <v>0.21428571428571427</v>
      </c>
    </row>
    <row r="96" spans="1:25" ht="15.75" x14ac:dyDescent="0.25">
      <c r="A96" s="44" t="s">
        <v>98</v>
      </c>
      <c r="B96" s="398" t="s">
        <v>436</v>
      </c>
      <c r="C96" s="48">
        <v>15</v>
      </c>
      <c r="D96" s="48">
        <v>1</v>
      </c>
      <c r="E96" s="48">
        <v>0</v>
      </c>
      <c r="F96" s="48">
        <v>0</v>
      </c>
      <c r="G96" s="48">
        <v>0</v>
      </c>
      <c r="H96" s="43">
        <f t="shared" si="16"/>
        <v>16</v>
      </c>
      <c r="I96" s="282">
        <v>0</v>
      </c>
      <c r="J96" s="48">
        <v>0</v>
      </c>
      <c r="K96" s="48">
        <v>0</v>
      </c>
      <c r="L96" s="48">
        <v>0</v>
      </c>
      <c r="M96" s="48">
        <v>0</v>
      </c>
      <c r="N96" s="143">
        <f t="shared" si="17"/>
        <v>0</v>
      </c>
      <c r="O96" s="48">
        <v>0</v>
      </c>
      <c r="P96" s="48">
        <v>0</v>
      </c>
      <c r="Q96" s="48">
        <v>0</v>
      </c>
      <c r="R96" s="48">
        <v>0</v>
      </c>
      <c r="S96" s="48">
        <v>0</v>
      </c>
      <c r="T96" s="43">
        <f t="shared" si="10"/>
        <v>0</v>
      </c>
      <c r="U96" s="195">
        <f t="shared" si="11"/>
        <v>16</v>
      </c>
      <c r="V96" s="192">
        <f t="shared" si="12"/>
        <v>6.25E-2</v>
      </c>
      <c r="W96" s="201" t="e">
        <f t="shared" si="13"/>
        <v>#DIV/0!</v>
      </c>
      <c r="X96" s="201" t="e">
        <f t="shared" si="14"/>
        <v>#DIV/0!</v>
      </c>
      <c r="Y96" s="201">
        <f t="shared" si="15"/>
        <v>6.25E-2</v>
      </c>
    </row>
    <row r="97" spans="1:25" ht="15.75" x14ac:dyDescent="0.25">
      <c r="A97" s="44" t="s">
        <v>99</v>
      </c>
      <c r="B97" s="398" t="s">
        <v>436</v>
      </c>
      <c r="C97" s="48">
        <v>26</v>
      </c>
      <c r="D97" s="48">
        <v>1</v>
      </c>
      <c r="E97" s="48">
        <v>0</v>
      </c>
      <c r="F97" s="48">
        <v>2</v>
      </c>
      <c r="G97" s="48">
        <v>0</v>
      </c>
      <c r="H97" s="43">
        <f t="shared" si="16"/>
        <v>29</v>
      </c>
      <c r="I97" s="282">
        <v>0</v>
      </c>
      <c r="J97" s="48">
        <v>0</v>
      </c>
      <c r="K97" s="48">
        <v>0</v>
      </c>
      <c r="L97" s="48">
        <v>0</v>
      </c>
      <c r="M97" s="48">
        <v>0</v>
      </c>
      <c r="N97" s="143">
        <f t="shared" si="17"/>
        <v>0</v>
      </c>
      <c r="O97" s="48">
        <v>0</v>
      </c>
      <c r="P97" s="48">
        <v>0</v>
      </c>
      <c r="Q97" s="48">
        <v>0</v>
      </c>
      <c r="R97" s="48">
        <v>0</v>
      </c>
      <c r="S97" s="48">
        <v>0</v>
      </c>
      <c r="T97" s="43">
        <f t="shared" si="10"/>
        <v>0</v>
      </c>
      <c r="U97" s="195">
        <f t="shared" si="11"/>
        <v>29</v>
      </c>
      <c r="V97" s="192">
        <f t="shared" si="12"/>
        <v>0.10344827586206896</v>
      </c>
      <c r="W97" s="201" t="e">
        <f t="shared" si="13"/>
        <v>#DIV/0!</v>
      </c>
      <c r="X97" s="201" t="e">
        <f t="shared" si="14"/>
        <v>#DIV/0!</v>
      </c>
      <c r="Y97" s="201">
        <f t="shared" si="15"/>
        <v>0.10344827586206896</v>
      </c>
    </row>
    <row r="98" spans="1:25" ht="15.75" x14ac:dyDescent="0.25">
      <c r="A98" s="44" t="s">
        <v>100</v>
      </c>
      <c r="B98" s="398" t="s">
        <v>436</v>
      </c>
      <c r="C98" s="48">
        <v>9</v>
      </c>
      <c r="D98" s="48">
        <v>2</v>
      </c>
      <c r="E98" s="48">
        <v>0</v>
      </c>
      <c r="F98" s="48">
        <v>0</v>
      </c>
      <c r="G98" s="48">
        <v>0</v>
      </c>
      <c r="H98" s="43">
        <f t="shared" si="16"/>
        <v>11</v>
      </c>
      <c r="I98" s="282">
        <v>0</v>
      </c>
      <c r="J98" s="48">
        <v>0</v>
      </c>
      <c r="K98" s="48">
        <v>0</v>
      </c>
      <c r="L98" s="48">
        <v>0</v>
      </c>
      <c r="M98" s="48">
        <v>0</v>
      </c>
      <c r="N98" s="143">
        <f t="shared" si="17"/>
        <v>0</v>
      </c>
      <c r="O98" s="48">
        <v>0</v>
      </c>
      <c r="P98" s="48">
        <v>0</v>
      </c>
      <c r="Q98" s="48">
        <v>0</v>
      </c>
      <c r="R98" s="48">
        <v>0</v>
      </c>
      <c r="S98" s="48">
        <v>0</v>
      </c>
      <c r="T98" s="43">
        <f t="shared" si="10"/>
        <v>0</v>
      </c>
      <c r="U98" s="195">
        <f t="shared" si="11"/>
        <v>11</v>
      </c>
      <c r="V98" s="192">
        <f t="shared" si="12"/>
        <v>0.18181818181818182</v>
      </c>
      <c r="W98" s="201" t="e">
        <f t="shared" si="13"/>
        <v>#DIV/0!</v>
      </c>
      <c r="X98" s="201" t="e">
        <f t="shared" si="14"/>
        <v>#DIV/0!</v>
      </c>
      <c r="Y98" s="201">
        <f t="shared" si="15"/>
        <v>0.18181818181818182</v>
      </c>
    </row>
    <row r="99" spans="1:25" ht="15.75" x14ac:dyDescent="0.25">
      <c r="A99" s="44" t="s">
        <v>101</v>
      </c>
      <c r="B99" s="398" t="s">
        <v>436</v>
      </c>
      <c r="C99" s="48">
        <v>12</v>
      </c>
      <c r="D99" s="48">
        <v>1</v>
      </c>
      <c r="E99" s="48">
        <v>0</v>
      </c>
      <c r="F99" s="48">
        <v>0</v>
      </c>
      <c r="G99" s="48">
        <v>0</v>
      </c>
      <c r="H99" s="43">
        <f t="shared" si="16"/>
        <v>13</v>
      </c>
      <c r="I99" s="282">
        <v>0</v>
      </c>
      <c r="J99" s="48">
        <v>0</v>
      </c>
      <c r="K99" s="48">
        <v>0</v>
      </c>
      <c r="L99" s="48">
        <v>0</v>
      </c>
      <c r="M99" s="48">
        <v>0</v>
      </c>
      <c r="N99" s="143">
        <f t="shared" si="17"/>
        <v>0</v>
      </c>
      <c r="O99" s="48">
        <v>0</v>
      </c>
      <c r="P99" s="48">
        <v>0</v>
      </c>
      <c r="Q99" s="48">
        <v>0</v>
      </c>
      <c r="R99" s="48">
        <v>0</v>
      </c>
      <c r="S99" s="48">
        <v>0</v>
      </c>
      <c r="T99" s="43">
        <f t="shared" si="10"/>
        <v>0</v>
      </c>
      <c r="U99" s="195">
        <f t="shared" si="11"/>
        <v>13</v>
      </c>
      <c r="V99" s="192">
        <f t="shared" si="12"/>
        <v>7.6923076923076927E-2</v>
      </c>
      <c r="W99" s="201" t="e">
        <f t="shared" si="13"/>
        <v>#DIV/0!</v>
      </c>
      <c r="X99" s="201" t="e">
        <f t="shared" si="14"/>
        <v>#DIV/0!</v>
      </c>
      <c r="Y99" s="201">
        <f t="shared" si="15"/>
        <v>7.6923076923076927E-2</v>
      </c>
    </row>
    <row r="100" spans="1:25" ht="15.75" x14ac:dyDescent="0.25">
      <c r="A100" s="44" t="s">
        <v>102</v>
      </c>
      <c r="B100" s="398" t="s">
        <v>436</v>
      </c>
      <c r="C100" s="48">
        <v>16</v>
      </c>
      <c r="D100" s="48">
        <v>0</v>
      </c>
      <c r="E100" s="48">
        <v>0</v>
      </c>
      <c r="F100" s="48">
        <v>0</v>
      </c>
      <c r="G100" s="48">
        <v>0</v>
      </c>
      <c r="H100" s="43">
        <f t="shared" si="16"/>
        <v>16</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16</v>
      </c>
      <c r="V100" s="192">
        <f t="shared" si="12"/>
        <v>0</v>
      </c>
      <c r="W100" s="201" t="e">
        <f t="shared" si="13"/>
        <v>#DIV/0!</v>
      </c>
      <c r="X100" s="201" t="e">
        <f t="shared" si="14"/>
        <v>#DIV/0!</v>
      </c>
      <c r="Y100" s="201">
        <f t="shared" si="15"/>
        <v>0</v>
      </c>
    </row>
    <row r="101" spans="1:25" ht="15.75" x14ac:dyDescent="0.25">
      <c r="A101" s="44" t="s">
        <v>103</v>
      </c>
      <c r="B101" s="398" t="s">
        <v>436</v>
      </c>
      <c r="C101" s="48">
        <v>23</v>
      </c>
      <c r="D101" s="48">
        <v>3</v>
      </c>
      <c r="E101" s="48">
        <v>0</v>
      </c>
      <c r="F101" s="48">
        <v>0</v>
      </c>
      <c r="G101" s="48">
        <v>0</v>
      </c>
      <c r="H101" s="43">
        <f t="shared" si="16"/>
        <v>26</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26</v>
      </c>
      <c r="V101" s="192">
        <f t="shared" si="12"/>
        <v>0.11538461538461539</v>
      </c>
      <c r="W101" s="201" t="e">
        <f t="shared" si="13"/>
        <v>#DIV/0!</v>
      </c>
      <c r="X101" s="201" t="e">
        <f t="shared" si="14"/>
        <v>#DIV/0!</v>
      </c>
      <c r="Y101" s="201">
        <f t="shared" si="15"/>
        <v>0.11538461538461539</v>
      </c>
    </row>
    <row r="102" spans="1:25" ht="15.75" x14ac:dyDescent="0.25">
      <c r="A102" s="44" t="s">
        <v>104</v>
      </c>
      <c r="B102" s="398" t="s">
        <v>436</v>
      </c>
      <c r="C102" s="48">
        <v>33</v>
      </c>
      <c r="D102" s="48">
        <v>4</v>
      </c>
      <c r="E102" s="48">
        <v>1</v>
      </c>
      <c r="F102" s="48">
        <v>4</v>
      </c>
      <c r="G102" s="48">
        <v>0</v>
      </c>
      <c r="H102" s="43">
        <f t="shared" si="16"/>
        <v>42</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42</v>
      </c>
      <c r="V102" s="192">
        <f t="shared" si="12"/>
        <v>0.21428571428571427</v>
      </c>
      <c r="W102" s="201" t="e">
        <f t="shared" si="13"/>
        <v>#DIV/0!</v>
      </c>
      <c r="X102" s="201" t="e">
        <f t="shared" si="14"/>
        <v>#DIV/0!</v>
      </c>
      <c r="Y102" s="201">
        <f t="shared" si="15"/>
        <v>0.21428571428571427</v>
      </c>
    </row>
    <row r="103" spans="1:25" ht="15.75" x14ac:dyDescent="0.25">
      <c r="A103" s="44" t="s">
        <v>105</v>
      </c>
      <c r="B103" s="398" t="s">
        <v>436</v>
      </c>
      <c r="C103" s="48">
        <v>3</v>
      </c>
      <c r="D103" s="48">
        <v>1</v>
      </c>
      <c r="E103" s="48">
        <v>0</v>
      </c>
      <c r="F103" s="48">
        <v>0</v>
      </c>
      <c r="G103" s="48">
        <v>0</v>
      </c>
      <c r="H103" s="43">
        <f t="shared" si="16"/>
        <v>4</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4</v>
      </c>
      <c r="V103" s="192">
        <f>(D103+E103+F103+G103)/H103</f>
        <v>0.25</v>
      </c>
      <c r="W103" s="201" t="e">
        <f>(J103+K103+L103+M103)/N103</f>
        <v>#DIV/0!</v>
      </c>
      <c r="X103" s="201" t="e">
        <f>(P103+Q103+R103+S103)/T103</f>
        <v>#DIV/0!</v>
      </c>
      <c r="Y103" s="201">
        <f t="shared" si="15"/>
        <v>0.25</v>
      </c>
    </row>
    <row r="104" spans="1:25" ht="15.75" x14ac:dyDescent="0.25">
      <c r="A104" s="44" t="s">
        <v>106</v>
      </c>
      <c r="B104" s="398" t="s">
        <v>436</v>
      </c>
      <c r="C104" s="48">
        <v>24</v>
      </c>
      <c r="D104" s="48">
        <v>3</v>
      </c>
      <c r="E104" s="48">
        <v>0</v>
      </c>
      <c r="F104" s="48">
        <v>0</v>
      </c>
      <c r="G104" s="48">
        <v>0</v>
      </c>
      <c r="H104" s="43">
        <f t="shared" si="16"/>
        <v>27</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27</v>
      </c>
      <c r="V104" s="192">
        <f t="shared" si="12"/>
        <v>0.1111111111111111</v>
      </c>
      <c r="W104" s="201" t="e">
        <f t="shared" si="13"/>
        <v>#DIV/0!</v>
      </c>
      <c r="X104" s="201" t="e">
        <f t="shared" si="14"/>
        <v>#DIV/0!</v>
      </c>
      <c r="Y104" s="201">
        <f t="shared" si="15"/>
        <v>0.1111111111111111</v>
      </c>
    </row>
    <row r="105" spans="1:25" ht="15.75" x14ac:dyDescent="0.25">
      <c r="A105" s="44" t="s">
        <v>107</v>
      </c>
      <c r="B105" s="398" t="s">
        <v>436</v>
      </c>
      <c r="C105" s="48">
        <v>7</v>
      </c>
      <c r="D105" s="48">
        <v>1</v>
      </c>
      <c r="E105" s="48">
        <v>0</v>
      </c>
      <c r="F105" s="48">
        <v>1</v>
      </c>
      <c r="G105" s="48">
        <v>0</v>
      </c>
      <c r="H105" s="43">
        <f t="shared" si="16"/>
        <v>9</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9</v>
      </c>
      <c r="V105" s="192">
        <f t="shared" si="12"/>
        <v>0.22222222222222221</v>
      </c>
      <c r="W105" s="201" t="e">
        <f t="shared" si="13"/>
        <v>#DIV/0!</v>
      </c>
      <c r="X105" s="201" t="e">
        <f t="shared" si="14"/>
        <v>#DIV/0!</v>
      </c>
      <c r="Y105" s="201">
        <f>((D105+E105+F105+G105)+(J105+K105+L105+M105)+(P105+Q105+R105+S105))/U105</f>
        <v>0.22222222222222221</v>
      </c>
    </row>
    <row r="106" spans="1:25" ht="15.75" x14ac:dyDescent="0.25">
      <c r="A106" s="44" t="s">
        <v>108</v>
      </c>
      <c r="B106" s="398" t="s">
        <v>436</v>
      </c>
      <c r="C106" s="48">
        <v>8</v>
      </c>
      <c r="D106" s="48">
        <v>1</v>
      </c>
      <c r="E106" s="48">
        <v>0</v>
      </c>
      <c r="F106" s="48">
        <v>0</v>
      </c>
      <c r="G106" s="48">
        <v>0</v>
      </c>
      <c r="H106" s="43">
        <f t="shared" si="16"/>
        <v>9</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9</v>
      </c>
      <c r="V106" s="192">
        <f>(D106+E106+F106+G106)/H106</f>
        <v>0.1111111111111111</v>
      </c>
      <c r="W106" s="201" t="e">
        <f t="shared" si="13"/>
        <v>#DIV/0!</v>
      </c>
      <c r="X106" s="201" t="e">
        <f t="shared" si="14"/>
        <v>#DIV/0!</v>
      </c>
      <c r="Y106" s="201">
        <f t="shared" si="15"/>
        <v>0.1111111111111111</v>
      </c>
    </row>
    <row r="107" spans="1:25" ht="15.75" x14ac:dyDescent="0.25">
      <c r="A107" s="44" t="s">
        <v>109</v>
      </c>
      <c r="B107" s="398" t="s">
        <v>436</v>
      </c>
      <c r="C107" s="48">
        <v>9</v>
      </c>
      <c r="D107" s="48">
        <v>1</v>
      </c>
      <c r="E107" s="48">
        <v>0</v>
      </c>
      <c r="F107" s="48">
        <v>2</v>
      </c>
      <c r="G107" s="48">
        <v>0</v>
      </c>
      <c r="H107" s="43">
        <f t="shared" si="16"/>
        <v>12</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12</v>
      </c>
      <c r="V107" s="192">
        <f t="shared" si="12"/>
        <v>0.25</v>
      </c>
      <c r="W107" s="201" t="e">
        <f t="shared" si="13"/>
        <v>#DIV/0!</v>
      </c>
      <c r="X107" s="201" t="e">
        <f t="shared" si="14"/>
        <v>#DIV/0!</v>
      </c>
      <c r="Y107" s="201">
        <f t="shared" si="15"/>
        <v>0.25</v>
      </c>
    </row>
    <row r="108" spans="1:25" ht="15" x14ac:dyDescent="0.2">
      <c r="A108" s="42" t="s">
        <v>222</v>
      </c>
      <c r="B108" s="42"/>
      <c r="C108" s="202">
        <f t="shared" ref="C108:N108" si="18">SUM(C8:C107)</f>
        <v>674</v>
      </c>
      <c r="D108" s="202">
        <f t="shared" si="18"/>
        <v>63</v>
      </c>
      <c r="E108" s="202">
        <f t="shared" si="18"/>
        <v>25</v>
      </c>
      <c r="F108" s="202">
        <f t="shared" si="18"/>
        <v>53</v>
      </c>
      <c r="G108" s="202">
        <f t="shared" si="18"/>
        <v>0</v>
      </c>
      <c r="H108" s="202">
        <f t="shared" si="18"/>
        <v>815</v>
      </c>
      <c r="I108" s="203">
        <f t="shared" si="18"/>
        <v>1</v>
      </c>
      <c r="J108" s="202">
        <f t="shared" si="18"/>
        <v>0</v>
      </c>
      <c r="K108" s="202">
        <f t="shared" si="18"/>
        <v>0</v>
      </c>
      <c r="L108" s="202">
        <f t="shared" si="18"/>
        <v>1</v>
      </c>
      <c r="M108" s="202">
        <f t="shared" si="18"/>
        <v>0</v>
      </c>
      <c r="N108" s="204">
        <f t="shared" si="18"/>
        <v>2</v>
      </c>
      <c r="O108" s="203">
        <f t="shared" ref="O108:T108" si="19">SUM(O8:O107)</f>
        <v>88</v>
      </c>
      <c r="P108" s="202">
        <f t="shared" si="19"/>
        <v>0</v>
      </c>
      <c r="Q108" s="202">
        <f t="shared" si="19"/>
        <v>3</v>
      </c>
      <c r="R108" s="202">
        <f t="shared" si="19"/>
        <v>0</v>
      </c>
      <c r="S108" s="202">
        <f t="shared" si="19"/>
        <v>0</v>
      </c>
      <c r="T108" s="204">
        <f t="shared" si="19"/>
        <v>91</v>
      </c>
      <c r="U108" s="205">
        <f>SUM(T108,N108,H108)</f>
        <v>908</v>
      </c>
      <c r="V108" s="206">
        <f t="shared" si="12"/>
        <v>0.17300613496932515</v>
      </c>
      <c r="W108" s="207">
        <f t="shared" si="13"/>
        <v>0.5</v>
      </c>
      <c r="X108" s="207">
        <f>(P30+Q30+R30+S30)/T108</f>
        <v>0</v>
      </c>
      <c r="Y108" s="207">
        <f>(D108+E108+F108+G108)+(J108+K108+L108+M108)+(P30+Q30+R30+S30)/U108</f>
        <v>142</v>
      </c>
    </row>
    <row r="109" spans="1:25" ht="15" x14ac:dyDescent="0.2">
      <c r="A109" s="42" t="s">
        <v>221</v>
      </c>
      <c r="B109" s="42"/>
      <c r="C109" s="43">
        <f>AVERAGE(C8:C107)</f>
        <v>6.74</v>
      </c>
      <c r="D109" s="43">
        <f t="shared" ref="D109:Y109" si="20">AVERAGE(D8:D107)</f>
        <v>0.63</v>
      </c>
      <c r="E109" s="43">
        <f t="shared" si="20"/>
        <v>0.25</v>
      </c>
      <c r="F109" s="43">
        <f t="shared" si="20"/>
        <v>0.53</v>
      </c>
      <c r="G109" s="43">
        <f t="shared" si="20"/>
        <v>0</v>
      </c>
      <c r="H109" s="43">
        <f>AVERAGE(H8:H107)</f>
        <v>8.15</v>
      </c>
      <c r="I109" s="144">
        <f t="shared" si="20"/>
        <v>0.01</v>
      </c>
      <c r="J109" s="43">
        <f t="shared" si="20"/>
        <v>0</v>
      </c>
      <c r="K109" s="43">
        <f t="shared" si="20"/>
        <v>0</v>
      </c>
      <c r="L109" s="43">
        <f t="shared" si="20"/>
        <v>0.01</v>
      </c>
      <c r="M109" s="43">
        <f t="shared" si="20"/>
        <v>0</v>
      </c>
      <c r="N109" s="143">
        <f t="shared" si="20"/>
        <v>0.02</v>
      </c>
      <c r="O109" s="144">
        <f t="shared" ref="O109:T109" si="21">AVERAGE(O8:O107)</f>
        <v>0.88</v>
      </c>
      <c r="P109" s="43">
        <f t="shared" si="21"/>
        <v>0</v>
      </c>
      <c r="Q109" s="43">
        <f t="shared" si="21"/>
        <v>0.03</v>
      </c>
      <c r="R109" s="43">
        <f t="shared" si="21"/>
        <v>0</v>
      </c>
      <c r="S109" s="43">
        <f t="shared" si="21"/>
        <v>0</v>
      </c>
      <c r="T109" s="143">
        <f t="shared" si="21"/>
        <v>0.91</v>
      </c>
      <c r="U109" s="196">
        <f t="shared" si="20"/>
        <v>9.08</v>
      </c>
      <c r="V109" s="196" t="e">
        <f t="shared" si="20"/>
        <v>#DIV/0!</v>
      </c>
      <c r="W109" s="200" t="e">
        <f t="shared" si="20"/>
        <v>#DIV/0!</v>
      </c>
      <c r="X109" s="200" t="e">
        <f t="shared" si="20"/>
        <v>#DIV/0!</v>
      </c>
      <c r="Y109" s="200" t="e">
        <f t="shared" si="20"/>
        <v>#DIV/0!</v>
      </c>
    </row>
    <row r="110" spans="1:25" ht="15" x14ac:dyDescent="0.2">
      <c r="A110" s="42" t="s">
        <v>220</v>
      </c>
      <c r="B110" s="42"/>
      <c r="C110" s="43">
        <f>STDEV(C8:C107)</f>
        <v>9.1581172252330934</v>
      </c>
      <c r="D110" s="43">
        <f t="shared" ref="D110:Y110" si="22">STDEV(D8:D107)</f>
        <v>0.99142790606745224</v>
      </c>
      <c r="E110" s="43">
        <f t="shared" si="22"/>
        <v>0.53889149223571942</v>
      </c>
      <c r="F110" s="43">
        <f t="shared" si="22"/>
        <v>1.1845384388576476</v>
      </c>
      <c r="G110" s="43">
        <f t="shared" si="22"/>
        <v>0</v>
      </c>
      <c r="H110" s="43">
        <f>STDEV(H8:H107)</f>
        <v>10.178582187787027</v>
      </c>
      <c r="I110" s="144">
        <f t="shared" si="22"/>
        <v>0.1</v>
      </c>
      <c r="J110" s="43">
        <f t="shared" si="22"/>
        <v>0</v>
      </c>
      <c r="K110" s="43">
        <f t="shared" si="22"/>
        <v>0</v>
      </c>
      <c r="L110" s="43">
        <f t="shared" si="22"/>
        <v>0.1</v>
      </c>
      <c r="M110" s="43">
        <f t="shared" si="22"/>
        <v>0</v>
      </c>
      <c r="N110" s="143">
        <f t="shared" si="22"/>
        <v>0.14070529413628968</v>
      </c>
      <c r="O110" s="144">
        <f t="shared" ref="O110:T110" si="23">STDEV(O8:O107)</f>
        <v>3.4268105146083436</v>
      </c>
      <c r="P110" s="43">
        <f t="shared" si="23"/>
        <v>0</v>
      </c>
      <c r="Q110" s="43">
        <f t="shared" si="23"/>
        <v>0.3</v>
      </c>
      <c r="R110" s="43">
        <f t="shared" si="23"/>
        <v>0</v>
      </c>
      <c r="S110" s="43">
        <f t="shared" si="23"/>
        <v>0</v>
      </c>
      <c r="T110" s="143">
        <f t="shared" si="23"/>
        <v>3.4585423449070496</v>
      </c>
      <c r="U110" s="196">
        <f t="shared" si="22"/>
        <v>10.017842667818842</v>
      </c>
      <c r="V110" s="196" t="e">
        <f t="shared" si="22"/>
        <v>#DIV/0!</v>
      </c>
      <c r="W110" s="200" t="e">
        <f t="shared" si="22"/>
        <v>#DIV/0!</v>
      </c>
      <c r="X110" s="200" t="e">
        <f t="shared" si="22"/>
        <v>#DIV/0!</v>
      </c>
      <c r="Y110" s="200" t="e">
        <f t="shared" si="22"/>
        <v>#DIV/0!</v>
      </c>
    </row>
    <row r="111" spans="1:25" ht="15" x14ac:dyDescent="0.2">
      <c r="A111" s="324" t="s">
        <v>325</v>
      </c>
      <c r="B111" s="324"/>
      <c r="C111" s="325">
        <f>COUNTIF(C8:C107,0)</f>
        <v>42</v>
      </c>
      <c r="D111" s="325">
        <f t="shared" ref="D111:U111" si="24">COUNTIF(D8:D107,0)</f>
        <v>64</v>
      </c>
      <c r="E111" s="325">
        <f t="shared" si="24"/>
        <v>79</v>
      </c>
      <c r="F111" s="325">
        <f t="shared" si="24"/>
        <v>75</v>
      </c>
      <c r="G111" s="325">
        <f t="shared" si="24"/>
        <v>100</v>
      </c>
      <c r="H111" s="325">
        <f t="shared" si="24"/>
        <v>41</v>
      </c>
      <c r="I111" s="325">
        <f t="shared" si="24"/>
        <v>99</v>
      </c>
      <c r="J111" s="325">
        <f t="shared" si="24"/>
        <v>100</v>
      </c>
      <c r="K111" s="325">
        <f t="shared" si="24"/>
        <v>100</v>
      </c>
      <c r="L111" s="325">
        <f t="shared" si="24"/>
        <v>99</v>
      </c>
      <c r="M111" s="325">
        <f t="shared" si="24"/>
        <v>100</v>
      </c>
      <c r="N111" s="325">
        <f t="shared" si="24"/>
        <v>98</v>
      </c>
      <c r="O111" s="325">
        <f t="shared" si="24"/>
        <v>88</v>
      </c>
      <c r="P111" s="325">
        <f t="shared" si="24"/>
        <v>100</v>
      </c>
      <c r="Q111" s="325">
        <f t="shared" si="24"/>
        <v>99</v>
      </c>
      <c r="R111" s="325">
        <f t="shared" si="24"/>
        <v>100</v>
      </c>
      <c r="S111" s="325">
        <f t="shared" si="24"/>
        <v>100</v>
      </c>
      <c r="T111" s="325">
        <f t="shared" si="24"/>
        <v>88</v>
      </c>
      <c r="U111" s="325">
        <f t="shared" si="24"/>
        <v>30</v>
      </c>
      <c r="W111" s="3"/>
      <c r="X111" s="3"/>
    </row>
    <row r="112" spans="1:25" ht="15" x14ac:dyDescent="0.2">
      <c r="A112" s="324" t="s">
        <v>326</v>
      </c>
      <c r="B112" s="324"/>
      <c r="C112" s="325">
        <f>$A$2-C111</f>
        <v>58</v>
      </c>
      <c r="D112" s="325">
        <f t="shared" ref="D112:U112" si="25">$A$2-D111</f>
        <v>36</v>
      </c>
      <c r="E112" s="325">
        <f t="shared" si="25"/>
        <v>21</v>
      </c>
      <c r="F112" s="325">
        <f t="shared" si="25"/>
        <v>25</v>
      </c>
      <c r="G112" s="325">
        <f t="shared" si="25"/>
        <v>0</v>
      </c>
      <c r="H112" s="325">
        <f t="shared" si="25"/>
        <v>59</v>
      </c>
      <c r="I112" s="325">
        <f t="shared" si="25"/>
        <v>1</v>
      </c>
      <c r="J112" s="325">
        <f t="shared" si="25"/>
        <v>0</v>
      </c>
      <c r="K112" s="325">
        <f t="shared" si="25"/>
        <v>0</v>
      </c>
      <c r="L112" s="325">
        <f t="shared" si="25"/>
        <v>1</v>
      </c>
      <c r="M112" s="325">
        <f t="shared" si="25"/>
        <v>0</v>
      </c>
      <c r="N112" s="325">
        <f t="shared" si="25"/>
        <v>2</v>
      </c>
      <c r="O112" s="325">
        <f t="shared" si="25"/>
        <v>12</v>
      </c>
      <c r="P112" s="325">
        <f t="shared" si="25"/>
        <v>0</v>
      </c>
      <c r="Q112" s="325">
        <f t="shared" si="25"/>
        <v>1</v>
      </c>
      <c r="R112" s="325">
        <f t="shared" si="25"/>
        <v>0</v>
      </c>
      <c r="S112" s="325">
        <f t="shared" si="25"/>
        <v>0</v>
      </c>
      <c r="T112" s="325">
        <f t="shared" si="25"/>
        <v>12</v>
      </c>
      <c r="U112" s="325">
        <f t="shared" si="25"/>
        <v>70</v>
      </c>
    </row>
    <row r="113" spans="1:21" ht="15" x14ac:dyDescent="0.2">
      <c r="A113" s="324" t="s">
        <v>327</v>
      </c>
      <c r="B113" s="324"/>
      <c r="C113" s="326">
        <f>(C112/(C112+C111))*100</f>
        <v>57.999999999999993</v>
      </c>
      <c r="D113" s="326">
        <f t="shared" ref="D113:U113" si="26">(D112/(D112+D111))*100</f>
        <v>36</v>
      </c>
      <c r="E113" s="326">
        <f t="shared" si="26"/>
        <v>21</v>
      </c>
      <c r="F113" s="326">
        <f t="shared" si="26"/>
        <v>25</v>
      </c>
      <c r="G113" s="326">
        <f t="shared" si="26"/>
        <v>0</v>
      </c>
      <c r="H113" s="326">
        <f t="shared" si="26"/>
        <v>59</v>
      </c>
      <c r="I113" s="326">
        <f t="shared" si="26"/>
        <v>1</v>
      </c>
      <c r="J113" s="326">
        <f t="shared" si="26"/>
        <v>0</v>
      </c>
      <c r="K113" s="326">
        <f t="shared" si="26"/>
        <v>0</v>
      </c>
      <c r="L113" s="326">
        <f t="shared" si="26"/>
        <v>1</v>
      </c>
      <c r="M113" s="326">
        <f t="shared" si="26"/>
        <v>0</v>
      </c>
      <c r="N113" s="326">
        <f t="shared" si="26"/>
        <v>2</v>
      </c>
      <c r="O113" s="326">
        <f t="shared" si="26"/>
        <v>12</v>
      </c>
      <c r="P113" s="326">
        <f t="shared" si="26"/>
        <v>0</v>
      </c>
      <c r="Q113" s="326">
        <f t="shared" si="26"/>
        <v>1</v>
      </c>
      <c r="R113" s="326">
        <f t="shared" si="26"/>
        <v>0</v>
      </c>
      <c r="S113" s="326">
        <f t="shared" si="26"/>
        <v>0</v>
      </c>
      <c r="T113" s="326">
        <f t="shared" si="26"/>
        <v>12</v>
      </c>
      <c r="U113" s="326">
        <f t="shared" si="26"/>
        <v>70</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28"/>
  <sheetViews>
    <sheetView zoomScale="80" zoomScaleNormal="80" workbookViewId="0">
      <pane xSplit="4" ySplit="11" topLeftCell="E12" activePane="bottomRight" state="frozen"/>
      <selection pane="topRight" activeCell="E1" sqref="E1"/>
      <selection pane="bottomLeft" activeCell="A12" sqref="A12"/>
      <selection pane="bottomRight" activeCell="A201" sqref="A201"/>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Mátrabérc-Fallóskút 3.vonal</v>
      </c>
      <c r="G1" s="368"/>
      <c r="H1" s="368"/>
      <c r="I1" s="146"/>
      <c r="J1" s="297" t="s">
        <v>143</v>
      </c>
      <c r="K1" s="514">
        <f>'terepi-hajtásszám&amp;hullaték'!R1</f>
        <v>41813</v>
      </c>
      <c r="L1" s="527"/>
      <c r="M1" s="295" t="s">
        <v>214</v>
      </c>
      <c r="N1" s="295"/>
      <c r="O1" s="368" t="str">
        <f>'terepi-hajtásszám&amp;hullaték'!Y1</f>
        <v>Brevák E. Hepp K. Csíntalan ZS.Herbály M.</v>
      </c>
      <c r="P1" s="368"/>
      <c r="Q1" s="368"/>
      <c r="R1" s="369"/>
      <c r="S1" s="146"/>
      <c r="T1" s="293" t="s">
        <v>306</v>
      </c>
      <c r="U1" s="295"/>
      <c r="V1" s="368" t="str">
        <f>'terepi-hajtásszám&amp;hullaték'!AH1</f>
        <v>Hoffer K.</v>
      </c>
      <c r="W1" s="368"/>
      <c r="X1" s="368"/>
      <c r="Y1" s="368"/>
      <c r="Z1" s="295" t="s">
        <v>307</v>
      </c>
      <c r="AA1" s="295" t="s">
        <v>308</v>
      </c>
      <c r="AB1" s="514">
        <f>'terepi-hajtásszám&amp;hullaték'!AN1</f>
        <v>41869</v>
      </c>
      <c r="AC1" s="528"/>
    </row>
    <row r="2" spans="1:29" ht="15.75" x14ac:dyDescent="0.25">
      <c r="A2" s="266">
        <f>'terepi-hajtásszám&amp;hullaték'!A2</f>
        <v>100</v>
      </c>
      <c r="B2" s="328"/>
      <c r="E2" s="152" t="s">
        <v>349</v>
      </c>
      <c r="F2" s="153"/>
      <c r="G2" s="153"/>
      <c r="H2" s="153"/>
      <c r="I2" s="153"/>
      <c r="J2" s="140"/>
      <c r="K2" s="329"/>
      <c r="L2" s="140"/>
      <c r="M2" s="140"/>
      <c r="N2" s="140"/>
      <c r="O2" s="140"/>
      <c r="P2" s="140"/>
      <c r="Q2" s="140"/>
      <c r="R2" s="140"/>
      <c r="S2" s="140"/>
      <c r="T2" s="140"/>
    </row>
    <row r="3" spans="1:29" ht="15" x14ac:dyDescent="0.2">
      <c r="E3" s="152" t="s">
        <v>379</v>
      </c>
      <c r="F3" s="153"/>
      <c r="G3" s="153"/>
      <c r="H3" s="153"/>
      <c r="I3" s="153"/>
      <c r="J3" s="140"/>
      <c r="K3" s="140"/>
      <c r="L3" s="140"/>
      <c r="M3" s="140"/>
      <c r="N3" s="140"/>
      <c r="O3" s="140"/>
      <c r="P3" s="140"/>
      <c r="Q3" s="140"/>
      <c r="R3" s="140"/>
      <c r="S3" s="140"/>
      <c r="T3" s="140"/>
    </row>
    <row r="4" spans="1:29" ht="15" x14ac:dyDescent="0.2">
      <c r="E4" s="152" t="s">
        <v>378</v>
      </c>
      <c r="F4" s="153"/>
      <c r="G4" s="153"/>
      <c r="H4" s="153"/>
      <c r="I4" s="153"/>
      <c r="J4" s="140"/>
      <c r="K4" s="140"/>
      <c r="L4" s="140"/>
      <c r="M4" s="140"/>
      <c r="N4" s="140"/>
      <c r="O4" s="140"/>
      <c r="P4" s="140"/>
      <c r="Q4" s="140"/>
      <c r="R4" s="140"/>
      <c r="S4" s="140"/>
      <c r="T4" s="140"/>
    </row>
    <row r="5" spans="1:29" ht="15" customHeight="1" x14ac:dyDescent="0.2">
      <c r="E5" s="152" t="s">
        <v>330</v>
      </c>
      <c r="F5" s="153"/>
      <c r="G5" s="153"/>
      <c r="H5" s="153"/>
      <c r="I5" s="153"/>
      <c r="J5" s="140"/>
      <c r="K5" s="140"/>
      <c r="L5" s="140"/>
      <c r="M5" s="140"/>
      <c r="N5" s="140"/>
      <c r="O5" s="140"/>
      <c r="P5" s="140"/>
      <c r="Q5" s="140"/>
      <c r="R5" s="140"/>
      <c r="S5" s="140"/>
      <c r="T5" s="140"/>
    </row>
    <row r="6" spans="1:29" ht="15" customHeight="1" x14ac:dyDescent="0.2">
      <c r="E6" s="152" t="s">
        <v>331</v>
      </c>
      <c r="F6" s="153"/>
      <c r="G6" s="153"/>
      <c r="H6" s="153"/>
      <c r="I6" s="153"/>
      <c r="J6" s="140"/>
      <c r="K6" s="140"/>
      <c r="L6" s="140"/>
      <c r="M6" s="140"/>
      <c r="N6" s="140"/>
      <c r="O6" s="140"/>
      <c r="P6" s="140"/>
      <c r="Q6" s="140"/>
      <c r="R6" s="140"/>
      <c r="S6" s="140"/>
      <c r="T6" s="140"/>
      <c r="U6" s="140"/>
      <c r="V6" s="140"/>
      <c r="W6" s="140"/>
    </row>
    <row r="7" spans="1:29" ht="15" x14ac:dyDescent="0.2">
      <c r="E7" s="466" t="s">
        <v>427</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255</v>
      </c>
      <c r="T9" s="551"/>
      <c r="U9" s="229" t="s">
        <v>332</v>
      </c>
      <c r="W9" s="344"/>
    </row>
    <row r="10" spans="1:29" ht="15.75" customHeight="1" x14ac:dyDescent="0.25">
      <c r="B10" s="418"/>
      <c r="C10" s="418"/>
      <c r="D10" s="418"/>
      <c r="E10" s="425"/>
      <c r="F10" s="423"/>
      <c r="G10" s="540" t="s">
        <v>272</v>
      </c>
      <c r="H10" s="541"/>
      <c r="I10" s="541"/>
      <c r="J10" s="542"/>
      <c r="K10" s="548" t="s">
        <v>273</v>
      </c>
      <c r="L10" s="541"/>
      <c r="M10" s="541"/>
      <c r="N10" s="542"/>
      <c r="O10" s="548" t="s">
        <v>274</v>
      </c>
      <c r="P10" s="541"/>
      <c r="Q10" s="541"/>
      <c r="R10" s="549"/>
      <c r="S10" s="552" t="s">
        <v>253</v>
      </c>
      <c r="T10" s="538" t="s">
        <v>254</v>
      </c>
      <c r="U10" s="209"/>
      <c r="V10" s="435" t="s">
        <v>425</v>
      </c>
      <c r="W10" s="344"/>
    </row>
    <row r="11" spans="1:29" ht="47.25" customHeight="1" x14ac:dyDescent="0.25">
      <c r="A11" s="419" t="s">
        <v>393</v>
      </c>
      <c r="B11" s="418" t="s">
        <v>229</v>
      </c>
      <c r="C11" s="418" t="s">
        <v>393</v>
      </c>
      <c r="D11" s="418"/>
      <c r="E11" s="426" t="s">
        <v>346</v>
      </c>
      <c r="F11" s="427" t="s">
        <v>223</v>
      </c>
      <c r="G11" s="459" t="s">
        <v>397</v>
      </c>
      <c r="H11" s="459" t="s">
        <v>398</v>
      </c>
      <c r="I11" s="459" t="s">
        <v>399</v>
      </c>
      <c r="J11" s="460" t="s">
        <v>400</v>
      </c>
      <c r="K11" s="461" t="s">
        <v>404</v>
      </c>
      <c r="L11" s="459" t="s">
        <v>405</v>
      </c>
      <c r="M11" s="459" t="s">
        <v>406</v>
      </c>
      <c r="N11" s="462" t="s">
        <v>407</v>
      </c>
      <c r="O11" s="463" t="s">
        <v>408</v>
      </c>
      <c r="P11" s="459" t="s">
        <v>409</v>
      </c>
      <c r="Q11" s="459" t="s">
        <v>410</v>
      </c>
      <c r="R11" s="463" t="s">
        <v>411</v>
      </c>
      <c r="S11" s="534"/>
      <c r="T11" s="539"/>
      <c r="U11" s="464" t="s">
        <v>426</v>
      </c>
      <c r="V11" s="222" t="str">
        <f>C11</f>
        <v>fásszárú faj</v>
      </c>
      <c r="W11" s="344"/>
    </row>
    <row r="12" spans="1:29" ht="15.75" x14ac:dyDescent="0.25">
      <c r="A12" s="150" t="str">
        <f>'terepi-hajtásszám&amp;hullaték'!Q4</f>
        <v>Kocsánytalan tölgy</v>
      </c>
      <c r="B12" s="401">
        <v>1</v>
      </c>
      <c r="C12" s="338" t="s">
        <v>33</v>
      </c>
      <c r="D12" s="339"/>
      <c r="E12" s="149">
        <v>13</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1</v>
      </c>
      <c r="C13" s="338" t="s">
        <v>33</v>
      </c>
      <c r="D13" s="339"/>
      <c r="E13" s="149">
        <v>9</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Bükk</v>
      </c>
      <c r="W13" s="328"/>
    </row>
    <row r="14" spans="1:29" ht="15.75" x14ac:dyDescent="0.25">
      <c r="A14" s="150" t="str">
        <f>'terepi-hajtásszám&amp;hullaték'!AI4</f>
        <v>Csertölgy</v>
      </c>
      <c r="B14" s="401">
        <v>1</v>
      </c>
      <c r="C14" s="338" t="s">
        <v>33</v>
      </c>
      <c r="D14" s="339"/>
      <c r="E14" s="149">
        <v>5</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1</v>
      </c>
      <c r="C15" s="338" t="s">
        <v>33</v>
      </c>
      <c r="D15" s="339"/>
      <c r="E15" s="149">
        <v>5</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Bükk</v>
      </c>
      <c r="W15" s="328"/>
    </row>
    <row r="16" spans="1:29" ht="15.75" x14ac:dyDescent="0.25">
      <c r="A16" s="150" t="str">
        <f>'terepi-hajtásszám&amp;hullaték'!BA4</f>
        <v>Virágos kőris</v>
      </c>
      <c r="B16" s="401">
        <v>1</v>
      </c>
      <c r="C16" s="338" t="s">
        <v>33</v>
      </c>
      <c r="D16" s="339"/>
      <c r="E16" s="149">
        <v>9</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Bükk</v>
      </c>
      <c r="W16" s="328"/>
    </row>
    <row r="17" spans="1:23" ht="15.75" x14ac:dyDescent="0.25">
      <c r="A17" s="150" t="str">
        <f>'terepi-hajtásszám&amp;hullaték'!BJ4</f>
        <v>Gyertyán</v>
      </c>
      <c r="B17" s="401">
        <v>1</v>
      </c>
      <c r="C17" s="338" t="s">
        <v>33</v>
      </c>
      <c r="D17" s="339"/>
      <c r="E17" s="149">
        <v>8</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Bükk</v>
      </c>
      <c r="W17" s="328"/>
    </row>
    <row r="18" spans="1:23" ht="15.75" x14ac:dyDescent="0.25">
      <c r="A18" s="150" t="str">
        <f>'terepi-hajtásszám&amp;hullaték'!BS4</f>
        <v>Bükk</v>
      </c>
      <c r="B18" s="401">
        <v>1</v>
      </c>
      <c r="C18" s="338" t="s">
        <v>33</v>
      </c>
      <c r="D18" s="339"/>
      <c r="E18" s="149">
        <v>6</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Bükk</v>
      </c>
      <c r="W18" s="328"/>
    </row>
    <row r="19" spans="1:23" ht="15.75" x14ac:dyDescent="0.25">
      <c r="A19" s="150" t="str">
        <f>'terepi-hajtásszám&amp;hullaték'!CB4</f>
        <v>Hegyi juhar</v>
      </c>
      <c r="B19" s="401">
        <v>1</v>
      </c>
      <c r="C19" s="338" t="s">
        <v>33</v>
      </c>
      <c r="D19" s="339"/>
      <c r="E19" s="149">
        <v>4</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Bükk</v>
      </c>
      <c r="W19" s="328"/>
    </row>
    <row r="20" spans="1:23" ht="15.75" x14ac:dyDescent="0.25">
      <c r="A20" s="150" t="str">
        <f>'terepi-hajtásszám&amp;hullaték'!CK4</f>
        <v>Korai juhar</v>
      </c>
      <c r="B20" s="401">
        <v>1</v>
      </c>
      <c r="C20" s="338" t="s">
        <v>33</v>
      </c>
      <c r="D20" s="339"/>
      <c r="E20" s="149">
        <v>7</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Bükk</v>
      </c>
      <c r="W20" s="328"/>
    </row>
    <row r="21" spans="1:23" ht="15.75" x14ac:dyDescent="0.25">
      <c r="A21" s="150" t="str">
        <f>'terepi-hajtásszám&amp;hullaték'!CT4</f>
        <v>Mezei juhar</v>
      </c>
      <c r="B21" s="401">
        <v>1</v>
      </c>
      <c r="C21" s="338" t="s">
        <v>33</v>
      </c>
      <c r="D21" s="339"/>
      <c r="E21" s="149">
        <v>10</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Bükk</v>
      </c>
      <c r="W21" s="328"/>
    </row>
    <row r="22" spans="1:23" ht="15.75" x14ac:dyDescent="0.25">
      <c r="A22" s="150" t="str">
        <f>'terepi-hajtásszám&amp;hullaték'!DC4</f>
        <v>Erdei fenyő</v>
      </c>
      <c r="B22" s="401">
        <v>1</v>
      </c>
      <c r="C22" s="338" t="s">
        <v>33</v>
      </c>
      <c r="D22" s="339"/>
      <c r="E22" s="149">
        <v>6</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Bükk</v>
      </c>
      <c r="W22" s="328"/>
    </row>
    <row r="23" spans="1:23" ht="15.75" x14ac:dyDescent="0.25">
      <c r="A23" s="150" t="str">
        <f>'terepi-hajtásszám&amp;hullaték'!DL4</f>
        <v>Akác</v>
      </c>
      <c r="B23" s="401">
        <v>1</v>
      </c>
      <c r="C23" s="338" t="s">
        <v>33</v>
      </c>
      <c r="D23" s="339"/>
      <c r="E23" s="149">
        <v>6</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Bükk</v>
      </c>
      <c r="W23" s="328"/>
    </row>
    <row r="24" spans="1:23" ht="15.75" x14ac:dyDescent="0.25">
      <c r="A24" s="150" t="str">
        <f>'terepi-hajtásszám&amp;hullaték'!DU4</f>
        <v>Fagyal</v>
      </c>
      <c r="B24" s="401">
        <v>1</v>
      </c>
      <c r="C24" s="338" t="s">
        <v>33</v>
      </c>
      <c r="D24" s="339"/>
      <c r="E24" s="149">
        <v>8</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Bükk</v>
      </c>
      <c r="W24" s="328"/>
    </row>
    <row r="25" spans="1:23" ht="15.75" x14ac:dyDescent="0.25">
      <c r="A25" s="150" t="str">
        <f>'terepi-hajtásszám&amp;hullaték'!ED4</f>
        <v>Galagonya</v>
      </c>
      <c r="B25" s="401">
        <v>1</v>
      </c>
      <c r="C25" s="338" t="s">
        <v>33</v>
      </c>
      <c r="D25" s="339"/>
      <c r="E25" s="149">
        <v>10</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Bükk</v>
      </c>
      <c r="W25" s="328"/>
    </row>
    <row r="26" spans="1:23" ht="15.75" x14ac:dyDescent="0.25">
      <c r="A26" s="150" t="str">
        <f>'terepi-hajtásszám&amp;hullaték'!EM4</f>
        <v>Húsos som</v>
      </c>
      <c r="B26" s="401">
        <v>1</v>
      </c>
      <c r="C26" s="338" t="s">
        <v>33</v>
      </c>
      <c r="D26" s="339"/>
      <c r="E26" s="149">
        <v>11</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Bükk</v>
      </c>
      <c r="W26" s="328"/>
    </row>
    <row r="27" spans="1:23" ht="15.75" x14ac:dyDescent="0.25">
      <c r="A27" s="150" t="str">
        <f>'terepi-hajtásszám&amp;hullaték'!EV4</f>
        <v>Veresgyűrűs som</v>
      </c>
      <c r="B27" s="401">
        <v>1</v>
      </c>
      <c r="C27" s="338" t="s">
        <v>33</v>
      </c>
      <c r="D27" s="339"/>
      <c r="E27" s="149">
        <v>13</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Bükk</v>
      </c>
      <c r="W27" s="328"/>
    </row>
    <row r="28" spans="1:23" ht="15.75" x14ac:dyDescent="0.25">
      <c r="A28" s="150" t="str">
        <f>'terepi-hajtásszám&amp;hullaték'!FE4</f>
        <v>Kökény</v>
      </c>
      <c r="B28" s="401">
        <v>1</v>
      </c>
      <c r="C28" s="338" t="s">
        <v>33</v>
      </c>
      <c r="D28" s="339"/>
      <c r="E28" s="149">
        <v>5</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Bükk</v>
      </c>
      <c r="W28" s="328"/>
    </row>
    <row r="29" spans="1:23" ht="15.75" x14ac:dyDescent="0.25">
      <c r="A29" s="150" t="str">
        <f>'terepi-hajtásszám&amp;hullaték'!FN4</f>
        <v>Szeder</v>
      </c>
      <c r="B29" s="401">
        <v>1</v>
      </c>
      <c r="C29" s="338" t="s">
        <v>33</v>
      </c>
      <c r="D29" s="339"/>
      <c r="E29" s="149">
        <v>6</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Bükk</v>
      </c>
      <c r="W29" s="328"/>
    </row>
    <row r="30" spans="1:23" ht="15.75" x14ac:dyDescent="0.25">
      <c r="A30" s="150" t="str">
        <f>'terepi-hajtásszám&amp;hullaték'!FW4</f>
        <v>Vadrózsa</v>
      </c>
      <c r="B30" s="401">
        <v>1</v>
      </c>
      <c r="C30" s="338" t="s">
        <v>33</v>
      </c>
      <c r="D30" s="339"/>
      <c r="E30" s="149">
        <v>4</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Bükk</v>
      </c>
      <c r="W30" s="328"/>
    </row>
    <row r="31" spans="1:23" ht="15.75" x14ac:dyDescent="0.25">
      <c r="A31" s="150" t="str">
        <f>'terepi-hajtásszám&amp;hullaték'!GF4</f>
        <v>Bodza</v>
      </c>
      <c r="B31" s="401">
        <v>1</v>
      </c>
      <c r="C31" s="338" t="s">
        <v>33</v>
      </c>
      <c r="D31" s="339"/>
      <c r="E31" s="149">
        <v>14</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Bükk</v>
      </c>
      <c r="W31" s="328"/>
    </row>
    <row r="32" spans="1:23" ht="15.75" x14ac:dyDescent="0.25">
      <c r="A32" s="150" t="str">
        <f>'terepi-hajtásszám&amp;hullaték'!GO4</f>
        <v>Madárcseresznye</v>
      </c>
      <c r="B32" s="401">
        <v>2</v>
      </c>
      <c r="C32" s="338" t="s">
        <v>33</v>
      </c>
      <c r="D32" s="339"/>
      <c r="E32" s="149">
        <v>9</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Bükk</v>
      </c>
      <c r="W32" s="328"/>
    </row>
    <row r="33" spans="1:23" ht="15.75" x14ac:dyDescent="0.25">
      <c r="A33" s="150" t="str">
        <f>'terepi-hajtásszám&amp;hullaték'!GX4</f>
        <v>Mogyoró</v>
      </c>
      <c r="B33" s="401">
        <v>2</v>
      </c>
      <c r="C33" s="338" t="s">
        <v>33</v>
      </c>
      <c r="D33" s="339"/>
      <c r="E33" s="149">
        <v>9</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Bükk</v>
      </c>
      <c r="W33" s="328"/>
    </row>
    <row r="34" spans="1:23" ht="15.75" x14ac:dyDescent="0.25">
      <c r="A34" s="150" t="s">
        <v>445</v>
      </c>
      <c r="B34" s="401">
        <v>2</v>
      </c>
      <c r="C34" s="338" t="s">
        <v>33</v>
      </c>
      <c r="D34" s="339"/>
      <c r="E34" s="149">
        <v>9</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Bükk</v>
      </c>
      <c r="W34" s="328"/>
    </row>
    <row r="35" spans="1:23" ht="15.75" x14ac:dyDescent="0.25">
      <c r="A35" s="417" t="s">
        <v>446</v>
      </c>
      <c r="B35" s="401">
        <v>2</v>
      </c>
      <c r="C35" s="338" t="s">
        <v>33</v>
      </c>
      <c r="D35" s="339"/>
      <c r="E35" s="149">
        <v>12</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Bükk</v>
      </c>
      <c r="W35" s="328"/>
    </row>
    <row r="36" spans="1:23" ht="15.75" x14ac:dyDescent="0.25">
      <c r="A36" s="417" t="s">
        <v>447</v>
      </c>
      <c r="B36" s="401">
        <v>2</v>
      </c>
      <c r="C36" s="338" t="s">
        <v>33</v>
      </c>
      <c r="D36" s="339"/>
      <c r="E36" s="149">
        <v>12</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Bükk</v>
      </c>
      <c r="W36" s="328"/>
    </row>
    <row r="37" spans="1:23" ht="15.75" x14ac:dyDescent="0.25">
      <c r="A37" s="417" t="s">
        <v>373</v>
      </c>
      <c r="B37" s="401">
        <v>2</v>
      </c>
      <c r="C37" s="338" t="s">
        <v>33</v>
      </c>
      <c r="D37" s="339"/>
      <c r="E37" s="149">
        <v>4</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Bükk</v>
      </c>
      <c r="W37" s="328"/>
    </row>
    <row r="38" spans="1:23" ht="15.75" x14ac:dyDescent="0.25">
      <c r="A38" s="417" t="s">
        <v>374</v>
      </c>
      <c r="B38" s="401">
        <v>2</v>
      </c>
      <c r="C38" s="338" t="s">
        <v>33</v>
      </c>
      <c r="D38" s="339"/>
      <c r="E38" s="149">
        <v>11</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Bükk</v>
      </c>
      <c r="W38" s="328"/>
    </row>
    <row r="39" spans="1:23" ht="15.75" x14ac:dyDescent="0.25">
      <c r="A39" s="417" t="s">
        <v>375</v>
      </c>
      <c r="B39" s="401">
        <v>2</v>
      </c>
      <c r="C39" s="338" t="s">
        <v>33</v>
      </c>
      <c r="D39" s="339"/>
      <c r="E39" s="149">
        <v>4</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Bükk</v>
      </c>
      <c r="W39" s="328"/>
    </row>
    <row r="40" spans="1:23" ht="15.75" x14ac:dyDescent="0.25">
      <c r="A40" s="417" t="s">
        <v>376</v>
      </c>
      <c r="B40" s="401">
        <v>2</v>
      </c>
      <c r="C40" s="338" t="s">
        <v>33</v>
      </c>
      <c r="D40" s="339"/>
      <c r="E40" s="149">
        <v>17</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Bükk</v>
      </c>
      <c r="W40" s="328"/>
    </row>
    <row r="41" spans="1:23" ht="15.75" x14ac:dyDescent="0.25">
      <c r="A41" s="417" t="s">
        <v>377</v>
      </c>
      <c r="B41" s="401">
        <v>2</v>
      </c>
      <c r="C41" s="338" t="s">
        <v>33</v>
      </c>
      <c r="D41" s="339"/>
      <c r="E41" s="149">
        <v>5</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Bükk</v>
      </c>
      <c r="W41" s="328"/>
    </row>
    <row r="42" spans="1:23" ht="15.75" x14ac:dyDescent="0.25">
      <c r="A42" s="417" t="s">
        <v>380</v>
      </c>
      <c r="B42" s="401">
        <v>2</v>
      </c>
      <c r="C42" s="338" t="s">
        <v>33</v>
      </c>
      <c r="D42" s="339"/>
      <c r="E42" s="149">
        <v>8</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Bükk</v>
      </c>
      <c r="W42" s="328"/>
    </row>
    <row r="43" spans="1:23" ht="15.75" x14ac:dyDescent="0.25">
      <c r="A43" s="417" t="s">
        <v>381</v>
      </c>
      <c r="B43" s="401">
        <v>2</v>
      </c>
      <c r="C43" s="338" t="s">
        <v>33</v>
      </c>
      <c r="D43" s="339"/>
      <c r="E43" s="149">
        <v>24</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Bükk</v>
      </c>
      <c r="W43" s="328"/>
    </row>
    <row r="44" spans="1:23" ht="15.75" x14ac:dyDescent="0.25">
      <c r="A44" s="417" t="s">
        <v>382</v>
      </c>
      <c r="B44" s="401">
        <v>2</v>
      </c>
      <c r="C44" s="338" t="s">
        <v>33</v>
      </c>
      <c r="D44" s="339"/>
      <c r="E44" s="149">
        <v>22</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Bükk</v>
      </c>
      <c r="W44" s="328"/>
    </row>
    <row r="45" spans="1:23" ht="15.75" x14ac:dyDescent="0.25">
      <c r="A45" s="417" t="s">
        <v>383</v>
      </c>
      <c r="B45" s="401">
        <v>2</v>
      </c>
      <c r="C45" s="338" t="s">
        <v>33</v>
      </c>
      <c r="D45" s="339"/>
      <c r="E45" s="149">
        <v>21</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Bükk</v>
      </c>
      <c r="W45" s="328"/>
    </row>
    <row r="46" spans="1:23" ht="15.75" x14ac:dyDescent="0.25">
      <c r="A46" s="417" t="s">
        <v>384</v>
      </c>
      <c r="B46" s="401">
        <v>2</v>
      </c>
      <c r="C46" s="338" t="s">
        <v>33</v>
      </c>
      <c r="D46" s="339"/>
      <c r="E46" s="149">
        <v>5</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Bükk</v>
      </c>
      <c r="W46" s="328"/>
    </row>
    <row r="47" spans="1:23" ht="15.75" x14ac:dyDescent="0.25">
      <c r="A47" s="238"/>
      <c r="B47" s="401">
        <v>2</v>
      </c>
      <c r="C47" s="338" t="s">
        <v>33</v>
      </c>
      <c r="D47" s="339"/>
      <c r="E47" s="149">
        <v>10</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Bükk</v>
      </c>
      <c r="W47" s="328"/>
    </row>
    <row r="48" spans="1:23" ht="15.75" x14ac:dyDescent="0.25">
      <c r="A48" s="238"/>
      <c r="B48" s="401">
        <v>2</v>
      </c>
      <c r="C48" s="338" t="s">
        <v>33</v>
      </c>
      <c r="D48" s="339"/>
      <c r="E48" s="149">
        <v>5</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Bükk</v>
      </c>
      <c r="W48" s="328"/>
    </row>
    <row r="49" spans="1:23" ht="15.75" x14ac:dyDescent="0.25">
      <c r="A49" s="238"/>
      <c r="B49" s="401">
        <v>2</v>
      </c>
      <c r="C49" s="338" t="s">
        <v>33</v>
      </c>
      <c r="D49" s="339"/>
      <c r="E49" s="149">
        <v>14</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Bükk</v>
      </c>
      <c r="W49" s="328"/>
    </row>
    <row r="50" spans="1:23" ht="15.75" x14ac:dyDescent="0.25">
      <c r="A50" s="238"/>
      <c r="B50" s="401">
        <v>3</v>
      </c>
      <c r="C50" s="338" t="s">
        <v>33</v>
      </c>
      <c r="D50" s="339"/>
      <c r="E50" s="149">
        <v>12</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Bükk</v>
      </c>
      <c r="W50" s="328"/>
    </row>
    <row r="51" spans="1:23" ht="15.75" x14ac:dyDescent="0.25">
      <c r="B51" s="401">
        <v>3</v>
      </c>
      <c r="C51" s="338" t="s">
        <v>33</v>
      </c>
      <c r="D51" s="339"/>
      <c r="E51" s="149">
        <v>7</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Bükk</v>
      </c>
      <c r="W51" s="328"/>
    </row>
    <row r="52" spans="1:23" ht="15.75" x14ac:dyDescent="0.25">
      <c r="B52" s="401">
        <v>3</v>
      </c>
      <c r="C52" s="338" t="s">
        <v>33</v>
      </c>
      <c r="D52" s="339"/>
      <c r="E52" s="149">
        <v>10</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Bükk</v>
      </c>
      <c r="W52" s="328"/>
    </row>
    <row r="53" spans="1:23" ht="15.75" x14ac:dyDescent="0.25">
      <c r="B53" s="401">
        <v>3</v>
      </c>
      <c r="C53" s="338" t="s">
        <v>33</v>
      </c>
      <c r="D53" s="339"/>
      <c r="E53" s="149">
        <v>31</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Bükk</v>
      </c>
      <c r="W53" s="328"/>
    </row>
    <row r="54" spans="1:23" ht="15.75" x14ac:dyDescent="0.25">
      <c r="B54" s="401">
        <v>3</v>
      </c>
      <c r="C54" s="338" t="s">
        <v>33</v>
      </c>
      <c r="D54" s="339"/>
      <c r="E54" s="149">
        <v>9</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Bükk</v>
      </c>
      <c r="W54" s="328"/>
    </row>
    <row r="55" spans="1:23" ht="15.75" x14ac:dyDescent="0.25">
      <c r="B55" s="401">
        <v>3</v>
      </c>
      <c r="C55" s="338" t="s">
        <v>33</v>
      </c>
      <c r="D55" s="339"/>
      <c r="E55" s="149">
        <v>25</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Bükk</v>
      </c>
      <c r="W55" s="328"/>
    </row>
    <row r="56" spans="1:23" ht="15.75" x14ac:dyDescent="0.25">
      <c r="B56" s="401">
        <v>3</v>
      </c>
      <c r="C56" s="338" t="s">
        <v>33</v>
      </c>
      <c r="D56" s="339"/>
      <c r="E56" s="149">
        <v>24</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Bükk</v>
      </c>
      <c r="W56" s="328"/>
    </row>
    <row r="57" spans="1:23" ht="15.75" x14ac:dyDescent="0.25">
      <c r="B57" s="401">
        <v>4</v>
      </c>
      <c r="C57" s="338" t="s">
        <v>33</v>
      </c>
      <c r="D57" s="339"/>
      <c r="E57" s="149">
        <v>13</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Bükk</v>
      </c>
      <c r="W57" s="328"/>
    </row>
    <row r="58" spans="1:23" ht="15.75" x14ac:dyDescent="0.25">
      <c r="B58" s="401">
        <v>4</v>
      </c>
      <c r="C58" s="338" t="s">
        <v>33</v>
      </c>
      <c r="D58" s="339"/>
      <c r="E58" s="149">
        <v>6</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Bükk</v>
      </c>
      <c r="W58" s="328"/>
    </row>
    <row r="59" spans="1:23" ht="15.75" x14ac:dyDescent="0.25">
      <c r="B59" s="401">
        <v>4</v>
      </c>
      <c r="C59" s="338" t="s">
        <v>33</v>
      </c>
      <c r="D59" s="339"/>
      <c r="E59" s="149">
        <v>40</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Bükk</v>
      </c>
      <c r="W59" s="328"/>
    </row>
    <row r="60" spans="1:23" ht="15.75" x14ac:dyDescent="0.25">
      <c r="B60" s="401">
        <v>4</v>
      </c>
      <c r="C60" s="338" t="s">
        <v>33</v>
      </c>
      <c r="D60" s="339"/>
      <c r="E60" s="149">
        <v>25</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Bükk</v>
      </c>
      <c r="W60" s="328"/>
    </row>
    <row r="61" spans="1:23" ht="15.75" x14ac:dyDescent="0.25">
      <c r="B61" s="401">
        <v>4</v>
      </c>
      <c r="C61" s="338" t="s">
        <v>33</v>
      </c>
      <c r="D61" s="339"/>
      <c r="E61" s="149">
        <v>7</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Bükk</v>
      </c>
      <c r="W61" s="328"/>
    </row>
    <row r="62" spans="1:23" ht="15.75" x14ac:dyDescent="0.25">
      <c r="B62" s="401">
        <v>4</v>
      </c>
      <c r="C62" s="338" t="s">
        <v>33</v>
      </c>
      <c r="D62" s="339"/>
      <c r="E62" s="149">
        <v>14</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Bükk</v>
      </c>
      <c r="W62" s="328"/>
    </row>
    <row r="63" spans="1:23" ht="15.75" x14ac:dyDescent="0.25">
      <c r="B63" s="401">
        <v>4</v>
      </c>
      <c r="C63" s="338" t="s">
        <v>33</v>
      </c>
      <c r="D63" s="339"/>
      <c r="E63" s="149">
        <v>9</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Bükk</v>
      </c>
      <c r="W63" s="328"/>
    </row>
    <row r="64" spans="1:23" ht="15.75" x14ac:dyDescent="0.25">
      <c r="B64" s="401">
        <v>5</v>
      </c>
      <c r="C64" s="338" t="s">
        <v>33</v>
      </c>
      <c r="D64" s="339"/>
      <c r="E64" s="149">
        <v>18</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Bükk</v>
      </c>
      <c r="W64" s="328"/>
    </row>
    <row r="65" spans="2:23" ht="15.75" x14ac:dyDescent="0.25">
      <c r="B65" s="401">
        <v>5</v>
      </c>
      <c r="C65" s="338" t="s">
        <v>33</v>
      </c>
      <c r="D65" s="339"/>
      <c r="E65" s="149">
        <v>8</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Bükk</v>
      </c>
      <c r="W65" s="328"/>
    </row>
    <row r="66" spans="2:23" ht="15.75" x14ac:dyDescent="0.25">
      <c r="B66" s="401">
        <v>5</v>
      </c>
      <c r="C66" s="338" t="s">
        <v>33</v>
      </c>
      <c r="D66" s="339"/>
      <c r="E66" s="149">
        <v>14</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Bükk</v>
      </c>
      <c r="W66" s="328"/>
    </row>
    <row r="67" spans="2:23" ht="15.75" x14ac:dyDescent="0.25">
      <c r="B67" s="401">
        <v>5</v>
      </c>
      <c r="C67" s="338" t="s">
        <v>33</v>
      </c>
      <c r="D67" s="339"/>
      <c r="E67" s="149">
        <v>8</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Bükk</v>
      </c>
      <c r="W67" s="328"/>
    </row>
    <row r="68" spans="2:23" ht="15.75" x14ac:dyDescent="0.25">
      <c r="B68" s="401">
        <v>5</v>
      </c>
      <c r="C68" s="338" t="s">
        <v>33</v>
      </c>
      <c r="D68" s="339"/>
      <c r="E68" s="149">
        <v>10</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Bükk</v>
      </c>
      <c r="W68" s="328"/>
    </row>
    <row r="69" spans="2:23" ht="15.75" x14ac:dyDescent="0.25">
      <c r="B69" s="401">
        <v>5</v>
      </c>
      <c r="C69" s="338" t="s">
        <v>33</v>
      </c>
      <c r="D69" s="339"/>
      <c r="E69" s="149">
        <v>23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Bükk</v>
      </c>
      <c r="W69" s="328"/>
    </row>
    <row r="70" spans="2:23" ht="15.75" x14ac:dyDescent="0.25">
      <c r="B70" s="401">
        <v>5</v>
      </c>
      <c r="C70" s="338" t="s">
        <v>33</v>
      </c>
      <c r="D70" s="339"/>
      <c r="E70" s="149">
        <v>17</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Bükk</v>
      </c>
      <c r="W70" s="328"/>
    </row>
    <row r="71" spans="2:23" ht="15.75" x14ac:dyDescent="0.25">
      <c r="B71" s="401">
        <v>5</v>
      </c>
      <c r="C71" s="338" t="s">
        <v>434</v>
      </c>
      <c r="D71" s="339"/>
      <c r="E71" s="149">
        <v>41</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Madárcseresznye</v>
      </c>
      <c r="W71" s="328"/>
    </row>
    <row r="72" spans="2:23" ht="15.75" x14ac:dyDescent="0.25">
      <c r="B72" s="401">
        <v>6</v>
      </c>
      <c r="C72" s="338" t="s">
        <v>33</v>
      </c>
      <c r="D72" s="339"/>
      <c r="E72" s="149">
        <v>6</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Bükk</v>
      </c>
      <c r="W72" s="328"/>
    </row>
    <row r="73" spans="2:23" ht="15.75" x14ac:dyDescent="0.25">
      <c r="B73" s="401">
        <v>6</v>
      </c>
      <c r="C73" s="338" t="s">
        <v>33</v>
      </c>
      <c r="D73" s="339"/>
      <c r="E73" s="149">
        <v>5</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Bükk</v>
      </c>
      <c r="W73" s="328"/>
    </row>
    <row r="74" spans="2:23" ht="15.75" x14ac:dyDescent="0.25">
      <c r="B74" s="401">
        <v>6</v>
      </c>
      <c r="C74" s="338" t="s">
        <v>33</v>
      </c>
      <c r="D74" s="339"/>
      <c r="E74" s="149">
        <v>9</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Bükk</v>
      </c>
      <c r="W74" s="328"/>
    </row>
    <row r="75" spans="2:23" ht="15.75" x14ac:dyDescent="0.25">
      <c r="B75" s="401">
        <v>6</v>
      </c>
      <c r="C75" s="338" t="s">
        <v>33</v>
      </c>
      <c r="D75" s="339"/>
      <c r="E75" s="149">
        <v>15</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Bükk</v>
      </c>
      <c r="W75" s="328"/>
    </row>
    <row r="76" spans="2:23" ht="15.75" x14ac:dyDescent="0.25">
      <c r="B76" s="401">
        <v>6</v>
      </c>
      <c r="C76" s="338" t="s">
        <v>33</v>
      </c>
      <c r="D76" s="339"/>
      <c r="E76" s="149">
        <v>18</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Bükk</v>
      </c>
      <c r="W76" s="328"/>
    </row>
    <row r="77" spans="2:23" ht="15.75" x14ac:dyDescent="0.25">
      <c r="B77" s="401">
        <v>6</v>
      </c>
      <c r="C77" s="338" t="s">
        <v>33</v>
      </c>
      <c r="D77" s="339"/>
      <c r="E77" s="149">
        <v>13</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209" si="2">IF((T77-S77)&gt;0,T77-S77,"nulla")</f>
        <v>nulla</v>
      </c>
      <c r="V77" s="222" t="str">
        <f t="shared" ref="V77:V209" si="3">C77</f>
        <v>Bükk</v>
      </c>
      <c r="W77" s="328"/>
    </row>
    <row r="78" spans="2:23" ht="15.75" x14ac:dyDescent="0.25">
      <c r="B78" s="401">
        <v>6</v>
      </c>
      <c r="C78" s="338" t="s">
        <v>33</v>
      </c>
      <c r="D78" s="339"/>
      <c r="E78" s="149">
        <v>7</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Bükk</v>
      </c>
      <c r="W78" s="328"/>
    </row>
    <row r="79" spans="2:23" ht="15.75" x14ac:dyDescent="0.25">
      <c r="B79" s="401">
        <v>6</v>
      </c>
      <c r="C79" s="338" t="s">
        <v>33</v>
      </c>
      <c r="D79" s="339"/>
      <c r="E79" s="149">
        <v>6</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Bükk</v>
      </c>
      <c r="W79" s="328"/>
    </row>
    <row r="80" spans="2:23" ht="15.75" x14ac:dyDescent="0.25">
      <c r="B80" s="401">
        <v>6</v>
      </c>
      <c r="C80" s="338" t="s">
        <v>33</v>
      </c>
      <c r="D80" s="339"/>
      <c r="E80" s="149">
        <v>4</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Bükk</v>
      </c>
      <c r="W80" s="328"/>
    </row>
    <row r="81" spans="2:23" ht="15.75" x14ac:dyDescent="0.25">
      <c r="B81" s="401">
        <v>6</v>
      </c>
      <c r="C81" s="338" t="s">
        <v>33</v>
      </c>
      <c r="D81" s="339"/>
      <c r="E81" s="149">
        <v>13</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Bükk</v>
      </c>
      <c r="W81" s="328"/>
    </row>
    <row r="82" spans="2:23" ht="15.75" x14ac:dyDescent="0.25">
      <c r="B82" s="401">
        <v>6</v>
      </c>
      <c r="C82" s="338" t="s">
        <v>33</v>
      </c>
      <c r="D82" s="339"/>
      <c r="E82" s="149">
        <v>16</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Bükk</v>
      </c>
      <c r="W82" s="328"/>
    </row>
    <row r="83" spans="2:23" ht="15.75" x14ac:dyDescent="0.25">
      <c r="B83" s="401">
        <v>6</v>
      </c>
      <c r="C83" s="338" t="s">
        <v>33</v>
      </c>
      <c r="D83" s="339"/>
      <c r="E83" s="149">
        <v>8</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Bükk</v>
      </c>
      <c r="W83" s="328"/>
    </row>
    <row r="84" spans="2:23" ht="15.75" x14ac:dyDescent="0.25">
      <c r="B84" s="401">
        <v>6</v>
      </c>
      <c r="C84" s="338" t="s">
        <v>33</v>
      </c>
      <c r="D84" s="339"/>
      <c r="E84" s="149">
        <v>4</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Bükk</v>
      </c>
      <c r="W84" s="328"/>
    </row>
    <row r="85" spans="2:23" ht="15.75" x14ac:dyDescent="0.25">
      <c r="B85" s="401">
        <v>6</v>
      </c>
      <c r="C85" s="338" t="s">
        <v>33</v>
      </c>
      <c r="D85" s="339"/>
      <c r="E85" s="149">
        <v>7</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Bükk</v>
      </c>
      <c r="W85" s="328"/>
    </row>
    <row r="86" spans="2:23" ht="15.75" x14ac:dyDescent="0.25">
      <c r="B86" s="401">
        <v>7</v>
      </c>
      <c r="C86" s="338" t="s">
        <v>33</v>
      </c>
      <c r="D86" s="339"/>
      <c r="E86" s="149">
        <v>7</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Bükk</v>
      </c>
      <c r="W86" s="328"/>
    </row>
    <row r="87" spans="2:23" ht="15.75" x14ac:dyDescent="0.25">
      <c r="B87" s="401">
        <v>7</v>
      </c>
      <c r="C87" s="338" t="s">
        <v>33</v>
      </c>
      <c r="D87" s="339"/>
      <c r="E87" s="149">
        <v>8</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Bükk</v>
      </c>
      <c r="W87" s="328"/>
    </row>
    <row r="88" spans="2:23" ht="15.75" x14ac:dyDescent="0.25">
      <c r="B88" s="401">
        <v>7</v>
      </c>
      <c r="C88" s="338" t="s">
        <v>33</v>
      </c>
      <c r="D88" s="339"/>
      <c r="E88" s="149">
        <v>16</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Bükk</v>
      </c>
      <c r="W88" s="328"/>
    </row>
    <row r="89" spans="2:23" ht="15.75" x14ac:dyDescent="0.25">
      <c r="B89" s="401">
        <v>7</v>
      </c>
      <c r="C89" s="338" t="s">
        <v>33</v>
      </c>
      <c r="D89" s="339"/>
      <c r="E89" s="149">
        <v>19</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Bükk</v>
      </c>
      <c r="W89" s="328"/>
    </row>
    <row r="90" spans="2:23" ht="15.75" x14ac:dyDescent="0.25">
      <c r="B90" s="401">
        <v>7</v>
      </c>
      <c r="C90" s="338" t="s">
        <v>33</v>
      </c>
      <c r="D90" s="339"/>
      <c r="E90" s="149">
        <v>10</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Bükk</v>
      </c>
      <c r="W90" s="328"/>
    </row>
    <row r="91" spans="2:23" ht="15.75" x14ac:dyDescent="0.25">
      <c r="B91" s="401">
        <v>7</v>
      </c>
      <c r="C91" s="338" t="s">
        <v>33</v>
      </c>
      <c r="D91" s="339"/>
      <c r="E91" s="149">
        <v>9</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Bükk</v>
      </c>
      <c r="W91" s="328"/>
    </row>
    <row r="92" spans="2:23" ht="15.75" x14ac:dyDescent="0.25">
      <c r="B92" s="401">
        <v>7</v>
      </c>
      <c r="C92" s="338" t="s">
        <v>33</v>
      </c>
      <c r="D92" s="339"/>
      <c r="E92" s="149">
        <v>3</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Bükk</v>
      </c>
      <c r="W92" s="328"/>
    </row>
    <row r="93" spans="2:23" ht="15.75" x14ac:dyDescent="0.25">
      <c r="B93" s="401">
        <v>7</v>
      </c>
      <c r="C93" s="338" t="s">
        <v>33</v>
      </c>
      <c r="D93" s="339"/>
      <c r="E93" s="149">
        <v>19</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Bükk</v>
      </c>
      <c r="W93" s="328"/>
    </row>
    <row r="94" spans="2:23" ht="15.75" x14ac:dyDescent="0.25">
      <c r="B94" s="401">
        <v>7</v>
      </c>
      <c r="C94" s="338" t="s">
        <v>33</v>
      </c>
      <c r="D94" s="339"/>
      <c r="E94" s="149">
        <v>8</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Bükk</v>
      </c>
      <c r="W94" s="328"/>
    </row>
    <row r="95" spans="2:23" ht="15.75" x14ac:dyDescent="0.25">
      <c r="B95" s="401">
        <v>7</v>
      </c>
      <c r="C95" s="338" t="s">
        <v>33</v>
      </c>
      <c r="D95" s="339"/>
      <c r="E95" s="149">
        <v>5</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Bükk</v>
      </c>
      <c r="W95" s="328"/>
    </row>
    <row r="96" spans="2:23" ht="15.75" x14ac:dyDescent="0.25">
      <c r="B96" s="401">
        <v>8</v>
      </c>
      <c r="C96" s="338" t="s">
        <v>33</v>
      </c>
      <c r="D96" s="339"/>
      <c r="E96" s="149">
        <v>13</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ref="U96:U122" si="4">IF((T96-S96)&gt;0,T96-S96,"nulla")</f>
        <v>nulla</v>
      </c>
      <c r="V96" s="222" t="str">
        <f t="shared" ref="V96:V122" si="5">C96</f>
        <v>Bükk</v>
      </c>
      <c r="W96" s="328"/>
    </row>
    <row r="97" spans="2:23" ht="15.75" x14ac:dyDescent="0.25">
      <c r="B97" s="401">
        <v>8</v>
      </c>
      <c r="C97" s="338" t="s">
        <v>33</v>
      </c>
      <c r="D97" s="339"/>
      <c r="E97" s="149">
        <v>12</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Bükk</v>
      </c>
      <c r="W97" s="328"/>
    </row>
    <row r="98" spans="2:23" ht="15.75" x14ac:dyDescent="0.25">
      <c r="B98" s="401">
        <v>8</v>
      </c>
      <c r="C98" s="338" t="s">
        <v>33</v>
      </c>
      <c r="D98" s="339"/>
      <c r="E98" s="149">
        <v>9</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4"/>
        <v>nulla</v>
      </c>
      <c r="V98" s="222" t="str">
        <f t="shared" si="5"/>
        <v>Bükk</v>
      </c>
      <c r="W98" s="328"/>
    </row>
    <row r="99" spans="2:23" ht="15.75" x14ac:dyDescent="0.25">
      <c r="B99" s="401">
        <v>9</v>
      </c>
      <c r="C99" s="338" t="s">
        <v>33</v>
      </c>
      <c r="D99" s="339"/>
      <c r="E99" s="149">
        <v>28</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4"/>
        <v>nulla</v>
      </c>
      <c r="V99" s="222" t="str">
        <f t="shared" si="5"/>
        <v>Bükk</v>
      </c>
      <c r="W99" s="328"/>
    </row>
    <row r="100" spans="2:23" ht="15.75" x14ac:dyDescent="0.25">
      <c r="B100" s="401">
        <v>9</v>
      </c>
      <c r="C100" s="338" t="s">
        <v>33</v>
      </c>
      <c r="D100" s="339"/>
      <c r="E100" s="149">
        <v>12</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4"/>
        <v>nulla</v>
      </c>
      <c r="V100" s="222" t="str">
        <f t="shared" si="5"/>
        <v>Bükk</v>
      </c>
      <c r="W100" s="328"/>
    </row>
    <row r="101" spans="2:23" ht="15.75" x14ac:dyDescent="0.25">
      <c r="B101" s="401">
        <v>9</v>
      </c>
      <c r="C101" s="338" t="s">
        <v>33</v>
      </c>
      <c r="D101" s="339"/>
      <c r="E101" s="149">
        <v>5</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4"/>
        <v>nulla</v>
      </c>
      <c r="V101" s="222" t="str">
        <f t="shared" si="5"/>
        <v>Bükk</v>
      </c>
      <c r="W101" s="328"/>
    </row>
    <row r="102" spans="2:23" ht="15.75" x14ac:dyDescent="0.25">
      <c r="B102" s="401">
        <v>10</v>
      </c>
      <c r="C102" s="338" t="s">
        <v>33</v>
      </c>
      <c r="D102" s="339"/>
      <c r="E102" s="149">
        <v>25</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Bükk</v>
      </c>
      <c r="W102" s="328"/>
    </row>
    <row r="103" spans="2:23" ht="15.75" x14ac:dyDescent="0.25">
      <c r="B103" s="401">
        <v>10</v>
      </c>
      <c r="C103" s="338" t="s">
        <v>33</v>
      </c>
      <c r="D103" s="339"/>
      <c r="E103" s="149">
        <v>12</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Bükk</v>
      </c>
      <c r="W103" s="328"/>
    </row>
    <row r="104" spans="2:23" ht="15.75" x14ac:dyDescent="0.25">
      <c r="B104" s="401">
        <v>10</v>
      </c>
      <c r="C104" s="338" t="s">
        <v>33</v>
      </c>
      <c r="D104" s="339"/>
      <c r="E104" s="149">
        <v>15</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Bükk</v>
      </c>
      <c r="W104" s="328"/>
    </row>
    <row r="105" spans="2:23" ht="15.75" x14ac:dyDescent="0.25">
      <c r="B105" s="401">
        <v>11</v>
      </c>
      <c r="C105" s="338" t="s">
        <v>33</v>
      </c>
      <c r="D105" s="339"/>
      <c r="E105" s="149">
        <v>10</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Bükk</v>
      </c>
      <c r="W105" s="328"/>
    </row>
    <row r="106" spans="2:23" ht="15.75" x14ac:dyDescent="0.25">
      <c r="B106" s="401">
        <v>11</v>
      </c>
      <c r="C106" s="338" t="s">
        <v>33</v>
      </c>
      <c r="D106" s="339"/>
      <c r="E106" s="149">
        <v>7</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Bükk</v>
      </c>
      <c r="W106" s="328"/>
    </row>
    <row r="107" spans="2:23" ht="15.75" x14ac:dyDescent="0.25">
      <c r="B107" s="401">
        <v>11</v>
      </c>
      <c r="C107" s="338" t="s">
        <v>33</v>
      </c>
      <c r="D107" s="339"/>
      <c r="E107" s="149">
        <v>13</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Bükk</v>
      </c>
      <c r="W107" s="328"/>
    </row>
    <row r="108" spans="2:23" ht="15.75" x14ac:dyDescent="0.25">
      <c r="B108" s="401">
        <v>11</v>
      </c>
      <c r="C108" s="338" t="s">
        <v>33</v>
      </c>
      <c r="D108" s="339"/>
      <c r="E108" s="149">
        <v>10</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Bükk</v>
      </c>
      <c r="W108" s="328"/>
    </row>
    <row r="109" spans="2:23" ht="15.75" x14ac:dyDescent="0.25">
      <c r="B109" s="401">
        <v>11</v>
      </c>
      <c r="C109" s="338" t="s">
        <v>33</v>
      </c>
      <c r="D109" s="339"/>
      <c r="E109" s="149">
        <v>19</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Bükk</v>
      </c>
      <c r="W109" s="328"/>
    </row>
    <row r="110" spans="2:23" ht="15.75" x14ac:dyDescent="0.25">
      <c r="B110" s="401">
        <v>13</v>
      </c>
      <c r="C110" s="338" t="s">
        <v>33</v>
      </c>
      <c r="D110" s="339"/>
      <c r="E110" s="149">
        <v>14</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Bükk</v>
      </c>
      <c r="W110" s="328"/>
    </row>
    <row r="111" spans="2:23" ht="15.75" x14ac:dyDescent="0.25">
      <c r="B111" s="401">
        <v>13</v>
      </c>
      <c r="C111" s="338" t="s">
        <v>33</v>
      </c>
      <c r="D111" s="339"/>
      <c r="E111" s="149">
        <v>6</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Bükk</v>
      </c>
      <c r="W111" s="328"/>
    </row>
    <row r="112" spans="2:23" ht="15.75" x14ac:dyDescent="0.25">
      <c r="B112" s="401">
        <v>13</v>
      </c>
      <c r="C112" s="338" t="s">
        <v>33</v>
      </c>
      <c r="D112" s="339"/>
      <c r="E112" s="149">
        <v>11</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Bükk</v>
      </c>
      <c r="W112" s="328"/>
    </row>
    <row r="113" spans="2:23" ht="15.75" x14ac:dyDescent="0.25">
      <c r="B113" s="401">
        <v>14</v>
      </c>
      <c r="C113" s="338" t="s">
        <v>445</v>
      </c>
      <c r="D113" s="339"/>
      <c r="E113" s="149">
        <v>9</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Kislevelű hárs</v>
      </c>
      <c r="W113" s="328"/>
    </row>
    <row r="114" spans="2:23" ht="15.75" x14ac:dyDescent="0.25">
      <c r="B114" s="401">
        <v>14</v>
      </c>
      <c r="C114" s="338" t="s">
        <v>33</v>
      </c>
      <c r="D114" s="339"/>
      <c r="E114" s="149">
        <v>16</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Bükk</v>
      </c>
      <c r="W114" s="328"/>
    </row>
    <row r="115" spans="2:23" ht="15.75" x14ac:dyDescent="0.25">
      <c r="B115" s="401">
        <v>14</v>
      </c>
      <c r="C115" s="338" t="s">
        <v>33</v>
      </c>
      <c r="D115" s="339"/>
      <c r="E115" s="149">
        <v>6</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Bükk</v>
      </c>
      <c r="W115" s="328"/>
    </row>
    <row r="116" spans="2:23" ht="15.75" x14ac:dyDescent="0.25">
      <c r="B116" s="401">
        <v>14</v>
      </c>
      <c r="C116" s="338" t="s">
        <v>33</v>
      </c>
      <c r="D116" s="339"/>
      <c r="E116" s="149">
        <v>11</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Bükk</v>
      </c>
      <c r="W116" s="328"/>
    </row>
    <row r="117" spans="2:23" ht="15.75" x14ac:dyDescent="0.25">
      <c r="B117" s="401">
        <v>16</v>
      </c>
      <c r="C117" s="338" t="s">
        <v>33</v>
      </c>
      <c r="D117" s="339"/>
      <c r="E117" s="149">
        <v>9</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Bükk</v>
      </c>
      <c r="W117" s="328"/>
    </row>
    <row r="118" spans="2:23" ht="15.75" x14ac:dyDescent="0.25">
      <c r="B118" s="401">
        <v>16</v>
      </c>
      <c r="C118" s="338" t="s">
        <v>33</v>
      </c>
      <c r="D118" s="339"/>
      <c r="E118" s="149">
        <v>13</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Bükk</v>
      </c>
      <c r="W118" s="328"/>
    </row>
    <row r="119" spans="2:23" ht="15.75" x14ac:dyDescent="0.25">
      <c r="B119" s="401">
        <v>16</v>
      </c>
      <c r="C119" s="338" t="s">
        <v>33</v>
      </c>
      <c r="D119" s="339"/>
      <c r="E119" s="149">
        <v>10</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Bükk</v>
      </c>
      <c r="W119" s="328"/>
    </row>
    <row r="120" spans="2:23" ht="15.75" x14ac:dyDescent="0.25">
      <c r="B120" s="401">
        <v>17</v>
      </c>
      <c r="C120" s="338" t="s">
        <v>446</v>
      </c>
      <c r="D120" s="339"/>
      <c r="E120" s="149">
        <v>163</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Szil</v>
      </c>
      <c r="W120" s="328"/>
    </row>
    <row r="121" spans="2:23" ht="15.75" x14ac:dyDescent="0.25">
      <c r="B121" s="401">
        <v>17</v>
      </c>
      <c r="C121" s="338" t="s">
        <v>137</v>
      </c>
      <c r="D121" s="339"/>
      <c r="E121" s="149">
        <v>78</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Gyertyán</v>
      </c>
      <c r="W121" s="328"/>
    </row>
    <row r="122" spans="2:23" ht="15.75" x14ac:dyDescent="0.25">
      <c r="B122" s="401">
        <v>20</v>
      </c>
      <c r="C122" s="338" t="s">
        <v>447</v>
      </c>
      <c r="D122" s="339"/>
      <c r="E122" s="149">
        <v>121</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Nyár</v>
      </c>
      <c r="W122" s="328"/>
    </row>
    <row r="123" spans="2:23" ht="15.75" x14ac:dyDescent="0.25">
      <c r="B123" s="401">
        <v>24</v>
      </c>
      <c r="C123" s="338" t="s">
        <v>33</v>
      </c>
      <c r="D123" s="339"/>
      <c r="E123" s="149">
        <v>84</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ref="U123:U186" si="6">IF((T123-S123)&gt;0,T123-S123,"nulla")</f>
        <v>nulla</v>
      </c>
      <c r="V123" s="222" t="str">
        <f t="shared" ref="V123:V186" si="7">C123</f>
        <v>Bükk</v>
      </c>
      <c r="W123" s="328"/>
    </row>
    <row r="124" spans="2:23" ht="15.75" x14ac:dyDescent="0.25">
      <c r="B124" s="401">
        <v>24</v>
      </c>
      <c r="C124" s="338" t="s">
        <v>137</v>
      </c>
      <c r="D124" s="339"/>
      <c r="E124" s="149">
        <v>61</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6"/>
        <v>nulla</v>
      </c>
      <c r="V124" s="222" t="str">
        <f t="shared" si="7"/>
        <v>Gyertyán</v>
      </c>
      <c r="W124" s="328"/>
    </row>
    <row r="125" spans="2:23" ht="15.75" x14ac:dyDescent="0.25">
      <c r="B125" s="401">
        <v>26</v>
      </c>
      <c r="C125" s="338" t="s">
        <v>137</v>
      </c>
      <c r="D125" s="339"/>
      <c r="E125" s="149">
        <v>91</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6"/>
        <v>nulla</v>
      </c>
      <c r="V125" s="222" t="str">
        <f t="shared" si="7"/>
        <v>Gyertyán</v>
      </c>
      <c r="W125" s="328"/>
    </row>
    <row r="126" spans="2:23" ht="15.75" x14ac:dyDescent="0.25">
      <c r="B126" s="401">
        <v>28</v>
      </c>
      <c r="C126" s="338" t="s">
        <v>137</v>
      </c>
      <c r="D126" s="339"/>
      <c r="E126" s="149">
        <v>70</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6"/>
        <v>nulla</v>
      </c>
      <c r="V126" s="222" t="str">
        <f t="shared" si="7"/>
        <v>Gyertyán</v>
      </c>
      <c r="W126" s="328"/>
    </row>
    <row r="127" spans="2:23" ht="15.75" x14ac:dyDescent="0.25">
      <c r="B127" s="401">
        <v>31</v>
      </c>
      <c r="C127" s="338" t="s">
        <v>137</v>
      </c>
      <c r="D127" s="339"/>
      <c r="E127" s="149">
        <v>92</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6"/>
        <v>nulla</v>
      </c>
      <c r="V127" s="222" t="str">
        <f t="shared" si="7"/>
        <v>Gyertyán</v>
      </c>
      <c r="W127" s="328"/>
    </row>
    <row r="128" spans="2:23" ht="15.75" x14ac:dyDescent="0.25">
      <c r="B128" s="401">
        <v>32</v>
      </c>
      <c r="C128" s="338" t="s">
        <v>137</v>
      </c>
      <c r="D128" s="339"/>
      <c r="E128" s="149">
        <v>90</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6"/>
        <v>nulla</v>
      </c>
      <c r="V128" s="222" t="str">
        <f t="shared" si="7"/>
        <v>Gyertyán</v>
      </c>
      <c r="W128" s="328"/>
    </row>
    <row r="129" spans="2:23" ht="15.75" x14ac:dyDescent="0.25">
      <c r="B129" s="401">
        <v>32</v>
      </c>
      <c r="C129" s="338" t="s">
        <v>137</v>
      </c>
      <c r="D129" s="339"/>
      <c r="E129" s="149">
        <v>32</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6"/>
        <v>nulla</v>
      </c>
      <c r="V129" s="222" t="str">
        <f t="shared" si="7"/>
        <v>Gyertyán</v>
      </c>
      <c r="W129" s="328"/>
    </row>
    <row r="130" spans="2:23" ht="15.75" x14ac:dyDescent="0.25">
      <c r="B130" s="401">
        <v>32</v>
      </c>
      <c r="C130" s="338" t="s">
        <v>137</v>
      </c>
      <c r="D130" s="339"/>
      <c r="E130" s="149">
        <v>29</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6"/>
        <v>nulla</v>
      </c>
      <c r="V130" s="222" t="str">
        <f t="shared" si="7"/>
        <v>Gyertyán</v>
      </c>
      <c r="W130" s="328"/>
    </row>
    <row r="131" spans="2:23" ht="15.75" x14ac:dyDescent="0.25">
      <c r="B131" s="401">
        <v>34</v>
      </c>
      <c r="C131" s="338" t="s">
        <v>215</v>
      </c>
      <c r="D131" s="339"/>
      <c r="E131" s="149">
        <v>149</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6"/>
        <v>nulla</v>
      </c>
      <c r="V131" s="222" t="str">
        <f t="shared" si="7"/>
        <v>Kocsánytalan tölgy</v>
      </c>
      <c r="W131" s="328"/>
    </row>
    <row r="132" spans="2:23" ht="15.75" x14ac:dyDescent="0.25">
      <c r="B132" s="401">
        <v>36</v>
      </c>
      <c r="C132" s="338" t="s">
        <v>137</v>
      </c>
      <c r="D132" s="339"/>
      <c r="E132" s="149">
        <v>78</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6"/>
        <v>nulla</v>
      </c>
      <c r="V132" s="222" t="str">
        <f t="shared" si="7"/>
        <v>Gyertyán</v>
      </c>
      <c r="W132" s="328"/>
    </row>
    <row r="133" spans="2:23" ht="15.75" x14ac:dyDescent="0.25">
      <c r="B133" s="401">
        <v>37</v>
      </c>
      <c r="C133" s="338" t="s">
        <v>137</v>
      </c>
      <c r="D133" s="339"/>
      <c r="E133" s="149">
        <v>35</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6"/>
        <v>nulla</v>
      </c>
      <c r="V133" s="222" t="str">
        <f t="shared" si="7"/>
        <v>Gyertyán</v>
      </c>
      <c r="W133" s="328"/>
    </row>
    <row r="134" spans="2:23" ht="15.75" x14ac:dyDescent="0.25">
      <c r="B134" s="401">
        <v>39</v>
      </c>
      <c r="C134" s="338" t="s">
        <v>215</v>
      </c>
      <c r="D134" s="339"/>
      <c r="E134" s="149">
        <v>121</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6"/>
        <v>nulla</v>
      </c>
      <c r="V134" s="222" t="str">
        <f t="shared" si="7"/>
        <v>Kocsánytalan tölgy</v>
      </c>
      <c r="W134" s="328"/>
    </row>
    <row r="135" spans="2:23" ht="15.75" x14ac:dyDescent="0.25">
      <c r="B135" s="401">
        <v>40</v>
      </c>
      <c r="C135" s="338" t="s">
        <v>33</v>
      </c>
      <c r="D135" s="339"/>
      <c r="E135" s="149">
        <v>115</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6"/>
        <v>nulla</v>
      </c>
      <c r="V135" s="222" t="str">
        <f t="shared" si="7"/>
        <v>Bükk</v>
      </c>
      <c r="W135" s="328"/>
    </row>
    <row r="136" spans="2:23" ht="15.75" x14ac:dyDescent="0.25">
      <c r="B136" s="401">
        <v>42</v>
      </c>
      <c r="C136" s="338" t="s">
        <v>137</v>
      </c>
      <c r="D136" s="339"/>
      <c r="E136" s="149">
        <v>52</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6"/>
        <v>nulla</v>
      </c>
      <c r="V136" s="222" t="str">
        <f t="shared" si="7"/>
        <v>Gyertyán</v>
      </c>
      <c r="W136" s="328"/>
    </row>
    <row r="137" spans="2:23" ht="15.75" x14ac:dyDescent="0.25">
      <c r="B137" s="401">
        <v>43</v>
      </c>
      <c r="C137" s="338" t="s">
        <v>216</v>
      </c>
      <c r="D137" s="339"/>
      <c r="E137" s="149">
        <v>5</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6"/>
        <v>nulla</v>
      </c>
      <c r="V137" s="222" t="str">
        <f t="shared" si="7"/>
        <v>Csertölgy</v>
      </c>
      <c r="W137" s="328"/>
    </row>
    <row r="138" spans="2:23" ht="15.75" x14ac:dyDescent="0.25">
      <c r="B138" s="401">
        <v>51</v>
      </c>
      <c r="C138" s="338" t="s">
        <v>118</v>
      </c>
      <c r="D138" s="339"/>
      <c r="E138" s="149">
        <v>4</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6"/>
        <v>nulla</v>
      </c>
      <c r="V138" s="222" t="str">
        <f t="shared" si="7"/>
        <v>Szeder</v>
      </c>
      <c r="W138" s="328"/>
    </row>
    <row r="139" spans="2:23" ht="15.75" x14ac:dyDescent="0.25">
      <c r="B139" s="401">
        <v>51</v>
      </c>
      <c r="C139" s="338" t="s">
        <v>118</v>
      </c>
      <c r="D139" s="339"/>
      <c r="E139" s="149">
        <v>3</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6"/>
        <v>nulla</v>
      </c>
      <c r="V139" s="222" t="str">
        <f t="shared" si="7"/>
        <v>Szeder</v>
      </c>
      <c r="W139" s="328"/>
    </row>
    <row r="140" spans="2:23" ht="15.75" x14ac:dyDescent="0.25">
      <c r="B140" s="401">
        <v>52</v>
      </c>
      <c r="C140" s="338" t="s">
        <v>33</v>
      </c>
      <c r="D140" s="339"/>
      <c r="E140" s="149">
        <v>88</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6"/>
        <v>nulla</v>
      </c>
      <c r="V140" s="222" t="str">
        <f t="shared" si="7"/>
        <v>Bükk</v>
      </c>
      <c r="W140" s="328"/>
    </row>
    <row r="141" spans="2:23" ht="15.75" x14ac:dyDescent="0.25">
      <c r="B141" s="401">
        <v>52</v>
      </c>
      <c r="C141" s="338" t="s">
        <v>215</v>
      </c>
      <c r="D141" s="339"/>
      <c r="E141" s="149">
        <v>65</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6"/>
        <v>nulla</v>
      </c>
      <c r="V141" s="222" t="str">
        <f t="shared" si="7"/>
        <v>Kocsánytalan tölgy</v>
      </c>
      <c r="W141" s="328"/>
    </row>
    <row r="142" spans="2:23" ht="15.75" x14ac:dyDescent="0.25">
      <c r="B142" s="401">
        <v>53</v>
      </c>
      <c r="C142" s="338" t="s">
        <v>33</v>
      </c>
      <c r="D142" s="339"/>
      <c r="E142" s="149">
        <v>6</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6"/>
        <v>nulla</v>
      </c>
      <c r="V142" s="222" t="str">
        <f t="shared" si="7"/>
        <v>Bükk</v>
      </c>
      <c r="W142" s="328"/>
    </row>
    <row r="143" spans="2:23" ht="15.75" x14ac:dyDescent="0.25">
      <c r="B143" s="401">
        <v>54</v>
      </c>
      <c r="C143" s="338" t="s">
        <v>215</v>
      </c>
      <c r="D143" s="339"/>
      <c r="E143" s="149">
        <v>71</v>
      </c>
      <c r="F143" s="211">
        <v>0</v>
      </c>
      <c r="G143" s="211">
        <v>0</v>
      </c>
      <c r="H143" s="211">
        <v>1</v>
      </c>
      <c r="I143" s="211">
        <v>0</v>
      </c>
      <c r="J143" s="211">
        <v>0</v>
      </c>
      <c r="K143" s="267">
        <v>0</v>
      </c>
      <c r="L143" s="211">
        <v>0</v>
      </c>
      <c r="M143" s="211">
        <v>0</v>
      </c>
      <c r="N143" s="268">
        <v>0</v>
      </c>
      <c r="O143" s="149">
        <v>0</v>
      </c>
      <c r="P143" s="211">
        <v>0</v>
      </c>
      <c r="Q143" s="211">
        <v>0</v>
      </c>
      <c r="R143" s="151">
        <v>0</v>
      </c>
      <c r="S143" s="213">
        <v>0</v>
      </c>
      <c r="T143" s="212">
        <v>88</v>
      </c>
      <c r="U143" s="469">
        <f t="shared" si="6"/>
        <v>88</v>
      </c>
      <c r="V143" s="222" t="str">
        <f t="shared" si="7"/>
        <v>Kocsánytalan tölgy</v>
      </c>
      <c r="W143" s="328"/>
    </row>
    <row r="144" spans="2:23" ht="15.75" x14ac:dyDescent="0.25">
      <c r="B144" s="401">
        <v>54</v>
      </c>
      <c r="C144" s="338" t="s">
        <v>137</v>
      </c>
      <c r="D144" s="339"/>
      <c r="E144" s="149">
        <v>6</v>
      </c>
      <c r="F144" s="211">
        <v>0</v>
      </c>
      <c r="G144" s="211">
        <v>0</v>
      </c>
      <c r="H144" s="211">
        <v>1</v>
      </c>
      <c r="I144" s="211">
        <v>0</v>
      </c>
      <c r="J144" s="211">
        <v>0</v>
      </c>
      <c r="K144" s="267">
        <v>0</v>
      </c>
      <c r="L144" s="211">
        <v>0</v>
      </c>
      <c r="M144" s="211">
        <v>0</v>
      </c>
      <c r="N144" s="268">
        <v>0</v>
      </c>
      <c r="O144" s="149">
        <v>0</v>
      </c>
      <c r="P144" s="211">
        <v>0</v>
      </c>
      <c r="Q144" s="211">
        <v>0</v>
      </c>
      <c r="R144" s="151">
        <v>0</v>
      </c>
      <c r="S144" s="213">
        <v>20</v>
      </c>
      <c r="T144" s="212">
        <v>53</v>
      </c>
      <c r="U144" s="469">
        <f t="shared" si="6"/>
        <v>33</v>
      </c>
      <c r="V144" s="222" t="str">
        <f t="shared" si="7"/>
        <v>Gyertyán</v>
      </c>
      <c r="W144" s="328"/>
    </row>
    <row r="145" spans="2:23" ht="15.75" x14ac:dyDescent="0.25">
      <c r="B145" s="401">
        <v>57</v>
      </c>
      <c r="C145" s="338" t="s">
        <v>216</v>
      </c>
      <c r="D145" s="339"/>
      <c r="E145" s="149">
        <v>98</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6"/>
        <v>nulla</v>
      </c>
      <c r="V145" s="222" t="str">
        <f t="shared" si="7"/>
        <v>Csertölgy</v>
      </c>
      <c r="W145" s="328"/>
    </row>
    <row r="146" spans="2:23" ht="15.75" x14ac:dyDescent="0.25">
      <c r="B146" s="401">
        <v>57</v>
      </c>
      <c r="C146" s="338" t="s">
        <v>137</v>
      </c>
      <c r="D146" s="339"/>
      <c r="E146" s="149">
        <v>4</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6"/>
        <v>nulla</v>
      </c>
      <c r="V146" s="222" t="str">
        <f t="shared" si="7"/>
        <v>Gyertyán</v>
      </c>
      <c r="W146" s="328"/>
    </row>
    <row r="147" spans="2:23" ht="15.75" x14ac:dyDescent="0.25">
      <c r="B147" s="401">
        <v>58</v>
      </c>
      <c r="C147" s="338" t="s">
        <v>137</v>
      </c>
      <c r="D147" s="339"/>
      <c r="E147" s="149">
        <v>7</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6"/>
        <v>nulla</v>
      </c>
      <c r="V147" s="222" t="str">
        <f t="shared" si="7"/>
        <v>Gyertyán</v>
      </c>
      <c r="W147" s="328"/>
    </row>
    <row r="148" spans="2:23" ht="15.75" x14ac:dyDescent="0.25">
      <c r="B148" s="401">
        <v>58</v>
      </c>
      <c r="C148" s="338" t="s">
        <v>137</v>
      </c>
      <c r="D148" s="339"/>
      <c r="E148" s="149">
        <v>7</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6"/>
        <v>nulla</v>
      </c>
      <c r="V148" s="222" t="str">
        <f t="shared" si="7"/>
        <v>Gyertyán</v>
      </c>
      <c r="W148" s="328"/>
    </row>
    <row r="149" spans="2:23" ht="15.75" x14ac:dyDescent="0.25">
      <c r="B149" s="401">
        <v>59</v>
      </c>
      <c r="C149" s="338" t="s">
        <v>137</v>
      </c>
      <c r="D149" s="339"/>
      <c r="E149" s="149">
        <v>9</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6"/>
        <v>nulla</v>
      </c>
      <c r="V149" s="222" t="str">
        <f t="shared" si="7"/>
        <v>Gyertyán</v>
      </c>
      <c r="W149" s="328"/>
    </row>
    <row r="150" spans="2:23" ht="15.75" x14ac:dyDescent="0.25">
      <c r="B150" s="401">
        <v>59</v>
      </c>
      <c r="C150" s="338" t="s">
        <v>137</v>
      </c>
      <c r="D150" s="339"/>
      <c r="E150" s="149">
        <v>4</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6"/>
        <v>nulla</v>
      </c>
      <c r="V150" s="222" t="str">
        <f t="shared" si="7"/>
        <v>Gyertyán</v>
      </c>
      <c r="W150" s="328"/>
    </row>
    <row r="151" spans="2:23" ht="15.75" x14ac:dyDescent="0.25">
      <c r="B151" s="401">
        <v>59</v>
      </c>
      <c r="C151" s="338" t="s">
        <v>216</v>
      </c>
      <c r="D151" s="339"/>
      <c r="E151" s="149">
        <v>114</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6"/>
        <v>nulla</v>
      </c>
      <c r="V151" s="222" t="str">
        <f t="shared" si="7"/>
        <v>Csertölgy</v>
      </c>
      <c r="W151" s="328"/>
    </row>
    <row r="152" spans="2:23" ht="15.75" x14ac:dyDescent="0.25">
      <c r="B152" s="401">
        <v>60</v>
      </c>
      <c r="C152" s="338" t="s">
        <v>216</v>
      </c>
      <c r="D152" s="339"/>
      <c r="E152" s="149">
        <v>73</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6"/>
        <v>nulla</v>
      </c>
      <c r="V152" s="222" t="str">
        <f t="shared" si="7"/>
        <v>Csertölgy</v>
      </c>
      <c r="W152" s="328"/>
    </row>
    <row r="153" spans="2:23" ht="15.75" x14ac:dyDescent="0.25">
      <c r="B153" s="401">
        <v>60</v>
      </c>
      <c r="C153" s="338" t="s">
        <v>216</v>
      </c>
      <c r="D153" s="339"/>
      <c r="E153" s="149">
        <v>57</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6"/>
        <v>nulla</v>
      </c>
      <c r="V153" s="222" t="str">
        <f t="shared" si="7"/>
        <v>Csertölgy</v>
      </c>
      <c r="W153" s="328"/>
    </row>
    <row r="154" spans="2:23" ht="15.75" x14ac:dyDescent="0.25">
      <c r="B154" s="401">
        <v>60</v>
      </c>
      <c r="C154" s="338" t="s">
        <v>216</v>
      </c>
      <c r="D154" s="339"/>
      <c r="E154" s="149">
        <v>75</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6"/>
        <v>nulla</v>
      </c>
      <c r="V154" s="222" t="str">
        <f t="shared" si="7"/>
        <v>Csertölgy</v>
      </c>
      <c r="W154" s="328"/>
    </row>
    <row r="155" spans="2:23" ht="15.75" x14ac:dyDescent="0.25">
      <c r="B155" s="401">
        <v>60</v>
      </c>
      <c r="C155" s="338" t="s">
        <v>33</v>
      </c>
      <c r="D155" s="339"/>
      <c r="E155" s="149">
        <v>36</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6"/>
        <v>nulla</v>
      </c>
      <c r="V155" s="222" t="str">
        <f t="shared" si="7"/>
        <v>Bükk</v>
      </c>
      <c r="W155" s="328"/>
    </row>
    <row r="156" spans="2:23" ht="15.75" x14ac:dyDescent="0.25">
      <c r="B156" s="401">
        <v>61</v>
      </c>
      <c r="C156" s="338" t="s">
        <v>137</v>
      </c>
      <c r="D156" s="339"/>
      <c r="E156" s="149">
        <v>3</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6"/>
        <v>nulla</v>
      </c>
      <c r="V156" s="222" t="str">
        <f t="shared" si="7"/>
        <v>Gyertyán</v>
      </c>
      <c r="W156" s="328"/>
    </row>
    <row r="157" spans="2:23" ht="15.75" x14ac:dyDescent="0.25">
      <c r="B157" s="401">
        <v>62</v>
      </c>
      <c r="C157" s="338" t="s">
        <v>137</v>
      </c>
      <c r="D157" s="339"/>
      <c r="E157" s="149">
        <v>4</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6"/>
        <v>nulla</v>
      </c>
      <c r="V157" s="222" t="str">
        <f t="shared" si="7"/>
        <v>Gyertyán</v>
      </c>
      <c r="W157" s="328"/>
    </row>
    <row r="158" spans="2:23" ht="15.75" x14ac:dyDescent="0.25">
      <c r="B158" s="401">
        <v>62</v>
      </c>
      <c r="C158" s="338" t="s">
        <v>243</v>
      </c>
      <c r="D158" s="339"/>
      <c r="E158" s="149">
        <v>4</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6"/>
        <v>nulla</v>
      </c>
      <c r="V158" s="222" t="str">
        <f t="shared" si="7"/>
        <v>Galagonya</v>
      </c>
      <c r="W158" s="328"/>
    </row>
    <row r="159" spans="2:23" ht="15.75" x14ac:dyDescent="0.25">
      <c r="B159" s="401">
        <v>63</v>
      </c>
      <c r="C159" s="338" t="s">
        <v>216</v>
      </c>
      <c r="D159" s="339"/>
      <c r="E159" s="149">
        <v>123</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6"/>
        <v>nulla</v>
      </c>
      <c r="V159" s="222" t="str">
        <f t="shared" si="7"/>
        <v>Csertölgy</v>
      </c>
      <c r="W159" s="328"/>
    </row>
    <row r="160" spans="2:23" ht="15.75" x14ac:dyDescent="0.25">
      <c r="B160" s="401">
        <v>63</v>
      </c>
      <c r="C160" s="338" t="s">
        <v>216</v>
      </c>
      <c r="D160" s="339"/>
      <c r="E160" s="149">
        <v>114</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6"/>
        <v>nulla</v>
      </c>
      <c r="V160" s="222" t="str">
        <f t="shared" si="7"/>
        <v>Csertölgy</v>
      </c>
      <c r="W160" s="328"/>
    </row>
    <row r="161" spans="2:23" ht="15.75" x14ac:dyDescent="0.25">
      <c r="B161" s="401">
        <v>65</v>
      </c>
      <c r="C161" s="338" t="s">
        <v>137</v>
      </c>
      <c r="D161" s="339"/>
      <c r="E161" s="149">
        <v>4</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6"/>
        <v>nulla</v>
      </c>
      <c r="V161" s="222" t="str">
        <f t="shared" si="7"/>
        <v>Gyertyán</v>
      </c>
      <c r="W161" s="328"/>
    </row>
    <row r="162" spans="2:23" ht="15.75" x14ac:dyDescent="0.25">
      <c r="B162" s="401">
        <v>65</v>
      </c>
      <c r="C162" s="338" t="s">
        <v>243</v>
      </c>
      <c r="D162" s="339"/>
      <c r="E162" s="149">
        <v>3</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6"/>
        <v>nulla</v>
      </c>
      <c r="V162" s="222" t="str">
        <f t="shared" si="7"/>
        <v>Galagonya</v>
      </c>
      <c r="W162" s="328"/>
    </row>
    <row r="163" spans="2:23" ht="15.75" x14ac:dyDescent="0.25">
      <c r="B163" s="401">
        <v>65</v>
      </c>
      <c r="C163" s="338" t="s">
        <v>247</v>
      </c>
      <c r="D163" s="339"/>
      <c r="E163" s="149">
        <v>3</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6"/>
        <v>nulla</v>
      </c>
      <c r="V163" s="222" t="str">
        <f t="shared" si="7"/>
        <v>Vadrózsa</v>
      </c>
      <c r="W163" s="328"/>
    </row>
    <row r="164" spans="2:23" ht="15.75" x14ac:dyDescent="0.25">
      <c r="B164" s="401">
        <v>66</v>
      </c>
      <c r="C164" s="338" t="s">
        <v>137</v>
      </c>
      <c r="D164" s="339"/>
      <c r="E164" s="149">
        <v>15</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6"/>
        <v>nulla</v>
      </c>
      <c r="V164" s="222" t="str">
        <f t="shared" si="7"/>
        <v>Gyertyán</v>
      </c>
      <c r="W164" s="328"/>
    </row>
    <row r="165" spans="2:23" ht="15.75" x14ac:dyDescent="0.25">
      <c r="B165" s="401">
        <v>66</v>
      </c>
      <c r="C165" s="338" t="s">
        <v>215</v>
      </c>
      <c r="D165" s="339"/>
      <c r="E165" s="149">
        <v>94</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6"/>
        <v>nulla</v>
      </c>
      <c r="V165" s="222" t="str">
        <f t="shared" si="7"/>
        <v>Kocsánytalan tölgy</v>
      </c>
      <c r="W165" s="328"/>
    </row>
    <row r="166" spans="2:23" ht="15.75" x14ac:dyDescent="0.25">
      <c r="B166" s="401">
        <v>66</v>
      </c>
      <c r="C166" s="338" t="s">
        <v>137</v>
      </c>
      <c r="D166" s="339"/>
      <c r="E166" s="149">
        <v>12</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6"/>
        <v>nulla</v>
      </c>
      <c r="V166" s="222" t="str">
        <f t="shared" si="7"/>
        <v>Gyertyán</v>
      </c>
      <c r="W166" s="328"/>
    </row>
    <row r="167" spans="2:23" ht="15.75" x14ac:dyDescent="0.25">
      <c r="B167" s="401">
        <v>66</v>
      </c>
      <c r="C167" s="338" t="s">
        <v>137</v>
      </c>
      <c r="D167" s="339"/>
      <c r="E167" s="149">
        <v>12</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6"/>
        <v>nulla</v>
      </c>
      <c r="V167" s="222" t="str">
        <f t="shared" si="7"/>
        <v>Gyertyán</v>
      </c>
      <c r="W167" s="328"/>
    </row>
    <row r="168" spans="2:23" ht="15.75" x14ac:dyDescent="0.25">
      <c r="B168" s="401">
        <v>67</v>
      </c>
      <c r="C168" s="338" t="s">
        <v>243</v>
      </c>
      <c r="D168" s="339"/>
      <c r="E168" s="149">
        <v>14</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6"/>
        <v>nulla</v>
      </c>
      <c r="V168" s="222" t="str">
        <f t="shared" si="7"/>
        <v>Galagonya</v>
      </c>
      <c r="W168" s="328"/>
    </row>
    <row r="169" spans="2:23" ht="15.75" x14ac:dyDescent="0.25">
      <c r="B169" s="401">
        <v>67</v>
      </c>
      <c r="C169" s="338" t="s">
        <v>243</v>
      </c>
      <c r="D169" s="339"/>
      <c r="E169" s="149">
        <v>8</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6"/>
        <v>nulla</v>
      </c>
      <c r="V169" s="222" t="str">
        <f t="shared" si="7"/>
        <v>Galagonya</v>
      </c>
      <c r="W169" s="328"/>
    </row>
    <row r="170" spans="2:23" ht="15.75" x14ac:dyDescent="0.25">
      <c r="B170" s="401">
        <v>67</v>
      </c>
      <c r="C170" s="338" t="s">
        <v>243</v>
      </c>
      <c r="D170" s="339"/>
      <c r="E170" s="149">
        <v>6</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6"/>
        <v>nulla</v>
      </c>
      <c r="V170" s="222" t="str">
        <f t="shared" si="7"/>
        <v>Galagonya</v>
      </c>
      <c r="W170" s="328"/>
    </row>
    <row r="171" spans="2:23" ht="15.75" x14ac:dyDescent="0.25">
      <c r="B171" s="401">
        <v>67</v>
      </c>
      <c r="C171" s="338" t="s">
        <v>243</v>
      </c>
      <c r="D171" s="339"/>
      <c r="E171" s="149">
        <v>4</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6"/>
        <v>nulla</v>
      </c>
      <c r="V171" s="222" t="str">
        <f t="shared" si="7"/>
        <v>Galagonya</v>
      </c>
      <c r="W171" s="328"/>
    </row>
    <row r="172" spans="2:23" ht="15.75" x14ac:dyDescent="0.25">
      <c r="B172" s="401">
        <v>67</v>
      </c>
      <c r="C172" s="338" t="s">
        <v>243</v>
      </c>
      <c r="D172" s="339"/>
      <c r="E172" s="149">
        <v>26</v>
      </c>
      <c r="F172" s="211">
        <v>0</v>
      </c>
      <c r="G172" s="211">
        <v>1</v>
      </c>
      <c r="H172" s="211">
        <v>0</v>
      </c>
      <c r="I172" s="211">
        <v>0</v>
      </c>
      <c r="J172" s="211">
        <v>0</v>
      </c>
      <c r="K172" s="267">
        <v>0</v>
      </c>
      <c r="L172" s="211">
        <v>0</v>
      </c>
      <c r="M172" s="211">
        <v>0</v>
      </c>
      <c r="N172" s="268">
        <v>0</v>
      </c>
      <c r="O172" s="149">
        <v>0</v>
      </c>
      <c r="P172" s="211">
        <v>0</v>
      </c>
      <c r="Q172" s="211">
        <v>0</v>
      </c>
      <c r="R172" s="151">
        <v>0</v>
      </c>
      <c r="S172" s="213">
        <v>30</v>
      </c>
      <c r="T172" s="212">
        <v>61</v>
      </c>
      <c r="U172" s="469">
        <f t="shared" si="6"/>
        <v>31</v>
      </c>
      <c r="V172" s="222" t="str">
        <f t="shared" si="7"/>
        <v>Galagonya</v>
      </c>
      <c r="W172" s="328"/>
    </row>
    <row r="173" spans="2:23" ht="15.75" x14ac:dyDescent="0.25">
      <c r="B173" s="401">
        <v>67</v>
      </c>
      <c r="C173" s="338" t="s">
        <v>216</v>
      </c>
      <c r="D173" s="339"/>
      <c r="E173" s="149">
        <v>98</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6"/>
        <v>nulla</v>
      </c>
      <c r="V173" s="222" t="str">
        <f t="shared" si="7"/>
        <v>Csertölgy</v>
      </c>
      <c r="W173" s="328"/>
    </row>
    <row r="174" spans="2:23" ht="15.75" x14ac:dyDescent="0.25">
      <c r="B174" s="401">
        <v>68</v>
      </c>
      <c r="C174" s="338" t="s">
        <v>243</v>
      </c>
      <c r="D174" s="339"/>
      <c r="E174" s="149">
        <v>3</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6"/>
        <v>nulla</v>
      </c>
      <c r="V174" s="222" t="str">
        <f t="shared" si="7"/>
        <v>Galagonya</v>
      </c>
      <c r="W174" s="328"/>
    </row>
    <row r="175" spans="2:23" ht="15.75" x14ac:dyDescent="0.25">
      <c r="B175" s="401">
        <v>68</v>
      </c>
      <c r="C175" s="338" t="s">
        <v>243</v>
      </c>
      <c r="D175" s="339"/>
      <c r="E175" s="149">
        <v>3</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6"/>
        <v>nulla</v>
      </c>
      <c r="V175" s="222" t="str">
        <f t="shared" si="7"/>
        <v>Galagonya</v>
      </c>
      <c r="W175" s="328"/>
    </row>
    <row r="176" spans="2:23" ht="15.75" x14ac:dyDescent="0.25">
      <c r="B176" s="401">
        <v>68</v>
      </c>
      <c r="C176" s="338" t="s">
        <v>216</v>
      </c>
      <c r="D176" s="339"/>
      <c r="E176" s="149">
        <v>109</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6"/>
        <v>nulla</v>
      </c>
      <c r="V176" s="222" t="str">
        <f t="shared" si="7"/>
        <v>Csertölgy</v>
      </c>
      <c r="W176" s="328"/>
    </row>
    <row r="177" spans="2:23" ht="15.75" x14ac:dyDescent="0.25">
      <c r="B177" s="401">
        <v>69</v>
      </c>
      <c r="C177" s="338" t="s">
        <v>216</v>
      </c>
      <c r="D177" s="339"/>
      <c r="E177" s="149">
        <v>69</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6"/>
        <v>nulla</v>
      </c>
      <c r="V177" s="222" t="str">
        <f t="shared" si="7"/>
        <v>Csertölgy</v>
      </c>
      <c r="W177" s="328"/>
    </row>
    <row r="178" spans="2:23" ht="15.75" x14ac:dyDescent="0.25">
      <c r="B178" s="401">
        <v>70</v>
      </c>
      <c r="C178" s="338" t="s">
        <v>137</v>
      </c>
      <c r="D178" s="339"/>
      <c r="E178" s="149">
        <v>8</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6"/>
        <v>nulla</v>
      </c>
      <c r="V178" s="222" t="str">
        <f t="shared" si="7"/>
        <v>Gyertyán</v>
      </c>
      <c r="W178" s="328"/>
    </row>
    <row r="179" spans="2:23" ht="15.75" x14ac:dyDescent="0.25">
      <c r="B179" s="401">
        <v>70</v>
      </c>
      <c r="C179" s="338" t="s">
        <v>137</v>
      </c>
      <c r="D179" s="339"/>
      <c r="E179" s="149">
        <v>3</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6"/>
        <v>nulla</v>
      </c>
      <c r="V179" s="222" t="str">
        <f t="shared" si="7"/>
        <v>Gyertyán</v>
      </c>
      <c r="W179" s="328"/>
    </row>
    <row r="180" spans="2:23" ht="15.75" x14ac:dyDescent="0.25">
      <c r="B180" s="401">
        <v>71</v>
      </c>
      <c r="C180" s="338" t="s">
        <v>216</v>
      </c>
      <c r="D180" s="339"/>
      <c r="E180" s="149">
        <v>93</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6"/>
        <v>nulla</v>
      </c>
      <c r="V180" s="222" t="str">
        <f t="shared" si="7"/>
        <v>Csertölgy</v>
      </c>
      <c r="W180" s="328"/>
    </row>
    <row r="181" spans="2:23" ht="15.75" x14ac:dyDescent="0.25">
      <c r="B181" s="401">
        <v>71</v>
      </c>
      <c r="C181" s="338" t="s">
        <v>216</v>
      </c>
      <c r="D181" s="339"/>
      <c r="E181" s="149">
        <v>88</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6"/>
        <v>nulla</v>
      </c>
      <c r="V181" s="222" t="str">
        <f t="shared" si="7"/>
        <v>Csertölgy</v>
      </c>
      <c r="W181" s="328"/>
    </row>
    <row r="182" spans="2:23" ht="15.75" x14ac:dyDescent="0.25">
      <c r="B182" s="401">
        <v>73</v>
      </c>
      <c r="C182" s="338" t="s">
        <v>243</v>
      </c>
      <c r="D182" s="339"/>
      <c r="E182" s="149">
        <v>9</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6"/>
        <v>nulla</v>
      </c>
      <c r="V182" s="222" t="str">
        <f t="shared" si="7"/>
        <v>Galagonya</v>
      </c>
      <c r="W182" s="328"/>
    </row>
    <row r="183" spans="2:23" ht="15.75" x14ac:dyDescent="0.25">
      <c r="B183" s="401">
        <v>73</v>
      </c>
      <c r="C183" s="338" t="s">
        <v>216</v>
      </c>
      <c r="D183" s="339"/>
      <c r="E183" s="149">
        <v>105</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6"/>
        <v>nulla</v>
      </c>
      <c r="V183" s="222" t="str">
        <f t="shared" si="7"/>
        <v>Csertölgy</v>
      </c>
      <c r="W183" s="328"/>
    </row>
    <row r="184" spans="2:23" ht="15.75" x14ac:dyDescent="0.25">
      <c r="B184" s="401">
        <v>73</v>
      </c>
      <c r="C184" s="338" t="s">
        <v>217</v>
      </c>
      <c r="D184" s="339"/>
      <c r="E184" s="149">
        <v>4</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6"/>
        <v>nulla</v>
      </c>
      <c r="V184" s="222" t="str">
        <f t="shared" si="7"/>
        <v>Virágos kőris</v>
      </c>
      <c r="W184" s="328"/>
    </row>
    <row r="185" spans="2:23" ht="15.75" x14ac:dyDescent="0.25">
      <c r="B185" s="401">
        <v>74</v>
      </c>
      <c r="C185" s="338" t="s">
        <v>216</v>
      </c>
      <c r="D185" s="339"/>
      <c r="E185" s="149">
        <v>50</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6"/>
        <v>nulla</v>
      </c>
      <c r="V185" s="222" t="str">
        <f t="shared" si="7"/>
        <v>Csertölgy</v>
      </c>
      <c r="W185" s="328"/>
    </row>
    <row r="186" spans="2:23" ht="15.75" x14ac:dyDescent="0.25">
      <c r="B186" s="401">
        <v>74</v>
      </c>
      <c r="C186" s="338" t="s">
        <v>137</v>
      </c>
      <c r="D186" s="339"/>
      <c r="E186" s="149">
        <v>3</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6"/>
        <v>nulla</v>
      </c>
      <c r="V186" s="222" t="str">
        <f t="shared" si="7"/>
        <v>Gyertyán</v>
      </c>
      <c r="W186" s="328"/>
    </row>
    <row r="187" spans="2:23" ht="15.75" x14ac:dyDescent="0.25">
      <c r="B187" s="401">
        <v>75</v>
      </c>
      <c r="C187" s="338" t="s">
        <v>137</v>
      </c>
      <c r="D187" s="339"/>
      <c r="E187" s="149">
        <v>15</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ref="U187:U208" si="8">IF((T187-S187)&gt;0,T187-S187,"nulla")</f>
        <v>nulla</v>
      </c>
      <c r="V187" s="222" t="str">
        <f t="shared" ref="V187:V208" si="9">C187</f>
        <v>Gyertyán</v>
      </c>
      <c r="W187" s="328"/>
    </row>
    <row r="188" spans="2:23" ht="15.75" x14ac:dyDescent="0.25">
      <c r="B188" s="401">
        <v>76</v>
      </c>
      <c r="C188" s="338" t="s">
        <v>216</v>
      </c>
      <c r="D188" s="339"/>
      <c r="E188" s="149">
        <v>137</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8"/>
        <v>nulla</v>
      </c>
      <c r="V188" s="222" t="str">
        <f t="shared" si="9"/>
        <v>Csertölgy</v>
      </c>
      <c r="W188" s="328"/>
    </row>
    <row r="189" spans="2:23" ht="15.75" x14ac:dyDescent="0.25">
      <c r="B189" s="401">
        <v>77</v>
      </c>
      <c r="C189" s="338" t="s">
        <v>137</v>
      </c>
      <c r="D189" s="339"/>
      <c r="E189" s="149">
        <v>47</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8"/>
        <v>nulla</v>
      </c>
      <c r="V189" s="222" t="str">
        <f t="shared" si="9"/>
        <v>Gyertyán</v>
      </c>
      <c r="W189" s="328"/>
    </row>
    <row r="190" spans="2:23" ht="15.75" x14ac:dyDescent="0.25">
      <c r="B190" s="401">
        <v>79</v>
      </c>
      <c r="C190" s="338" t="s">
        <v>215</v>
      </c>
      <c r="D190" s="339"/>
      <c r="E190" s="149">
        <v>119</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8"/>
        <v>nulla</v>
      </c>
      <c r="V190" s="222" t="str">
        <f t="shared" si="9"/>
        <v>Kocsánytalan tölgy</v>
      </c>
      <c r="W190" s="328"/>
    </row>
    <row r="191" spans="2:23" ht="15.75" x14ac:dyDescent="0.25">
      <c r="B191" s="401">
        <v>79</v>
      </c>
      <c r="C191" s="338" t="s">
        <v>215</v>
      </c>
      <c r="D191" s="339"/>
      <c r="E191" s="149">
        <v>97</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8"/>
        <v>nulla</v>
      </c>
      <c r="V191" s="222" t="str">
        <f t="shared" si="9"/>
        <v>Kocsánytalan tölgy</v>
      </c>
      <c r="W191" s="328"/>
    </row>
    <row r="192" spans="2:23" ht="15.75" x14ac:dyDescent="0.25">
      <c r="B192" s="401">
        <v>80</v>
      </c>
      <c r="C192" s="338" t="s">
        <v>215</v>
      </c>
      <c r="D192" s="339"/>
      <c r="E192" s="149">
        <v>93</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8"/>
        <v>nulla</v>
      </c>
      <c r="V192" s="222" t="str">
        <f t="shared" si="9"/>
        <v>Kocsánytalan tölgy</v>
      </c>
      <c r="W192" s="328"/>
    </row>
    <row r="193" spans="2:23" ht="15.75" x14ac:dyDescent="0.25">
      <c r="B193" s="401">
        <v>82</v>
      </c>
      <c r="C193" s="338" t="s">
        <v>33</v>
      </c>
      <c r="D193" s="339"/>
      <c r="E193" s="149">
        <v>123</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8"/>
        <v>nulla</v>
      </c>
      <c r="V193" s="222" t="str">
        <f t="shared" si="9"/>
        <v>Bükk</v>
      </c>
      <c r="W193" s="328"/>
    </row>
    <row r="194" spans="2:23" ht="15.75" x14ac:dyDescent="0.25">
      <c r="B194" s="401">
        <v>83</v>
      </c>
      <c r="C194" s="338" t="s">
        <v>33</v>
      </c>
      <c r="D194" s="339"/>
      <c r="E194" s="149">
        <v>118</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8"/>
        <v>nulla</v>
      </c>
      <c r="V194" s="222" t="str">
        <f t="shared" si="9"/>
        <v>Bükk</v>
      </c>
      <c r="W194" s="328"/>
    </row>
    <row r="195" spans="2:23" ht="15.75" x14ac:dyDescent="0.25">
      <c r="B195" s="401">
        <v>84</v>
      </c>
      <c r="C195" s="338" t="s">
        <v>33</v>
      </c>
      <c r="D195" s="339"/>
      <c r="E195" s="149">
        <v>17</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8"/>
        <v>nulla</v>
      </c>
      <c r="V195" s="222" t="str">
        <f t="shared" si="9"/>
        <v>Bükk</v>
      </c>
      <c r="W195" s="328"/>
    </row>
    <row r="196" spans="2:23" ht="15.75" x14ac:dyDescent="0.25">
      <c r="B196" s="401">
        <v>86</v>
      </c>
      <c r="C196" s="338" t="s">
        <v>33</v>
      </c>
      <c r="D196" s="339"/>
      <c r="E196" s="149">
        <v>131</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8"/>
        <v>nulla</v>
      </c>
      <c r="V196" s="222" t="str">
        <f t="shared" si="9"/>
        <v>Bükk</v>
      </c>
      <c r="W196" s="328"/>
    </row>
    <row r="197" spans="2:23" ht="15.75" x14ac:dyDescent="0.25">
      <c r="B197" s="401">
        <v>89</v>
      </c>
      <c r="C197" s="338" t="s">
        <v>33</v>
      </c>
      <c r="D197" s="339"/>
      <c r="E197" s="149">
        <v>131</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8"/>
        <v>nulla</v>
      </c>
      <c r="V197" s="222" t="str">
        <f t="shared" si="9"/>
        <v>Bükk</v>
      </c>
      <c r="W197" s="328"/>
    </row>
    <row r="198" spans="2:23" ht="15.75" x14ac:dyDescent="0.25">
      <c r="B198" s="401">
        <v>90</v>
      </c>
      <c r="C198" s="338" t="s">
        <v>33</v>
      </c>
      <c r="D198" s="339"/>
      <c r="E198" s="149">
        <v>92</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8"/>
        <v>nulla</v>
      </c>
      <c r="V198" s="222" t="str">
        <f t="shared" si="9"/>
        <v>Bükk</v>
      </c>
      <c r="W198" s="328"/>
    </row>
    <row r="199" spans="2:23" ht="15.75" x14ac:dyDescent="0.25">
      <c r="B199" s="401">
        <v>92</v>
      </c>
      <c r="C199" s="338" t="s">
        <v>33</v>
      </c>
      <c r="D199" s="339"/>
      <c r="E199" s="149">
        <v>68</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8"/>
        <v>nulla</v>
      </c>
      <c r="V199" s="222" t="str">
        <f t="shared" si="9"/>
        <v>Bükk</v>
      </c>
      <c r="W199" s="328"/>
    </row>
    <row r="200" spans="2:23" ht="15.75" x14ac:dyDescent="0.25">
      <c r="B200" s="401">
        <v>93</v>
      </c>
      <c r="C200" s="338" t="s">
        <v>33</v>
      </c>
      <c r="D200" s="339"/>
      <c r="E200" s="149">
        <v>117</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8"/>
        <v>nulla</v>
      </c>
      <c r="V200" s="222" t="str">
        <f t="shared" si="9"/>
        <v>Bükk</v>
      </c>
      <c r="W200" s="328"/>
    </row>
    <row r="201" spans="2:23" ht="15.75" x14ac:dyDescent="0.25">
      <c r="B201" s="401">
        <v>93</v>
      </c>
      <c r="C201" s="338" t="s">
        <v>33</v>
      </c>
      <c r="D201" s="339"/>
      <c r="E201" s="149">
        <v>84</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8"/>
        <v>nulla</v>
      </c>
      <c r="V201" s="222" t="str">
        <f t="shared" si="9"/>
        <v>Bükk</v>
      </c>
      <c r="W201" s="328"/>
    </row>
    <row r="202" spans="2:23" ht="15.75" x14ac:dyDescent="0.25">
      <c r="B202" s="401">
        <v>94</v>
      </c>
      <c r="C202" s="338" t="s">
        <v>33</v>
      </c>
      <c r="D202" s="339"/>
      <c r="E202" s="149">
        <v>94</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8"/>
        <v>nulla</v>
      </c>
      <c r="V202" s="222" t="str">
        <f t="shared" si="9"/>
        <v>Bükk</v>
      </c>
      <c r="W202" s="328"/>
    </row>
    <row r="203" spans="2:23" ht="15.75" x14ac:dyDescent="0.25">
      <c r="B203" s="401">
        <v>95</v>
      </c>
      <c r="C203" s="338" t="s">
        <v>33</v>
      </c>
      <c r="D203" s="339"/>
      <c r="E203" s="149">
        <v>181</v>
      </c>
      <c r="F203" s="211">
        <v>1</v>
      </c>
      <c r="G203" s="211">
        <v>0</v>
      </c>
      <c r="H203" s="211">
        <v>0</v>
      </c>
      <c r="I203" s="211">
        <v>0</v>
      </c>
      <c r="J203" s="211">
        <v>0</v>
      </c>
      <c r="K203" s="267">
        <v>0</v>
      </c>
      <c r="L203" s="211">
        <v>0</v>
      </c>
      <c r="M203" s="211">
        <v>0</v>
      </c>
      <c r="N203" s="268">
        <v>0</v>
      </c>
      <c r="O203" s="149">
        <v>0</v>
      </c>
      <c r="P203" s="211">
        <v>0</v>
      </c>
      <c r="Q203" s="211">
        <v>0</v>
      </c>
      <c r="R203" s="151">
        <v>0</v>
      </c>
      <c r="S203" s="213"/>
      <c r="T203" s="212"/>
      <c r="U203" s="469" t="str">
        <f t="shared" si="8"/>
        <v>nulla</v>
      </c>
      <c r="V203" s="222" t="str">
        <f t="shared" si="9"/>
        <v>Bükk</v>
      </c>
      <c r="W203" s="328"/>
    </row>
    <row r="204" spans="2:23" ht="15.75" x14ac:dyDescent="0.25">
      <c r="B204" s="401">
        <v>96</v>
      </c>
      <c r="C204" s="338" t="s">
        <v>33</v>
      </c>
      <c r="D204" s="339"/>
      <c r="E204" s="149">
        <v>107</v>
      </c>
      <c r="F204" s="211">
        <v>1</v>
      </c>
      <c r="G204" s="211">
        <v>0</v>
      </c>
      <c r="H204" s="211">
        <v>0</v>
      </c>
      <c r="I204" s="211">
        <v>0</v>
      </c>
      <c r="J204" s="211">
        <v>0</v>
      </c>
      <c r="K204" s="267">
        <v>0</v>
      </c>
      <c r="L204" s="211">
        <v>0</v>
      </c>
      <c r="M204" s="211">
        <v>0</v>
      </c>
      <c r="N204" s="268">
        <v>0</v>
      </c>
      <c r="O204" s="149">
        <v>0</v>
      </c>
      <c r="P204" s="211">
        <v>0</v>
      </c>
      <c r="Q204" s="211">
        <v>0</v>
      </c>
      <c r="R204" s="151">
        <v>0</v>
      </c>
      <c r="S204" s="213"/>
      <c r="T204" s="212"/>
      <c r="U204" s="469" t="str">
        <f t="shared" si="8"/>
        <v>nulla</v>
      </c>
      <c r="V204" s="222" t="str">
        <f t="shared" si="9"/>
        <v>Bükk</v>
      </c>
      <c r="W204" s="328"/>
    </row>
    <row r="205" spans="2:23" ht="15.75" x14ac:dyDescent="0.25">
      <c r="B205" s="401">
        <v>97</v>
      </c>
      <c r="C205" s="338" t="s">
        <v>33</v>
      </c>
      <c r="D205" s="339"/>
      <c r="E205" s="149">
        <v>12</v>
      </c>
      <c r="F205" s="211">
        <v>1</v>
      </c>
      <c r="G205" s="211">
        <v>0</v>
      </c>
      <c r="H205" s="211">
        <v>0</v>
      </c>
      <c r="I205" s="211">
        <v>0</v>
      </c>
      <c r="J205" s="211">
        <v>0</v>
      </c>
      <c r="K205" s="267">
        <v>0</v>
      </c>
      <c r="L205" s="211">
        <v>0</v>
      </c>
      <c r="M205" s="211">
        <v>0</v>
      </c>
      <c r="N205" s="268">
        <v>0</v>
      </c>
      <c r="O205" s="149">
        <v>0</v>
      </c>
      <c r="P205" s="211">
        <v>0</v>
      </c>
      <c r="Q205" s="211">
        <v>0</v>
      </c>
      <c r="R205" s="151">
        <v>0</v>
      </c>
      <c r="S205" s="213"/>
      <c r="T205" s="212"/>
      <c r="U205" s="469" t="str">
        <f t="shared" si="8"/>
        <v>nulla</v>
      </c>
      <c r="V205" s="222" t="str">
        <f t="shared" si="9"/>
        <v>Bükk</v>
      </c>
      <c r="W205" s="328"/>
    </row>
    <row r="206" spans="2:23" ht="15.75" x14ac:dyDescent="0.25">
      <c r="B206" s="401">
        <v>98</v>
      </c>
      <c r="C206" s="338" t="s">
        <v>33</v>
      </c>
      <c r="D206" s="339"/>
      <c r="E206" s="149">
        <v>85</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8"/>
        <v>nulla</v>
      </c>
      <c r="V206" s="222" t="str">
        <f t="shared" si="9"/>
        <v>Bükk</v>
      </c>
      <c r="W206" s="328"/>
    </row>
    <row r="207" spans="2:23" ht="15.75" x14ac:dyDescent="0.25">
      <c r="B207" s="401">
        <v>99</v>
      </c>
      <c r="C207" s="338" t="s">
        <v>33</v>
      </c>
      <c r="D207" s="339"/>
      <c r="E207" s="149">
        <v>129</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8"/>
        <v>nulla</v>
      </c>
      <c r="V207" s="222" t="str">
        <f t="shared" si="9"/>
        <v>Bükk</v>
      </c>
      <c r="W207" s="328"/>
    </row>
    <row r="208" spans="2:23" ht="15.75" x14ac:dyDescent="0.25">
      <c r="B208" s="401">
        <v>100</v>
      </c>
      <c r="C208" s="338" t="s">
        <v>33</v>
      </c>
      <c r="D208" s="339"/>
      <c r="E208" s="149">
        <v>108</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8"/>
        <v>nulla</v>
      </c>
      <c r="V208" s="222" t="str">
        <f t="shared" si="9"/>
        <v>Bükk</v>
      </c>
      <c r="W208" s="328"/>
    </row>
    <row r="209" spans="1:23" ht="15.75" x14ac:dyDescent="0.25">
      <c r="A209" s="189" t="s">
        <v>256</v>
      </c>
      <c r="B209" s="401"/>
      <c r="C209" s="338"/>
      <c r="D209" s="339"/>
      <c r="E209" s="149"/>
      <c r="F209" s="211">
        <v>0</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2"/>
        <v>nulla</v>
      </c>
      <c r="V209" s="222">
        <f t="shared" si="3"/>
        <v>0</v>
      </c>
      <c r="W209" s="328"/>
    </row>
    <row r="210" spans="1:23" ht="15.75" x14ac:dyDescent="0.25">
      <c r="C210" s="194" t="s">
        <v>222</v>
      </c>
      <c r="D210" s="194"/>
      <c r="E210" s="224"/>
      <c r="F210" s="336">
        <f t="shared" ref="F210:R210" si="10">SUM(F12:F209)</f>
        <v>194</v>
      </c>
      <c r="G210" s="336">
        <f t="shared" si="10"/>
        <v>1</v>
      </c>
      <c r="H210" s="336">
        <f t="shared" si="10"/>
        <v>2</v>
      </c>
      <c r="I210" s="336">
        <f t="shared" si="10"/>
        <v>0</v>
      </c>
      <c r="J210" s="336">
        <f t="shared" si="10"/>
        <v>0</v>
      </c>
      <c r="K210" s="345">
        <f t="shared" si="10"/>
        <v>0</v>
      </c>
      <c r="L210" s="336">
        <f t="shared" si="10"/>
        <v>0</v>
      </c>
      <c r="M210" s="336">
        <f t="shared" si="10"/>
        <v>0</v>
      </c>
      <c r="N210" s="346">
        <f t="shared" si="10"/>
        <v>0</v>
      </c>
      <c r="O210" s="336">
        <f t="shared" si="10"/>
        <v>0</v>
      </c>
      <c r="P210" s="336">
        <f t="shared" si="10"/>
        <v>0</v>
      </c>
      <c r="Q210" s="336">
        <f t="shared" si="10"/>
        <v>0</v>
      </c>
      <c r="R210" s="336">
        <f t="shared" si="10"/>
        <v>0</v>
      </c>
      <c r="S210" s="223"/>
      <c r="T210" s="230"/>
      <c r="U210" s="230"/>
      <c r="W210" s="25"/>
    </row>
    <row r="211" spans="1:23" ht="15.75" x14ac:dyDescent="0.25">
      <c r="C211" s="194" t="s">
        <v>221</v>
      </c>
      <c r="D211" s="194"/>
      <c r="E211" s="226">
        <f>AVERAGE(E12:E209)</f>
        <v>33.771573604060912</v>
      </c>
      <c r="F211" s="227"/>
      <c r="G211" s="227"/>
      <c r="H211" s="227"/>
      <c r="I211" s="227"/>
      <c r="J211" s="227"/>
      <c r="K211" s="227"/>
      <c r="L211" s="227"/>
      <c r="M211" s="227"/>
      <c r="N211" s="227"/>
      <c r="O211" s="227"/>
      <c r="P211" s="227"/>
      <c r="Q211" s="227"/>
      <c r="R211" s="227"/>
      <c r="S211" s="226">
        <f>AVERAGE(S12:S209)</f>
        <v>16.666666666666668</v>
      </c>
      <c r="T211" s="225">
        <f>AVERAGE(T12:T209)</f>
        <v>67.333333333333329</v>
      </c>
      <c r="U211" s="225">
        <f>AVERAGE(U12:U209)</f>
        <v>50.666666666666664</v>
      </c>
    </row>
    <row r="212" spans="1:23" ht="15.75" x14ac:dyDescent="0.25">
      <c r="C212" s="194" t="s">
        <v>220</v>
      </c>
      <c r="D212" s="194"/>
      <c r="E212" s="226">
        <f>STDEV(E12:E209)</f>
        <v>41.351697199590816</v>
      </c>
      <c r="F212" s="227"/>
      <c r="G212" s="227"/>
      <c r="H212" s="227"/>
      <c r="I212" s="227"/>
      <c r="J212" s="227"/>
      <c r="K212" s="227"/>
      <c r="L212" s="227"/>
      <c r="M212" s="227"/>
      <c r="N212" s="227"/>
      <c r="O212" s="227"/>
      <c r="P212" s="227"/>
      <c r="Q212" s="227"/>
      <c r="R212" s="227"/>
      <c r="S212" s="226">
        <f>STDEV(S12:S209)</f>
        <v>15.275252316519467</v>
      </c>
      <c r="T212" s="225">
        <f>STDEV(T12:T209)</f>
        <v>18.339392937971883</v>
      </c>
      <c r="U212" s="225">
        <f>STDEV(U12:U209)</f>
        <v>32.347076117221683</v>
      </c>
    </row>
    <row r="213" spans="1:23" ht="15.75" x14ac:dyDescent="0.25">
      <c r="C213" s="339"/>
      <c r="D213" s="339"/>
      <c r="E213" s="340"/>
      <c r="F213" s="340"/>
      <c r="G213" s="340"/>
      <c r="H213" s="340"/>
      <c r="I213" s="340"/>
      <c r="J213" s="340"/>
      <c r="K213" s="340"/>
      <c r="L213" s="340"/>
      <c r="M213" s="340"/>
      <c r="N213" s="340"/>
      <c r="O213" s="340"/>
      <c r="P213" s="340"/>
      <c r="Q213" s="340"/>
      <c r="R213" s="340"/>
      <c r="S213" s="24"/>
      <c r="T213" s="24"/>
    </row>
    <row r="214" spans="1:23" x14ac:dyDescent="0.2">
      <c r="S214" s="228"/>
      <c r="T214" s="24"/>
    </row>
    <row r="215" spans="1:23" ht="15.75" x14ac:dyDescent="0.25">
      <c r="C215" s="194" t="s">
        <v>365</v>
      </c>
      <c r="D215" s="193"/>
      <c r="E215" s="402">
        <f>COUNT(B12:B209)</f>
        <v>197</v>
      </c>
    </row>
    <row r="217" spans="1:23" ht="15.75" x14ac:dyDescent="0.25">
      <c r="B217" s="536" t="s">
        <v>363</v>
      </c>
      <c r="C217" s="537"/>
      <c r="D217" s="153"/>
      <c r="E217" s="244">
        <f>E215-SUM(F210:R210)</f>
        <v>0</v>
      </c>
    </row>
    <row r="222" spans="1:23" ht="15.75" x14ac:dyDescent="0.25">
      <c r="C222" s="340"/>
      <c r="D222" s="339"/>
      <c r="G222" s="328"/>
      <c r="H222" s="328"/>
      <c r="I222" s="328"/>
      <c r="J222" s="328"/>
      <c r="K222" s="328"/>
      <c r="L222" s="328"/>
      <c r="M222" s="328"/>
      <c r="N222" s="328"/>
      <c r="O222" s="328"/>
      <c r="P222" s="328"/>
      <c r="Q222" s="328"/>
      <c r="R222" s="328"/>
    </row>
    <row r="223" spans="1:23" ht="15.75" x14ac:dyDescent="0.25">
      <c r="C223" s="340"/>
      <c r="D223" s="339"/>
      <c r="G223" s="328"/>
      <c r="H223" s="328"/>
      <c r="I223" s="328"/>
      <c r="J223" s="328"/>
      <c r="K223" s="328"/>
      <c r="L223" s="328"/>
      <c r="M223" s="328"/>
      <c r="N223" s="328"/>
      <c r="O223" s="328"/>
      <c r="P223" s="328"/>
      <c r="Q223" s="328"/>
      <c r="R223" s="328"/>
    </row>
    <row r="224" spans="1:23" ht="15.75" x14ac:dyDescent="0.25">
      <c r="C224" s="25"/>
      <c r="D224" s="339"/>
      <c r="G224" s="328"/>
      <c r="H224" s="328"/>
      <c r="I224" s="328"/>
      <c r="J224" s="328"/>
      <c r="K224" s="328"/>
      <c r="L224" s="328"/>
      <c r="M224" s="328"/>
      <c r="N224" s="328"/>
      <c r="O224" s="328"/>
      <c r="P224" s="328"/>
      <c r="Q224" s="328"/>
      <c r="R224" s="328"/>
    </row>
    <row r="226" ht="31.5" customHeight="1" x14ac:dyDescent="0.2"/>
    <row r="227" ht="15.75" customHeight="1" x14ac:dyDescent="0.2"/>
    <row r="228" ht="15.75" customHeight="1" x14ac:dyDescent="0.2"/>
  </sheetData>
  <mergeCells count="11">
    <mergeCell ref="B217:C217"/>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09">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09">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B12:B209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C112" sqref="C112"/>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Mátrabérc-Fallóskút 3.vonal</v>
      </c>
      <c r="E1" s="368"/>
      <c r="F1" s="368"/>
      <c r="G1" s="295" t="s">
        <v>143</v>
      </c>
      <c r="H1" s="514">
        <f>'terepi-hajtásszám&amp;hullaték'!R1</f>
        <v>41813</v>
      </c>
      <c r="I1" s="527"/>
      <c r="J1" s="295"/>
      <c r="K1" s="295" t="s">
        <v>305</v>
      </c>
      <c r="L1" s="295"/>
      <c r="M1" s="295"/>
      <c r="N1" s="368" t="str">
        <f>'terepi-hajtásszám&amp;hullaték'!Y1</f>
        <v>Brevák E. Hepp K. Csíntalan ZS.Herbály M.</v>
      </c>
      <c r="O1" s="368"/>
      <c r="P1" s="368"/>
      <c r="Q1" s="369"/>
      <c r="R1" s="146"/>
      <c r="S1" s="293" t="s">
        <v>306</v>
      </c>
      <c r="T1" s="295"/>
      <c r="U1" s="295"/>
      <c r="V1" s="368" t="str">
        <f>'terepi-hajtásszám&amp;hullaték'!AH1</f>
        <v>Hoffer K.</v>
      </c>
      <c r="W1" s="368"/>
      <c r="X1" s="368"/>
      <c r="Y1" s="368"/>
      <c r="Z1" s="295" t="s">
        <v>307</v>
      </c>
      <c r="AA1" s="295" t="s">
        <v>308</v>
      </c>
      <c r="AB1" s="514">
        <f>'terepi-hajtásszám&amp;hullaték'!AN1</f>
        <v>41869</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270</v>
      </c>
      <c r="D4" s="140"/>
      <c r="E4" s="140"/>
      <c r="F4" s="140"/>
      <c r="G4" s="235"/>
      <c r="H4" s="140"/>
      <c r="I4" s="140"/>
      <c r="J4" s="140"/>
      <c r="K4" s="235"/>
      <c r="L4" s="140"/>
      <c r="M4" s="140"/>
      <c r="N4" s="140"/>
      <c r="O4" s="140"/>
    </row>
    <row r="5" spans="1:29" ht="15" x14ac:dyDescent="0.2">
      <c r="C5" s="152" t="s">
        <v>329</v>
      </c>
      <c r="D5" s="140"/>
      <c r="E5" s="140"/>
      <c r="F5" s="140"/>
      <c r="G5" s="140"/>
      <c r="H5" s="140"/>
    </row>
    <row r="6" spans="1:29" x14ac:dyDescent="0.2">
      <c r="C6" s="553" t="s">
        <v>268</v>
      </c>
      <c r="D6" s="554"/>
      <c r="E6" s="554"/>
      <c r="F6" s="554"/>
      <c r="G6" s="555"/>
      <c r="H6" s="556" t="s">
        <v>262</v>
      </c>
      <c r="I6" s="557"/>
      <c r="J6" s="558"/>
    </row>
    <row r="7" spans="1:29" s="214" customFormat="1" ht="30" customHeight="1" x14ac:dyDescent="0.25">
      <c r="B7" s="233" t="s">
        <v>269</v>
      </c>
      <c r="C7" s="215" t="s">
        <v>223</v>
      </c>
      <c r="D7" s="219" t="s">
        <v>257</v>
      </c>
      <c r="E7" s="220" t="s">
        <v>258</v>
      </c>
      <c r="F7" s="220" t="s">
        <v>259</v>
      </c>
      <c r="G7" s="216" t="s">
        <v>260</v>
      </c>
      <c r="H7" s="217" t="s">
        <v>264</v>
      </c>
      <c r="I7" s="221" t="s">
        <v>261</v>
      </c>
      <c r="J7" s="218" t="s">
        <v>263</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0</v>
      </c>
      <c r="D23" s="331">
        <v>0</v>
      </c>
      <c r="E23" s="331">
        <v>0</v>
      </c>
      <c r="F23" s="331">
        <v>0</v>
      </c>
      <c r="G23" s="332">
        <v>1</v>
      </c>
      <c r="H23" s="330">
        <v>1</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0</v>
      </c>
      <c r="D36" s="331">
        <v>0</v>
      </c>
      <c r="E36" s="331">
        <v>0</v>
      </c>
      <c r="F36" s="331">
        <v>1</v>
      </c>
      <c r="G36" s="332">
        <v>0</v>
      </c>
      <c r="H36" s="330">
        <v>0</v>
      </c>
      <c r="I36" s="331">
        <v>1</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0</v>
      </c>
      <c r="D39" s="331">
        <v>1</v>
      </c>
      <c r="E39" s="331">
        <v>0</v>
      </c>
      <c r="F39" s="331">
        <v>0</v>
      </c>
      <c r="G39" s="332">
        <v>0</v>
      </c>
      <c r="H39" s="330">
        <v>1</v>
      </c>
      <c r="I39" s="331">
        <v>0</v>
      </c>
      <c r="J39" s="333">
        <v>0</v>
      </c>
    </row>
    <row r="40" spans="2:10" ht="15.75" x14ac:dyDescent="0.25">
      <c r="B40" s="194" t="s">
        <v>42</v>
      </c>
      <c r="C40" s="330">
        <v>0</v>
      </c>
      <c r="D40" s="331">
        <v>0</v>
      </c>
      <c r="E40" s="331">
        <v>0</v>
      </c>
      <c r="F40" s="331">
        <v>1</v>
      </c>
      <c r="G40" s="332">
        <v>0</v>
      </c>
      <c r="H40" s="330">
        <v>1</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0</v>
      </c>
      <c r="D43" s="331">
        <v>0</v>
      </c>
      <c r="E43" s="331">
        <v>0</v>
      </c>
      <c r="F43" s="331">
        <v>0</v>
      </c>
      <c r="G43" s="332">
        <v>1</v>
      </c>
      <c r="H43" s="330">
        <v>1</v>
      </c>
      <c r="I43" s="331">
        <v>0</v>
      </c>
      <c r="J43" s="333">
        <v>0</v>
      </c>
    </row>
    <row r="44" spans="2:10" ht="15.75" x14ac:dyDescent="0.25">
      <c r="B44" s="194" t="s">
        <v>46</v>
      </c>
      <c r="C44" s="330">
        <v>0</v>
      </c>
      <c r="D44" s="331">
        <v>0</v>
      </c>
      <c r="E44" s="331">
        <v>0</v>
      </c>
      <c r="F44" s="331">
        <v>0</v>
      </c>
      <c r="G44" s="332">
        <v>1</v>
      </c>
      <c r="H44" s="330">
        <v>1</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0</v>
      </c>
      <c r="D48" s="331">
        <v>0</v>
      </c>
      <c r="E48" s="331">
        <v>0</v>
      </c>
      <c r="F48" s="331">
        <v>0</v>
      </c>
      <c r="G48" s="332">
        <v>1</v>
      </c>
      <c r="H48" s="330">
        <v>1</v>
      </c>
      <c r="I48" s="331">
        <v>0</v>
      </c>
      <c r="J48" s="333">
        <v>0</v>
      </c>
    </row>
    <row r="49" spans="2:10" ht="15.75" x14ac:dyDescent="0.25">
      <c r="B49" s="194" t="s">
        <v>51</v>
      </c>
      <c r="C49" s="330">
        <v>0</v>
      </c>
      <c r="D49" s="331">
        <v>0</v>
      </c>
      <c r="E49" s="331">
        <v>0</v>
      </c>
      <c r="F49" s="331">
        <v>0</v>
      </c>
      <c r="G49" s="332">
        <v>1</v>
      </c>
      <c r="H49" s="330">
        <v>1</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0</v>
      </c>
      <c r="D51" s="331">
        <v>0</v>
      </c>
      <c r="E51" s="331">
        <v>0</v>
      </c>
      <c r="F51" s="331">
        <v>0</v>
      </c>
      <c r="G51" s="332">
        <v>1</v>
      </c>
      <c r="H51" s="330">
        <v>1</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0</v>
      </c>
      <c r="D55" s="331">
        <v>0</v>
      </c>
      <c r="E55" s="331">
        <v>0</v>
      </c>
      <c r="F55" s="331">
        <v>0</v>
      </c>
      <c r="G55" s="332">
        <v>1</v>
      </c>
      <c r="H55" s="330">
        <v>1</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0</v>
      </c>
      <c r="D60" s="331">
        <v>1</v>
      </c>
      <c r="E60" s="331">
        <v>0</v>
      </c>
      <c r="F60" s="331">
        <v>0</v>
      </c>
      <c r="G60" s="332">
        <v>0</v>
      </c>
      <c r="H60" s="330">
        <v>1</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0</v>
      </c>
      <c r="D65" s="331">
        <v>1</v>
      </c>
      <c r="E65" s="331">
        <v>0</v>
      </c>
      <c r="F65" s="331">
        <v>0</v>
      </c>
      <c r="G65" s="332">
        <v>0</v>
      </c>
      <c r="H65" s="330">
        <v>1</v>
      </c>
      <c r="I65" s="331">
        <v>0</v>
      </c>
      <c r="J65" s="333">
        <v>0</v>
      </c>
    </row>
    <row r="66" spans="2:10" ht="15.75" x14ac:dyDescent="0.25">
      <c r="B66" s="194" t="s">
        <v>68</v>
      </c>
      <c r="C66" s="330">
        <v>0</v>
      </c>
      <c r="D66" s="331">
        <v>1</v>
      </c>
      <c r="E66" s="331">
        <v>0</v>
      </c>
      <c r="F66" s="331">
        <v>0</v>
      </c>
      <c r="G66" s="332">
        <v>0</v>
      </c>
      <c r="H66" s="330">
        <v>1</v>
      </c>
      <c r="I66" s="331">
        <v>0</v>
      </c>
      <c r="J66" s="333">
        <v>0</v>
      </c>
    </row>
    <row r="67" spans="2:10" ht="15.75" x14ac:dyDescent="0.25">
      <c r="B67" s="194" t="s">
        <v>69</v>
      </c>
      <c r="C67" s="330">
        <v>0</v>
      </c>
      <c r="D67" s="331">
        <v>0</v>
      </c>
      <c r="E67" s="331">
        <v>0</v>
      </c>
      <c r="F67" s="331">
        <v>1</v>
      </c>
      <c r="G67" s="332">
        <v>0</v>
      </c>
      <c r="H67" s="330">
        <v>0</v>
      </c>
      <c r="I67" s="331">
        <v>0</v>
      </c>
      <c r="J67" s="333">
        <v>1</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0</v>
      </c>
      <c r="D71" s="331">
        <v>1</v>
      </c>
      <c r="E71" s="331">
        <v>0</v>
      </c>
      <c r="F71" s="331">
        <v>0</v>
      </c>
      <c r="G71" s="332">
        <v>0</v>
      </c>
      <c r="H71" s="330">
        <v>1</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0</v>
      </c>
      <c r="D77" s="331">
        <v>1</v>
      </c>
      <c r="E77" s="331">
        <v>0</v>
      </c>
      <c r="F77" s="331">
        <v>0</v>
      </c>
      <c r="G77" s="332">
        <v>0</v>
      </c>
      <c r="H77" s="330">
        <v>0</v>
      </c>
      <c r="I77" s="331">
        <v>1</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0</v>
      </c>
      <c r="D83" s="331">
        <v>1</v>
      </c>
      <c r="E83" s="331">
        <v>0</v>
      </c>
      <c r="F83" s="331">
        <v>0</v>
      </c>
      <c r="G83" s="332">
        <v>0</v>
      </c>
      <c r="H83" s="330">
        <v>1</v>
      </c>
      <c r="I83" s="331">
        <v>0</v>
      </c>
      <c r="J83" s="333">
        <v>0</v>
      </c>
    </row>
    <row r="84" spans="2:10" ht="15.75" x14ac:dyDescent="0.25">
      <c r="B84" s="194" t="s">
        <v>86</v>
      </c>
      <c r="C84" s="330">
        <v>0</v>
      </c>
      <c r="D84" s="331">
        <v>1</v>
      </c>
      <c r="E84" s="331">
        <v>0</v>
      </c>
      <c r="F84" s="331">
        <v>0</v>
      </c>
      <c r="G84" s="332">
        <v>0</v>
      </c>
      <c r="H84" s="330">
        <v>1</v>
      </c>
      <c r="I84" s="331">
        <v>0</v>
      </c>
      <c r="J84" s="333">
        <v>0</v>
      </c>
    </row>
    <row r="85" spans="2:10" ht="15.75" x14ac:dyDescent="0.25">
      <c r="B85" s="194" t="s">
        <v>87</v>
      </c>
      <c r="C85" s="330">
        <v>0</v>
      </c>
      <c r="D85" s="331">
        <v>0</v>
      </c>
      <c r="E85" s="331">
        <v>1</v>
      </c>
      <c r="F85" s="331">
        <v>0</v>
      </c>
      <c r="G85" s="332">
        <v>0</v>
      </c>
      <c r="H85" s="330">
        <v>1</v>
      </c>
      <c r="I85" s="331">
        <v>0</v>
      </c>
      <c r="J85" s="333">
        <v>0</v>
      </c>
    </row>
    <row r="86" spans="2:10" ht="15.75" x14ac:dyDescent="0.25">
      <c r="B86" s="194" t="s">
        <v>88</v>
      </c>
      <c r="C86" s="330">
        <v>0</v>
      </c>
      <c r="D86" s="331">
        <v>0</v>
      </c>
      <c r="E86" s="331">
        <v>1</v>
      </c>
      <c r="F86" s="331">
        <v>0</v>
      </c>
      <c r="G86" s="332">
        <v>0</v>
      </c>
      <c r="H86" s="330">
        <v>1</v>
      </c>
      <c r="I86" s="331">
        <v>0</v>
      </c>
      <c r="J86" s="333">
        <v>0</v>
      </c>
    </row>
    <row r="87" spans="2:10" ht="15.75" x14ac:dyDescent="0.25">
      <c r="B87" s="194" t="s">
        <v>89</v>
      </c>
      <c r="C87" s="330">
        <v>0</v>
      </c>
      <c r="D87" s="331">
        <v>0</v>
      </c>
      <c r="E87" s="331">
        <v>1</v>
      </c>
      <c r="F87" s="331">
        <v>0</v>
      </c>
      <c r="G87" s="332">
        <v>0</v>
      </c>
      <c r="H87" s="330">
        <v>1</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0</v>
      </c>
      <c r="D90" s="331">
        <v>0</v>
      </c>
      <c r="E90" s="331">
        <v>1</v>
      </c>
      <c r="F90" s="331">
        <v>0</v>
      </c>
      <c r="G90" s="332">
        <v>0</v>
      </c>
      <c r="H90" s="330">
        <v>1</v>
      </c>
      <c r="I90" s="331">
        <v>0</v>
      </c>
      <c r="J90" s="333">
        <v>0</v>
      </c>
    </row>
    <row r="91" spans="2:10" ht="15.75" x14ac:dyDescent="0.25">
      <c r="B91" s="194" t="s">
        <v>93</v>
      </c>
      <c r="C91" s="330">
        <v>0</v>
      </c>
      <c r="D91" s="331">
        <v>0</v>
      </c>
      <c r="E91" s="331">
        <v>1</v>
      </c>
      <c r="F91" s="331">
        <v>0</v>
      </c>
      <c r="G91" s="332">
        <v>0</v>
      </c>
      <c r="H91" s="330">
        <v>1</v>
      </c>
      <c r="I91" s="331">
        <v>0</v>
      </c>
      <c r="J91" s="333">
        <v>0</v>
      </c>
    </row>
    <row r="92" spans="2:10" ht="15.75" x14ac:dyDescent="0.25">
      <c r="B92" s="194" t="s">
        <v>94</v>
      </c>
      <c r="C92" s="330">
        <v>0</v>
      </c>
      <c r="D92" s="331">
        <v>0</v>
      </c>
      <c r="E92" s="331">
        <v>1</v>
      </c>
      <c r="F92" s="331">
        <v>0</v>
      </c>
      <c r="G92" s="332">
        <v>0</v>
      </c>
      <c r="H92" s="330">
        <v>1</v>
      </c>
      <c r="I92" s="331">
        <v>0</v>
      </c>
      <c r="J92" s="333">
        <v>0</v>
      </c>
    </row>
    <row r="93" spans="2:10" ht="15.75" x14ac:dyDescent="0.25">
      <c r="B93" s="194" t="s">
        <v>95</v>
      </c>
      <c r="C93" s="330">
        <v>0</v>
      </c>
      <c r="D93" s="331">
        <v>0</v>
      </c>
      <c r="E93" s="331">
        <v>1</v>
      </c>
      <c r="F93" s="331">
        <v>0</v>
      </c>
      <c r="G93" s="332">
        <v>0</v>
      </c>
      <c r="H93" s="330">
        <v>1</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0</v>
      </c>
      <c r="D102" s="331">
        <v>1</v>
      </c>
      <c r="E102" s="331">
        <v>0</v>
      </c>
      <c r="F102" s="331">
        <v>0</v>
      </c>
      <c r="G102" s="332">
        <v>0</v>
      </c>
      <c r="H102" s="330">
        <v>1</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0</v>
      </c>
      <c r="D105" s="331">
        <v>1</v>
      </c>
      <c r="E105" s="331">
        <v>0</v>
      </c>
      <c r="F105" s="331">
        <v>0</v>
      </c>
      <c r="G105" s="332">
        <v>0</v>
      </c>
      <c r="H105" s="330">
        <v>1</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265</v>
      </c>
      <c r="C108" s="347">
        <f>COUNTIF(C8:C107,0)</f>
        <v>27</v>
      </c>
      <c r="D108" s="347">
        <f t="shared" ref="D108:J108" si="0">COUNTIF(D8:D107,0)</f>
        <v>90</v>
      </c>
      <c r="E108" s="347">
        <f t="shared" si="0"/>
        <v>93</v>
      </c>
      <c r="F108" s="347">
        <f t="shared" si="0"/>
        <v>97</v>
      </c>
      <c r="G108" s="347">
        <f t="shared" si="0"/>
        <v>93</v>
      </c>
      <c r="H108" s="347">
        <f t="shared" si="0"/>
        <v>76</v>
      </c>
      <c r="I108" s="347">
        <f t="shared" si="0"/>
        <v>98</v>
      </c>
      <c r="J108" s="347">
        <f t="shared" si="0"/>
        <v>99</v>
      </c>
    </row>
    <row r="109" spans="2:10" ht="28.5" customHeight="1" x14ac:dyDescent="0.2">
      <c r="B109" s="232" t="s">
        <v>266</v>
      </c>
      <c r="C109" s="347">
        <f>$A$2-C108</f>
        <v>73</v>
      </c>
      <c r="D109" s="347">
        <f t="shared" ref="D109:J109" si="1">$A$2-D108</f>
        <v>10</v>
      </c>
      <c r="E109" s="347">
        <f t="shared" si="1"/>
        <v>7</v>
      </c>
      <c r="F109" s="347">
        <f t="shared" si="1"/>
        <v>3</v>
      </c>
      <c r="G109" s="347">
        <f t="shared" si="1"/>
        <v>7</v>
      </c>
      <c r="H109" s="347">
        <f t="shared" si="1"/>
        <v>24</v>
      </c>
      <c r="I109" s="347">
        <f t="shared" si="1"/>
        <v>2</v>
      </c>
      <c r="J109" s="347">
        <f t="shared" si="1"/>
        <v>1</v>
      </c>
    </row>
    <row r="110" spans="2:10" ht="27" customHeight="1" x14ac:dyDescent="0.2">
      <c r="B110" s="232" t="s">
        <v>267</v>
      </c>
      <c r="C110" s="347">
        <f>(C109/(C108+C109))*100</f>
        <v>73</v>
      </c>
      <c r="D110" s="347">
        <f t="shared" ref="D110:J110" si="2">(D109/(D108+D109))*100</f>
        <v>10</v>
      </c>
      <c r="E110" s="347">
        <f t="shared" si="2"/>
        <v>7.0000000000000009</v>
      </c>
      <c r="F110" s="347">
        <f t="shared" si="2"/>
        <v>3</v>
      </c>
      <c r="G110" s="347">
        <f t="shared" si="2"/>
        <v>7.0000000000000009</v>
      </c>
      <c r="H110" s="347">
        <f t="shared" si="2"/>
        <v>24</v>
      </c>
      <c r="I110" s="347">
        <f t="shared" si="2"/>
        <v>2</v>
      </c>
      <c r="J110" s="347">
        <f t="shared" si="2"/>
        <v>1</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80" sqref="B80:R80"/>
    </sheetView>
  </sheetViews>
  <sheetFormatPr defaultRowHeight="12.75" x14ac:dyDescent="0.2"/>
  <cols>
    <col min="1" max="1" width="11.5703125" customWidth="1"/>
  </cols>
  <sheetData>
    <row r="1" spans="1:18" x14ac:dyDescent="0.2">
      <c r="A1" s="560" t="s">
        <v>353</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354</v>
      </c>
      <c r="C5" s="479"/>
      <c r="D5" s="479"/>
      <c r="E5" s="479"/>
      <c r="F5" s="479"/>
      <c r="G5" s="479"/>
      <c r="H5" s="479"/>
      <c r="I5" s="479"/>
      <c r="J5" s="479"/>
      <c r="K5" s="479"/>
      <c r="L5" s="479"/>
      <c r="M5" s="479"/>
      <c r="N5" s="479"/>
      <c r="O5" s="479"/>
      <c r="P5" s="479"/>
      <c r="Q5" s="479"/>
      <c r="R5" s="479"/>
    </row>
    <row r="6" spans="1:18" ht="24.95" customHeight="1" x14ac:dyDescent="0.25">
      <c r="A6" s="370" t="s">
        <v>0</v>
      </c>
      <c r="B6" s="562"/>
      <c r="C6" s="559"/>
      <c r="D6" s="559"/>
      <c r="E6" s="559"/>
      <c r="F6" s="559"/>
      <c r="G6" s="559"/>
      <c r="H6" s="559"/>
      <c r="I6" s="559"/>
      <c r="J6" s="559"/>
      <c r="K6" s="559"/>
      <c r="L6" s="559"/>
      <c r="M6" s="559"/>
      <c r="N6" s="559"/>
      <c r="O6" s="559"/>
      <c r="P6" s="559"/>
      <c r="Q6" s="559"/>
      <c r="R6" s="559"/>
    </row>
    <row r="7" spans="1:18" ht="24.95" customHeight="1" x14ac:dyDescent="0.25">
      <c r="A7" s="370" t="s">
        <v>1</v>
      </c>
      <c r="B7" s="559"/>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t="s">
        <v>448</v>
      </c>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t="s">
        <v>449</v>
      </c>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t="s">
        <v>449</v>
      </c>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G14" sqref="G14"/>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351</v>
      </c>
      <c r="C4" s="377" t="s">
        <v>350</v>
      </c>
      <c r="D4" s="377" t="s">
        <v>352</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0.11</v>
      </c>
      <c r="C5" s="372">
        <f>B138</f>
        <v>0.66507385478849812</v>
      </c>
      <c r="D5" s="372">
        <f>B142</f>
        <v>4</v>
      </c>
      <c r="E5" s="306">
        <f>'terepi-hajtásszám&amp;hullaték'!S108</f>
        <v>11</v>
      </c>
      <c r="F5" s="16">
        <f>'terepi-hajtásszám&amp;hullaték'!W109</f>
        <v>2</v>
      </c>
      <c r="G5" s="16">
        <f>'terepi-hajtásszám&amp;hullaték'!X110</f>
        <v>3</v>
      </c>
      <c r="H5" s="9">
        <f>F5/E5</f>
        <v>0.18181818181818182</v>
      </c>
      <c r="I5" s="9">
        <f>(G5+F5)/E5</f>
        <v>0.45454545454545453</v>
      </c>
      <c r="J5" s="9">
        <f>E5/$E$29</f>
        <v>3.9426523297491037E-2</v>
      </c>
      <c r="K5" s="9">
        <f>F5/$F$29</f>
        <v>0.125</v>
      </c>
      <c r="L5" s="12">
        <f t="shared" ref="L5:L29" si="0">100*E5/$B$1</f>
        <v>11</v>
      </c>
      <c r="M5" s="9">
        <f>(L5*(10000/(100*0.5*0.3)))/1000</f>
        <v>7.333333333333333</v>
      </c>
      <c r="N5" s="12">
        <f t="shared" ref="N5:N29" si="1">100*F5/$B$1</f>
        <v>2</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0.27</v>
      </c>
      <c r="C7" s="373">
        <f>D138</f>
        <v>1.3397949488822927</v>
      </c>
      <c r="D7" s="373">
        <f>D142</f>
        <v>7.0000000000000009</v>
      </c>
      <c r="E7" s="27">
        <f>'terepi-hajtásszám&amp;hullaték'!AK108</f>
        <v>27</v>
      </c>
      <c r="F7" s="18">
        <f>'terepi-hajtásszám&amp;hullaték'!AO109</f>
        <v>0</v>
      </c>
      <c r="G7" s="18">
        <f>'terepi-hajtásszám&amp;hullaték'!AP110</f>
        <v>15</v>
      </c>
      <c r="H7" s="9">
        <f t="shared" ref="H7:H28" si="12">F7/E7</f>
        <v>0</v>
      </c>
      <c r="I7" s="9">
        <f t="shared" si="6"/>
        <v>0.55555555555555558</v>
      </c>
      <c r="J7" s="9">
        <f t="shared" si="7"/>
        <v>9.6774193548387094E-2</v>
      </c>
      <c r="K7" s="9">
        <f t="shared" si="8"/>
        <v>0</v>
      </c>
      <c r="L7" s="12">
        <f t="shared" si="0"/>
        <v>27</v>
      </c>
      <c r="M7" s="9">
        <f t="shared" si="9"/>
        <v>18</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1.07</v>
      </c>
      <c r="C10" s="373">
        <f>G138</f>
        <v>3.2852747682698173</v>
      </c>
      <c r="D10" s="373">
        <f>G142</f>
        <v>14.000000000000002</v>
      </c>
      <c r="E10" s="27">
        <f>'terepi-hajtásszám&amp;hullaték'!BL108</f>
        <v>107</v>
      </c>
      <c r="F10" s="18">
        <f>'terepi-hajtásszám&amp;hullaték'!BP109</f>
        <v>7</v>
      </c>
      <c r="G10" s="18">
        <f>'terepi-hajtásszám&amp;hullaték'!BQ110</f>
        <v>35</v>
      </c>
      <c r="H10" s="9">
        <f t="shared" si="12"/>
        <v>6.5420560747663545E-2</v>
      </c>
      <c r="I10" s="9">
        <f t="shared" si="6"/>
        <v>0.3925233644859813</v>
      </c>
      <c r="J10" s="9">
        <f t="shared" si="7"/>
        <v>0.38351254480286739</v>
      </c>
      <c r="K10" s="9">
        <f t="shared" si="8"/>
        <v>0.4375</v>
      </c>
      <c r="L10" s="12">
        <f t="shared" si="0"/>
        <v>107</v>
      </c>
      <c r="M10" s="9">
        <f t="shared" si="9"/>
        <v>71.333333333333329</v>
      </c>
      <c r="N10" s="12">
        <f t="shared" si="1"/>
        <v>7</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0.6</v>
      </c>
      <c r="C11" s="373">
        <f>H138</f>
        <v>1.5439683882250905</v>
      </c>
      <c r="D11" s="373">
        <f>H142</f>
        <v>17</v>
      </c>
      <c r="E11" s="27">
        <f>'terepi-hajtásszám&amp;hullaték'!BU108</f>
        <v>60</v>
      </c>
      <c r="F11" s="18">
        <f>'terepi-hajtásszám&amp;hullaték'!BY109</f>
        <v>3</v>
      </c>
      <c r="G11" s="18">
        <f>'terepi-hajtásszám&amp;hullaték'!BZ110</f>
        <v>3</v>
      </c>
      <c r="H11" s="9">
        <f t="shared" si="12"/>
        <v>0.05</v>
      </c>
      <c r="I11" s="9">
        <f t="shared" si="6"/>
        <v>0.1</v>
      </c>
      <c r="J11" s="9">
        <f t="shared" si="7"/>
        <v>0.21505376344086022</v>
      </c>
      <c r="K11" s="9">
        <f t="shared" si="8"/>
        <v>0.1875</v>
      </c>
      <c r="L11" s="12">
        <f t="shared" si="0"/>
        <v>60</v>
      </c>
      <c r="M11" s="9">
        <f t="shared" si="9"/>
        <v>40</v>
      </c>
      <c r="N11" s="12">
        <f t="shared" si="1"/>
        <v>3</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v>
      </c>
      <c r="C14" s="373">
        <f>K138</f>
        <v>0</v>
      </c>
      <c r="D14" s="373">
        <f>K142</f>
        <v>0</v>
      </c>
      <c r="E14" s="27">
        <f>'terepi-hajtásszám&amp;hullaték'!CV108</f>
        <v>0</v>
      </c>
      <c r="F14" s="18">
        <f>'terepi-hajtásszám&amp;hullaték'!CZ109</f>
        <v>0</v>
      </c>
      <c r="G14" s="18">
        <f>'terepi-hajtásszám&amp;hullaték'!DA110</f>
        <v>0</v>
      </c>
      <c r="H14" s="9" t="e">
        <f t="shared" si="12"/>
        <v>#DIV/0!</v>
      </c>
      <c r="I14" s="9" t="e">
        <f t="shared" si="6"/>
        <v>#DIV/0!</v>
      </c>
      <c r="J14" s="9">
        <f t="shared" si="7"/>
        <v>0</v>
      </c>
      <c r="K14" s="9">
        <f t="shared" si="8"/>
        <v>0</v>
      </c>
      <c r="L14" s="12">
        <f t="shared" si="0"/>
        <v>0</v>
      </c>
      <c r="M14" s="9">
        <f t="shared" si="9"/>
        <v>0</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0.04</v>
      </c>
      <c r="C15" s="373">
        <f>L138</f>
        <v>0.4</v>
      </c>
      <c r="D15" s="373">
        <f>L142</f>
        <v>1</v>
      </c>
      <c r="E15" s="27">
        <f>'terepi-hajtásszám&amp;hullaték'!DE108</f>
        <v>4</v>
      </c>
      <c r="F15" s="18">
        <f>'terepi-hajtásszám&amp;hullaték'!DI109</f>
        <v>0</v>
      </c>
      <c r="G15" s="18">
        <f>'terepi-hajtásszám&amp;hullaték'!DJ110</f>
        <v>0</v>
      </c>
      <c r="H15" s="9">
        <f t="shared" si="12"/>
        <v>0</v>
      </c>
      <c r="I15" s="9">
        <f t="shared" si="6"/>
        <v>0</v>
      </c>
      <c r="J15" s="9">
        <f t="shared" si="7"/>
        <v>1.4336917562724014E-2</v>
      </c>
      <c r="K15" s="9">
        <f t="shared" si="8"/>
        <v>0</v>
      </c>
      <c r="L15" s="12">
        <f t="shared" si="0"/>
        <v>4</v>
      </c>
      <c r="M15" s="9">
        <f t="shared" si="9"/>
        <v>2.6666666666666665</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0.09</v>
      </c>
      <c r="C18" s="373">
        <f>O138</f>
        <v>0.9</v>
      </c>
      <c r="D18" s="373">
        <f>O142</f>
        <v>1</v>
      </c>
      <c r="E18" s="27">
        <f>'terepi-hajtásszám&amp;hullaték'!EF108</f>
        <v>9</v>
      </c>
      <c r="F18" s="18">
        <f>'terepi-hajtásszám&amp;hullaték'!EJ109</f>
        <v>0</v>
      </c>
      <c r="G18" s="18">
        <f>'terepi-hajtásszám&amp;hullaték'!EK110</f>
        <v>4</v>
      </c>
      <c r="H18" s="9">
        <f t="shared" si="12"/>
        <v>0</v>
      </c>
      <c r="I18" s="9">
        <f t="shared" si="6"/>
        <v>0.44444444444444442</v>
      </c>
      <c r="J18" s="9">
        <f t="shared" si="7"/>
        <v>3.2258064516129031E-2</v>
      </c>
      <c r="K18" s="9">
        <f t="shared" si="8"/>
        <v>0</v>
      </c>
      <c r="L18" s="12">
        <f t="shared" si="0"/>
        <v>9</v>
      </c>
      <c r="M18" s="9">
        <f t="shared" si="9"/>
        <v>6</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0.19</v>
      </c>
      <c r="C22" s="373">
        <f>S138</f>
        <v>0.93953566868281946</v>
      </c>
      <c r="D22" s="373">
        <f>S142</f>
        <v>4</v>
      </c>
      <c r="E22" s="27">
        <f>'terepi-hajtásszám&amp;hullaték'!FP108</f>
        <v>19</v>
      </c>
      <c r="F22" s="18">
        <f>'terepi-hajtásszám&amp;hullaték'!FT109</f>
        <v>1</v>
      </c>
      <c r="G22" s="18">
        <f>'terepi-hajtásszám&amp;hullaték'!FU110</f>
        <v>3</v>
      </c>
      <c r="H22" s="9">
        <f t="shared" si="12"/>
        <v>5.2631578947368418E-2</v>
      </c>
      <c r="I22" s="9">
        <f t="shared" si="6"/>
        <v>0.21052631578947367</v>
      </c>
      <c r="J22" s="9">
        <f t="shared" si="7"/>
        <v>6.8100358422939072E-2</v>
      </c>
      <c r="K22" s="9">
        <f t="shared" si="8"/>
        <v>6.25E-2</v>
      </c>
      <c r="L22" s="12">
        <f t="shared" si="0"/>
        <v>19</v>
      </c>
      <c r="M22" s="9">
        <f t="shared" si="9"/>
        <v>12.666666666666666</v>
      </c>
      <c r="N22" s="12">
        <f t="shared" si="1"/>
        <v>1</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0.34</v>
      </c>
      <c r="C23" s="373">
        <f>T138</f>
        <v>2.036138154904668</v>
      </c>
      <c r="D23" s="373">
        <f>T142</f>
        <v>4</v>
      </c>
      <c r="E23" s="27">
        <f>'terepi-hajtásszám&amp;hullaték'!FY108</f>
        <v>34</v>
      </c>
      <c r="F23" s="18">
        <f>'terepi-hajtásszám&amp;hullaték'!GC109</f>
        <v>3</v>
      </c>
      <c r="G23" s="18">
        <f>'terepi-hajtásszám&amp;hullaték'!GD110</f>
        <v>14</v>
      </c>
      <c r="H23" s="9">
        <f t="shared" si="12"/>
        <v>8.8235294117647065E-2</v>
      </c>
      <c r="I23" s="9">
        <f t="shared" si="6"/>
        <v>0.5</v>
      </c>
      <c r="J23" s="9">
        <f t="shared" si="7"/>
        <v>0.12186379928315412</v>
      </c>
      <c r="K23" s="9">
        <f t="shared" si="8"/>
        <v>0.1875</v>
      </c>
      <c r="L23" s="12">
        <f t="shared" si="0"/>
        <v>34</v>
      </c>
      <c r="M23" s="9">
        <f t="shared" si="9"/>
        <v>22.666666666666664</v>
      </c>
      <c r="N23" s="12">
        <f t="shared" si="1"/>
        <v>3</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Madárcseresznye</v>
      </c>
      <c r="B25" s="376">
        <f>V137</f>
        <v>0.01</v>
      </c>
      <c r="C25" s="373">
        <f>V138</f>
        <v>0.1</v>
      </c>
      <c r="D25" s="373">
        <f>V142</f>
        <v>1</v>
      </c>
      <c r="E25" s="27">
        <f>'terepi-hajtásszám&amp;hullaték'!GQ108</f>
        <v>1</v>
      </c>
      <c r="F25" s="18">
        <f>'terepi-hajtásszám&amp;hullaték'!GU109</f>
        <v>0</v>
      </c>
      <c r="G25" s="18">
        <f>'terepi-hajtásszám&amp;hullaték'!GV110</f>
        <v>0</v>
      </c>
      <c r="H25" s="9">
        <f t="shared" si="12"/>
        <v>0</v>
      </c>
      <c r="I25" s="9">
        <f t="shared" si="6"/>
        <v>0</v>
      </c>
      <c r="J25" s="9">
        <f t="shared" si="7"/>
        <v>3.5842293906810036E-3</v>
      </c>
      <c r="K25" s="9">
        <f t="shared" si="8"/>
        <v>0</v>
      </c>
      <c r="L25" s="12">
        <f t="shared" si="0"/>
        <v>1</v>
      </c>
      <c r="M25" s="9">
        <f t="shared" si="9"/>
        <v>0.66666666666666663</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Mogyoró</v>
      </c>
      <c r="B26" s="376">
        <f>W137</f>
        <v>7.0000000000000007E-2</v>
      </c>
      <c r="C26" s="373">
        <f>W138</f>
        <v>0.7</v>
      </c>
      <c r="D26" s="373">
        <f>W142</f>
        <v>1</v>
      </c>
      <c r="E26" s="27">
        <f>'terepi-hajtásszám&amp;hullaték'!GZ108</f>
        <v>7</v>
      </c>
      <c r="F26" s="18">
        <f>'terepi-hajtásszám&amp;hullaték'!HD109</f>
        <v>0</v>
      </c>
      <c r="G26" s="18">
        <f>'terepi-hajtásszám&amp;hullaték'!HE110</f>
        <v>0</v>
      </c>
      <c r="H26" s="9">
        <f t="shared" si="12"/>
        <v>0</v>
      </c>
      <c r="I26" s="9">
        <f t="shared" si="6"/>
        <v>0</v>
      </c>
      <c r="J26" s="9">
        <f t="shared" si="7"/>
        <v>2.5089605734767026E-2</v>
      </c>
      <c r="K26" s="9">
        <f t="shared" si="8"/>
        <v>0</v>
      </c>
      <c r="L26" s="12">
        <f t="shared" si="0"/>
        <v>7</v>
      </c>
      <c r="M26" s="9">
        <f t="shared" si="9"/>
        <v>4.6666666666666661</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279</v>
      </c>
      <c r="F29" s="11">
        <f>SUM(F5:F28)</f>
        <v>16</v>
      </c>
      <c r="G29" s="11">
        <f>SUM(G5:G25)</f>
        <v>77</v>
      </c>
      <c r="H29" s="12">
        <f>F29/E29</f>
        <v>5.7347670250896057E-2</v>
      </c>
      <c r="I29" s="12">
        <f>(G29+F29)/E29</f>
        <v>0.33333333333333331</v>
      </c>
      <c r="J29" s="26"/>
      <c r="K29" s="26"/>
      <c r="L29" s="12">
        <f t="shared" si="0"/>
        <v>279</v>
      </c>
      <c r="M29" s="12">
        <f>(L29*(10000/(100*0.5*0.3)))/1000</f>
        <v>186</v>
      </c>
      <c r="N29" s="12">
        <f t="shared" si="1"/>
        <v>16</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Madárcseresznye</v>
      </c>
      <c r="W36" s="354" t="str">
        <f>'terepi-hajtásszám&amp;hullaték'!GX4</f>
        <v>Mogyoró</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1</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12</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7</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4</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4</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8</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1</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5</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1</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6</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2</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7</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5</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16</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1</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8</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10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9</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3</v>
      </c>
      <c r="H96" s="352">
        <f>SUM('terepi-hajtásszám&amp;hullaték'!BR66:BU66)</f>
        <v>4</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1</v>
      </c>
      <c r="E97" s="352">
        <f>SUM('terepi-hajtásszám&amp;hullaték'!AQ67:AT67)</f>
        <v>0</v>
      </c>
      <c r="F97" s="352">
        <f>SUM('terepi-hajtásszám&amp;hullaték'!AZ67:BC67)</f>
        <v>0</v>
      </c>
      <c r="G97" s="352">
        <f>SUM('terepi-hajtásszám&amp;hullaték'!BI67:BL67)</f>
        <v>9</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13</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18</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9</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3</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16</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1</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1</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1</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6</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4</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5</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2</v>
      </c>
      <c r="C111" s="352">
        <f>SUM('terepi-hajtásszám&amp;hullaték'!Y81:AB81)</f>
        <v>0</v>
      </c>
      <c r="D111" s="352">
        <f>SUM('terepi-hajtásszám&amp;hullaték'!AH81:AK81)</f>
        <v>9</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5</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4</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1</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7</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2</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5</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3</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2</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2</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2</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5</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1</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5</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1</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5</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3</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7</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3</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4</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333</v>
      </c>
      <c r="B137" s="356">
        <f>AVERAGE(B37:B136)</f>
        <v>0.11</v>
      </c>
      <c r="C137" s="363">
        <f t="shared" ref="C137:X137" si="13">AVERAGE(C37:C136)</f>
        <v>0</v>
      </c>
      <c r="D137" s="363">
        <f t="shared" si="13"/>
        <v>0.27</v>
      </c>
      <c r="E137" s="363">
        <f t="shared" si="13"/>
        <v>0</v>
      </c>
      <c r="F137" s="363">
        <f t="shared" si="13"/>
        <v>0</v>
      </c>
      <c r="G137" s="363">
        <f t="shared" si="13"/>
        <v>1.07</v>
      </c>
      <c r="H137" s="363">
        <f t="shared" si="13"/>
        <v>0.6</v>
      </c>
      <c r="I137" s="363">
        <f t="shared" si="13"/>
        <v>0</v>
      </c>
      <c r="J137" s="363">
        <f t="shared" si="13"/>
        <v>0</v>
      </c>
      <c r="K137" s="363">
        <f t="shared" si="13"/>
        <v>0</v>
      </c>
      <c r="L137" s="363">
        <f t="shared" si="13"/>
        <v>0.04</v>
      </c>
      <c r="M137" s="363">
        <f t="shared" si="13"/>
        <v>0</v>
      </c>
      <c r="N137" s="363">
        <f t="shared" si="13"/>
        <v>0</v>
      </c>
      <c r="O137" s="363">
        <f t="shared" si="13"/>
        <v>0.09</v>
      </c>
      <c r="P137" s="363">
        <f t="shared" si="13"/>
        <v>0</v>
      </c>
      <c r="Q137" s="363">
        <f t="shared" si="13"/>
        <v>0</v>
      </c>
      <c r="R137" s="363">
        <f t="shared" si="13"/>
        <v>0</v>
      </c>
      <c r="S137" s="363">
        <f t="shared" si="13"/>
        <v>0.19</v>
      </c>
      <c r="T137" s="363">
        <f t="shared" si="13"/>
        <v>0.34</v>
      </c>
      <c r="U137" s="363">
        <f t="shared" si="13"/>
        <v>0</v>
      </c>
      <c r="V137" s="363">
        <f t="shared" si="13"/>
        <v>0.01</v>
      </c>
      <c r="W137" s="363">
        <f t="shared" si="13"/>
        <v>7.0000000000000007E-2</v>
      </c>
      <c r="X137" s="364">
        <f t="shared" si="13"/>
        <v>0</v>
      </c>
    </row>
    <row r="138" spans="1:24" ht="15" x14ac:dyDescent="0.25">
      <c r="A138" s="360" t="s">
        <v>220</v>
      </c>
      <c r="B138" s="357">
        <f>STDEV(B37:B136)</f>
        <v>0.66507385478849812</v>
      </c>
      <c r="C138" s="365">
        <f t="shared" ref="C138:X138" si="14">STDEV(C37:C136)</f>
        <v>0</v>
      </c>
      <c r="D138" s="365">
        <f t="shared" si="14"/>
        <v>1.3397949488822927</v>
      </c>
      <c r="E138" s="365">
        <f t="shared" si="14"/>
        <v>0</v>
      </c>
      <c r="F138" s="365">
        <f t="shared" si="14"/>
        <v>0</v>
      </c>
      <c r="G138" s="365">
        <f t="shared" si="14"/>
        <v>3.2852747682698173</v>
      </c>
      <c r="H138" s="365">
        <f t="shared" si="14"/>
        <v>1.5439683882250905</v>
      </c>
      <c r="I138" s="365">
        <f t="shared" si="14"/>
        <v>0</v>
      </c>
      <c r="J138" s="365">
        <f t="shared" si="14"/>
        <v>0</v>
      </c>
      <c r="K138" s="365">
        <f t="shared" si="14"/>
        <v>0</v>
      </c>
      <c r="L138" s="365">
        <f t="shared" si="14"/>
        <v>0.4</v>
      </c>
      <c r="M138" s="365">
        <f t="shared" si="14"/>
        <v>0</v>
      </c>
      <c r="N138" s="365">
        <f t="shared" si="14"/>
        <v>0</v>
      </c>
      <c r="O138" s="365">
        <f t="shared" si="14"/>
        <v>0.9</v>
      </c>
      <c r="P138" s="365">
        <f t="shared" si="14"/>
        <v>0</v>
      </c>
      <c r="Q138" s="365">
        <f t="shared" si="14"/>
        <v>0</v>
      </c>
      <c r="R138" s="365">
        <f t="shared" si="14"/>
        <v>0</v>
      </c>
      <c r="S138" s="365">
        <f t="shared" si="14"/>
        <v>0.93953566868281946</v>
      </c>
      <c r="T138" s="365">
        <f t="shared" si="14"/>
        <v>2.036138154904668</v>
      </c>
      <c r="U138" s="365">
        <f t="shared" si="14"/>
        <v>0</v>
      </c>
      <c r="V138" s="365">
        <f t="shared" si="14"/>
        <v>0.1</v>
      </c>
      <c r="W138" s="365">
        <f t="shared" si="14"/>
        <v>0.7</v>
      </c>
      <c r="X138" s="366">
        <f t="shared" si="14"/>
        <v>0</v>
      </c>
    </row>
    <row r="139" spans="1:24" x14ac:dyDescent="0.2">
      <c r="A139" s="25"/>
    </row>
    <row r="140" spans="1:24" ht="15" x14ac:dyDescent="0.25">
      <c r="A140" s="362" t="s">
        <v>326</v>
      </c>
      <c r="B140" s="355">
        <f t="shared" ref="B140:X140" si="15">$B$1-B141</f>
        <v>4</v>
      </c>
      <c r="C140" s="355">
        <f t="shared" si="15"/>
        <v>0</v>
      </c>
      <c r="D140" s="355">
        <f t="shared" si="15"/>
        <v>7</v>
      </c>
      <c r="E140" s="355">
        <f t="shared" si="15"/>
        <v>0</v>
      </c>
      <c r="F140" s="355">
        <f t="shared" si="15"/>
        <v>0</v>
      </c>
      <c r="G140" s="355">
        <f t="shared" si="15"/>
        <v>14</v>
      </c>
      <c r="H140" s="355">
        <f t="shared" si="15"/>
        <v>17</v>
      </c>
      <c r="I140" s="355">
        <f t="shared" si="15"/>
        <v>0</v>
      </c>
      <c r="J140" s="355">
        <f t="shared" si="15"/>
        <v>0</v>
      </c>
      <c r="K140" s="355">
        <f t="shared" si="15"/>
        <v>0</v>
      </c>
      <c r="L140" s="355">
        <f t="shared" si="15"/>
        <v>1</v>
      </c>
      <c r="M140" s="355">
        <f t="shared" si="15"/>
        <v>0</v>
      </c>
      <c r="N140" s="355">
        <f t="shared" si="15"/>
        <v>0</v>
      </c>
      <c r="O140" s="355">
        <f t="shared" si="15"/>
        <v>1</v>
      </c>
      <c r="P140" s="355">
        <f t="shared" si="15"/>
        <v>0</v>
      </c>
      <c r="Q140" s="355">
        <f t="shared" si="15"/>
        <v>0</v>
      </c>
      <c r="R140" s="355">
        <f t="shared" si="15"/>
        <v>0</v>
      </c>
      <c r="S140" s="355">
        <f t="shared" si="15"/>
        <v>4</v>
      </c>
      <c r="T140" s="355">
        <f t="shared" si="15"/>
        <v>4</v>
      </c>
      <c r="U140" s="355">
        <f t="shared" si="15"/>
        <v>0</v>
      </c>
      <c r="V140" s="355">
        <f t="shared" si="15"/>
        <v>1</v>
      </c>
      <c r="W140" s="355">
        <f t="shared" si="15"/>
        <v>1</v>
      </c>
      <c r="X140" s="355">
        <f t="shared" si="15"/>
        <v>0</v>
      </c>
    </row>
    <row r="141" spans="1:24" ht="15" x14ac:dyDescent="0.25">
      <c r="A141" s="362" t="s">
        <v>325</v>
      </c>
      <c r="B141" s="355">
        <f>COUNTIF(B37:B136,0)</f>
        <v>96</v>
      </c>
      <c r="C141" s="355">
        <f t="shared" ref="C141:F141" si="16">COUNTIF(C37:C136,0)</f>
        <v>100</v>
      </c>
      <c r="D141" s="355">
        <f t="shared" si="16"/>
        <v>93</v>
      </c>
      <c r="E141" s="355">
        <f t="shared" si="16"/>
        <v>100</v>
      </c>
      <c r="F141" s="355">
        <f t="shared" si="16"/>
        <v>100</v>
      </c>
      <c r="G141" s="355">
        <f t="shared" ref="G141:X141" si="17">COUNTIF(G37:G136,0)</f>
        <v>86</v>
      </c>
      <c r="H141" s="355">
        <f t="shared" si="17"/>
        <v>83</v>
      </c>
      <c r="I141" s="355">
        <f t="shared" si="17"/>
        <v>100</v>
      </c>
      <c r="J141" s="355">
        <f t="shared" si="17"/>
        <v>100</v>
      </c>
      <c r="K141" s="355">
        <f t="shared" si="17"/>
        <v>100</v>
      </c>
      <c r="L141" s="355">
        <f t="shared" si="17"/>
        <v>99</v>
      </c>
      <c r="M141" s="355">
        <f t="shared" si="17"/>
        <v>100</v>
      </c>
      <c r="N141" s="355">
        <f t="shared" si="17"/>
        <v>100</v>
      </c>
      <c r="O141" s="355">
        <f t="shared" si="17"/>
        <v>99</v>
      </c>
      <c r="P141" s="355">
        <f t="shared" si="17"/>
        <v>100</v>
      </c>
      <c r="Q141" s="355">
        <f t="shared" si="17"/>
        <v>100</v>
      </c>
      <c r="R141" s="355">
        <f t="shared" si="17"/>
        <v>100</v>
      </c>
      <c r="S141" s="355">
        <f t="shared" si="17"/>
        <v>96</v>
      </c>
      <c r="T141" s="355">
        <f t="shared" si="17"/>
        <v>96</v>
      </c>
      <c r="U141" s="355">
        <f t="shared" si="17"/>
        <v>100</v>
      </c>
      <c r="V141" s="355">
        <f t="shared" si="17"/>
        <v>99</v>
      </c>
      <c r="W141" s="355">
        <f t="shared" si="17"/>
        <v>99</v>
      </c>
      <c r="X141" s="355">
        <f t="shared" si="17"/>
        <v>100</v>
      </c>
    </row>
    <row r="142" spans="1:24" ht="15" x14ac:dyDescent="0.25">
      <c r="A142" s="362" t="s">
        <v>327</v>
      </c>
      <c r="B142" s="358">
        <f>(B140/(B140+B141))*100</f>
        <v>4</v>
      </c>
      <c r="C142" s="358">
        <f t="shared" ref="C142:X142" si="18">(C140/(C140+C141))*100</f>
        <v>0</v>
      </c>
      <c r="D142" s="358">
        <f t="shared" si="18"/>
        <v>7.0000000000000009</v>
      </c>
      <c r="E142" s="358">
        <f t="shared" si="18"/>
        <v>0</v>
      </c>
      <c r="F142" s="358">
        <f t="shared" si="18"/>
        <v>0</v>
      </c>
      <c r="G142" s="358">
        <f t="shared" si="18"/>
        <v>14.000000000000002</v>
      </c>
      <c r="H142" s="358">
        <f t="shared" si="18"/>
        <v>17</v>
      </c>
      <c r="I142" s="358">
        <f t="shared" si="18"/>
        <v>0</v>
      </c>
      <c r="J142" s="358">
        <f t="shared" si="18"/>
        <v>0</v>
      </c>
      <c r="K142" s="358">
        <f t="shared" si="18"/>
        <v>0</v>
      </c>
      <c r="L142" s="358">
        <f t="shared" si="18"/>
        <v>1</v>
      </c>
      <c r="M142" s="358">
        <f t="shared" si="18"/>
        <v>0</v>
      </c>
      <c r="N142" s="358">
        <f t="shared" si="18"/>
        <v>0</v>
      </c>
      <c r="O142" s="358">
        <f t="shared" si="18"/>
        <v>1</v>
      </c>
      <c r="P142" s="358">
        <f t="shared" si="18"/>
        <v>0</v>
      </c>
      <c r="Q142" s="358">
        <f t="shared" si="18"/>
        <v>0</v>
      </c>
      <c r="R142" s="358">
        <f t="shared" si="18"/>
        <v>0</v>
      </c>
      <c r="S142" s="358">
        <f t="shared" si="18"/>
        <v>4</v>
      </c>
      <c r="T142" s="358">
        <f t="shared" si="18"/>
        <v>4</v>
      </c>
      <c r="U142" s="358">
        <f t="shared" si="18"/>
        <v>0</v>
      </c>
      <c r="V142" s="358">
        <f t="shared" si="18"/>
        <v>1</v>
      </c>
      <c r="W142" s="358">
        <f t="shared" si="18"/>
        <v>1</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E1" zoomScale="80" zoomScaleNormal="80" workbookViewId="0">
      <selection activeCell="K11" sqref="K11"/>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324</v>
      </c>
      <c r="C1" s="150">
        <f>COUNTIFS(C5:C25,"&gt;0")</f>
        <v>8</v>
      </c>
      <c r="D1" s="193"/>
      <c r="E1" s="193" t="s">
        <v>197</v>
      </c>
      <c r="F1" s="150">
        <v>0.05</v>
      </c>
      <c r="G1" s="193"/>
      <c r="H1" s="193" t="s">
        <v>198</v>
      </c>
      <c r="I1" s="150">
        <f>F1/(2*C1)</f>
        <v>3.1250000000000002E-3</v>
      </c>
      <c r="J1" s="193"/>
      <c r="K1" s="193" t="s">
        <v>311</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312</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33.875</v>
      </c>
      <c r="C5" s="335">
        <f>'növénykínálat-rágás'!E5</f>
        <v>11</v>
      </c>
      <c r="D5" s="253">
        <f t="shared" ref="D5:D24" si="0">C5/$C$26</f>
        <v>4.0590405904059039E-2</v>
      </c>
      <c r="E5" s="253">
        <f>(F5-D5)/((F5+D5)-(2*F5*D5))</f>
        <v>0.54302670623145399</v>
      </c>
      <c r="F5" s="253">
        <f t="shared" ref="F5:F24" si="1">I5/$I$26</f>
        <v>0.125</v>
      </c>
      <c r="G5" s="263" t="str">
        <f>A5</f>
        <v>Kocsánytalan tölgy</v>
      </c>
      <c r="H5" s="260">
        <f t="shared" ref="H5:H24" si="2">$I$26*(C5/$C$26)</f>
        <v>0.64944649446494462</v>
      </c>
      <c r="I5" s="336">
        <f>'növénykínálat-rágás'!F5</f>
        <v>2</v>
      </c>
      <c r="J5" s="237"/>
      <c r="K5" s="238"/>
      <c r="L5" s="239" t="s">
        <v>173</v>
      </c>
      <c r="M5" s="30"/>
      <c r="N5" s="31"/>
      <c r="O5" s="30"/>
      <c r="P5" s="32"/>
      <c r="R5" s="254" t="str">
        <f>A5</f>
        <v>Kocsánytalan tölgy</v>
      </c>
      <c r="S5" s="255">
        <f>D5</f>
        <v>4.0590405904059039E-2</v>
      </c>
      <c r="T5" s="41">
        <f>(U5-S5)/((U5+S5)-(2*U5*S5))</f>
        <v>0.54302670623145399</v>
      </c>
      <c r="U5" s="255">
        <f>F5</f>
        <v>0.125</v>
      </c>
      <c r="V5" s="150">
        <f t="shared" ref="V5:V24" si="3">(S5/S$26)*(LN(S5/S$26))</f>
        <v>-0.1506999894032014</v>
      </c>
      <c r="W5" s="150">
        <f t="shared" ref="W5:W24" si="4">(U5/U$26)*(LN(U5/U$26))</f>
        <v>-0.29862657820467581</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33.875</v>
      </c>
      <c r="C7" s="335">
        <f>'növénykínálat-rágás'!E7</f>
        <v>27</v>
      </c>
      <c r="D7" s="253">
        <f t="shared" si="0"/>
        <v>9.9630996309963096E-2</v>
      </c>
      <c r="E7" s="253">
        <f t="shared" si="6"/>
        <v>-1</v>
      </c>
      <c r="F7" s="253">
        <f t="shared" si="1"/>
        <v>0</v>
      </c>
      <c r="G7" s="263" t="str">
        <f t="shared" si="7"/>
        <v>Csertölgy</v>
      </c>
      <c r="H7" s="260">
        <f t="shared" si="2"/>
        <v>1.5940959409594095</v>
      </c>
      <c r="I7" s="336">
        <f>'növénykínálat-rágás'!F7</f>
        <v>0</v>
      </c>
      <c r="J7" s="237"/>
      <c r="K7" s="238"/>
      <c r="L7" s="241" t="s">
        <v>175</v>
      </c>
      <c r="M7" s="34"/>
      <c r="N7" s="35"/>
      <c r="O7" s="34"/>
      <c r="P7" s="36"/>
      <c r="R7" s="254" t="str">
        <f t="shared" si="8"/>
        <v>Csertölgy</v>
      </c>
      <c r="S7" s="255">
        <f t="shared" si="9"/>
        <v>9.9630996309963096E-2</v>
      </c>
      <c r="T7" s="41">
        <f t="shared" si="10"/>
        <v>-1</v>
      </c>
      <c r="U7" s="255">
        <f t="shared" si="11"/>
        <v>0</v>
      </c>
      <c r="V7" s="150">
        <f t="shared" si="3"/>
        <v>-0.25868702437242441</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33.875</v>
      </c>
      <c r="C10" s="335">
        <f>'növénykínálat-rágás'!E10</f>
        <v>107</v>
      </c>
      <c r="D10" s="253">
        <f t="shared" si="0"/>
        <v>0.39483394833948338</v>
      </c>
      <c r="E10" s="253">
        <f t="shared" si="6"/>
        <v>8.7636191378493641E-2</v>
      </c>
      <c r="F10" s="253">
        <f t="shared" si="1"/>
        <v>0.4375</v>
      </c>
      <c r="G10" s="263" t="str">
        <f t="shared" si="7"/>
        <v>Gyertyán</v>
      </c>
      <c r="H10" s="260">
        <f t="shared" si="2"/>
        <v>6.317343173431734</v>
      </c>
      <c r="I10" s="336">
        <f>'növénykínálat-rágás'!F10</f>
        <v>7</v>
      </c>
      <c r="J10" s="237"/>
      <c r="K10" s="238"/>
      <c r="L10" s="238"/>
      <c r="M10" s="22"/>
      <c r="N10" s="1"/>
      <c r="O10" s="21"/>
      <c r="R10" s="254" t="str">
        <f t="shared" si="8"/>
        <v>Gyertyán</v>
      </c>
      <c r="S10" s="255">
        <f t="shared" si="9"/>
        <v>0.39483394833948338</v>
      </c>
      <c r="T10" s="41">
        <f t="shared" si="10"/>
        <v>8.7636191378493641E-2</v>
      </c>
      <c r="U10" s="255">
        <f t="shared" si="11"/>
        <v>0.4375</v>
      </c>
      <c r="V10" s="150">
        <f t="shared" si="3"/>
        <v>-0.34930406619728699</v>
      </c>
      <c r="W10" s="150">
        <f t="shared" si="4"/>
        <v>-0.31441462542740073</v>
      </c>
      <c r="X10" s="193"/>
      <c r="Y10" s="193"/>
      <c r="Z10" s="193"/>
      <c r="AA10" s="193"/>
      <c r="AB10" s="193"/>
      <c r="AC10" s="193"/>
    </row>
    <row r="11" spans="1:29" ht="15.75" x14ac:dyDescent="0.25">
      <c r="A11" s="150" t="str">
        <f>'növénykínálat-rágás'!A11</f>
        <v>Bükk</v>
      </c>
      <c r="B11" s="260">
        <f t="shared" si="5"/>
        <v>33.875</v>
      </c>
      <c r="C11" s="335">
        <f>'növénykínálat-rágás'!E11</f>
        <v>60</v>
      </c>
      <c r="D11" s="253">
        <f t="shared" si="0"/>
        <v>0.22140221402214022</v>
      </c>
      <c r="E11" s="253">
        <f t="shared" si="6"/>
        <v>-0.10403397027600848</v>
      </c>
      <c r="F11" s="253">
        <f t="shared" si="1"/>
        <v>0.1875</v>
      </c>
      <c r="G11" s="263" t="str">
        <f t="shared" si="7"/>
        <v>Bükk</v>
      </c>
      <c r="H11" s="260">
        <f t="shared" si="2"/>
        <v>3.5424354243542435</v>
      </c>
      <c r="I11" s="336">
        <f>'növénykínálat-rágás'!F11</f>
        <v>3</v>
      </c>
      <c r="J11" s="237"/>
      <c r="K11" s="238"/>
      <c r="L11" s="238"/>
      <c r="M11" s="22"/>
      <c r="N11" s="1"/>
      <c r="O11" s="21"/>
      <c r="R11" s="254" t="str">
        <f t="shared" si="8"/>
        <v>Bükk</v>
      </c>
      <c r="S11" s="255">
        <f t="shared" si="9"/>
        <v>0.22140221402214022</v>
      </c>
      <c r="T11" s="41">
        <f t="shared" si="10"/>
        <v>-0.10403397027600848</v>
      </c>
      <c r="U11" s="255">
        <f t="shared" si="11"/>
        <v>0.1875</v>
      </c>
      <c r="V11" s="150">
        <f t="shared" si="3"/>
        <v>-0.35508729373403347</v>
      </c>
      <c r="W11" s="150">
        <f t="shared" si="4"/>
        <v>-0.34657359027997264</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0</v>
      </c>
      <c r="C14" s="335">
        <f>'növénykínálat-rágás'!E14</f>
        <v>0</v>
      </c>
      <c r="D14" s="253">
        <f t="shared" si="0"/>
        <v>0</v>
      </c>
      <c r="E14" s="253" t="e">
        <f t="shared" si="6"/>
        <v>#DIV/0!</v>
      </c>
      <c r="F14" s="253">
        <f t="shared" si="1"/>
        <v>0</v>
      </c>
      <c r="G14" s="263" t="str">
        <f t="shared" si="7"/>
        <v>Mezei juhar</v>
      </c>
      <c r="H14" s="260">
        <f t="shared" si="2"/>
        <v>0</v>
      </c>
      <c r="I14" s="336">
        <f>'növénykínálat-rágás'!F14</f>
        <v>0</v>
      </c>
      <c r="J14" s="237"/>
      <c r="K14" s="238"/>
      <c r="L14" s="238"/>
      <c r="M14" s="22"/>
      <c r="N14" s="1"/>
      <c r="O14" s="21"/>
      <c r="R14" s="254" t="str">
        <f t="shared" si="8"/>
        <v>Mezei juhar</v>
      </c>
      <c r="S14" s="255">
        <f t="shared" si="9"/>
        <v>0</v>
      </c>
      <c r="T14" s="41" t="e">
        <f t="shared" si="10"/>
        <v>#DIV/0!</v>
      </c>
      <c r="U14" s="255">
        <f t="shared" si="11"/>
        <v>0</v>
      </c>
      <c r="V14" s="150" t="e">
        <f t="shared" si="3"/>
        <v>#NUM!</v>
      </c>
      <c r="W14" s="150" t="e">
        <f t="shared" si="4"/>
        <v>#NUM!</v>
      </c>
      <c r="X14" s="193"/>
      <c r="Y14" s="193"/>
      <c r="Z14" s="193"/>
      <c r="AA14" s="193"/>
      <c r="AB14" s="193"/>
      <c r="AC14" s="193"/>
    </row>
    <row r="15" spans="1:29" ht="15.75" x14ac:dyDescent="0.25">
      <c r="A15" s="150" t="str">
        <f>'növénykínálat-rágás'!A15</f>
        <v>Erdei fenyő</v>
      </c>
      <c r="B15" s="260">
        <f t="shared" si="5"/>
        <v>33.875</v>
      </c>
      <c r="C15" s="335">
        <f>'növénykínálat-rágás'!E15</f>
        <v>4</v>
      </c>
      <c r="D15" s="253">
        <f t="shared" si="0"/>
        <v>1.4760147601476014E-2</v>
      </c>
      <c r="E15" s="253">
        <f t="shared" si="6"/>
        <v>-1</v>
      </c>
      <c r="F15" s="253">
        <f t="shared" si="1"/>
        <v>0</v>
      </c>
      <c r="G15" s="263" t="str">
        <f t="shared" si="7"/>
        <v>Erdei fenyő</v>
      </c>
      <c r="H15" s="260">
        <f t="shared" si="2"/>
        <v>0.23616236162361623</v>
      </c>
      <c r="I15" s="336">
        <f>'növénykínálat-rágás'!F15</f>
        <v>0</v>
      </c>
      <c r="J15" s="237"/>
      <c r="K15" s="238"/>
      <c r="L15" s="238"/>
      <c r="M15" s="22"/>
      <c r="N15" s="1"/>
      <c r="O15" s="21"/>
      <c r="R15" s="254" t="str">
        <f t="shared" si="8"/>
        <v>Erdei fenyő</v>
      </c>
      <c r="S15" s="255">
        <f t="shared" si="9"/>
        <v>1.4760147601476014E-2</v>
      </c>
      <c r="T15" s="41">
        <f t="shared" si="10"/>
        <v>-1</v>
      </c>
      <c r="U15" s="255">
        <f t="shared" si="11"/>
        <v>0</v>
      </c>
      <c r="V15" s="150">
        <f t="shared" si="3"/>
        <v>-7.3361480764572454E-2</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33.875</v>
      </c>
      <c r="C18" s="335">
        <f>'növénykínálat-rágás'!E18</f>
        <v>9</v>
      </c>
      <c r="D18" s="253">
        <f t="shared" si="0"/>
        <v>3.3210332103321034E-2</v>
      </c>
      <c r="E18" s="253">
        <f t="shared" si="6"/>
        <v>-1</v>
      </c>
      <c r="F18" s="253">
        <f t="shared" si="1"/>
        <v>0</v>
      </c>
      <c r="G18" s="263" t="str">
        <f t="shared" si="7"/>
        <v>Galagonya</v>
      </c>
      <c r="H18" s="260">
        <f t="shared" si="2"/>
        <v>0.53136531365313655</v>
      </c>
      <c r="I18" s="336">
        <f>'növénykínálat-rágás'!F18</f>
        <v>0</v>
      </c>
      <c r="J18" s="237"/>
      <c r="K18" s="238"/>
      <c r="L18" s="238"/>
      <c r="M18" s="22"/>
      <c r="N18" s="1"/>
      <c r="O18" s="21"/>
      <c r="R18" s="254" t="str">
        <f t="shared" si="8"/>
        <v>Galagonya</v>
      </c>
      <c r="S18" s="255">
        <f t="shared" si="9"/>
        <v>3.3210332103321034E-2</v>
      </c>
      <c r="T18" s="41">
        <f t="shared" si="10"/>
        <v>-1</v>
      </c>
      <c r="U18" s="255">
        <f t="shared" si="11"/>
        <v>0</v>
      </c>
      <c r="V18" s="150">
        <f t="shared" si="3"/>
        <v>-0.13158456132603591</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33.875</v>
      </c>
      <c r="C22" s="335">
        <f>'növénykínálat-rágás'!E22</f>
        <v>19</v>
      </c>
      <c r="D22" s="253">
        <f t="shared" si="0"/>
        <v>7.0110701107011064E-2</v>
      </c>
      <c r="E22" s="253">
        <f t="shared" si="6"/>
        <v>-6.1452513966480396E-2</v>
      </c>
      <c r="F22" s="253">
        <f t="shared" si="1"/>
        <v>6.25E-2</v>
      </c>
      <c r="G22" s="263" t="str">
        <f t="shared" si="7"/>
        <v>Szeder</v>
      </c>
      <c r="H22" s="260">
        <f t="shared" si="2"/>
        <v>1.121771217712177</v>
      </c>
      <c r="I22" s="336">
        <f>'növénykínálat-rágás'!F22</f>
        <v>1</v>
      </c>
      <c r="J22" s="193"/>
      <c r="K22" s="193"/>
      <c r="L22" s="238"/>
      <c r="M22" s="21"/>
      <c r="N22" s="1"/>
      <c r="O22" s="22"/>
      <c r="R22" s="254" t="str">
        <f t="shared" si="8"/>
        <v>Szeder</v>
      </c>
      <c r="S22" s="255">
        <f t="shared" si="9"/>
        <v>7.0110701107011064E-2</v>
      </c>
      <c r="T22" s="41">
        <f t="shared" si="10"/>
        <v>-6.1452513966480396E-2</v>
      </c>
      <c r="U22" s="255">
        <f t="shared" si="11"/>
        <v>6.25E-2</v>
      </c>
      <c r="V22" s="150">
        <f t="shared" si="3"/>
        <v>-0.21266543848087302</v>
      </c>
      <c r="W22" s="150">
        <f t="shared" si="4"/>
        <v>-0.20707555414900003</v>
      </c>
      <c r="X22" s="193"/>
      <c r="Y22" s="193"/>
      <c r="Z22" s="193"/>
      <c r="AA22" s="193"/>
      <c r="AB22" s="193"/>
      <c r="AC22" s="193"/>
    </row>
    <row r="23" spans="1:29" ht="15.75" x14ac:dyDescent="0.25">
      <c r="A23" s="150" t="str">
        <f>'növénykínálat-rágás'!A23</f>
        <v>Vadrózsa</v>
      </c>
      <c r="B23" s="260">
        <f t="shared" si="5"/>
        <v>33.875</v>
      </c>
      <c r="C23" s="335">
        <f>'növénykínálat-rágás'!E23</f>
        <v>34</v>
      </c>
      <c r="D23" s="253">
        <f t="shared" si="0"/>
        <v>0.12546125461254612</v>
      </c>
      <c r="E23" s="253">
        <f t="shared" si="6"/>
        <v>0.23330442324371209</v>
      </c>
      <c r="F23" s="253">
        <f t="shared" si="1"/>
        <v>0.1875</v>
      </c>
      <c r="G23" s="263" t="str">
        <f t="shared" si="7"/>
        <v>Vadrózsa</v>
      </c>
      <c r="H23" s="260">
        <f t="shared" si="2"/>
        <v>2.0073800738007379</v>
      </c>
      <c r="I23" s="336">
        <f>'növénykínálat-rágás'!F23</f>
        <v>3</v>
      </c>
      <c r="J23" s="193"/>
      <c r="K23" s="193"/>
      <c r="L23" s="238"/>
      <c r="M23" s="21"/>
      <c r="N23" s="25"/>
      <c r="O23" s="1"/>
      <c r="P23" s="22"/>
      <c r="R23" s="256" t="str">
        <f t="shared" si="8"/>
        <v>Vadrózsa</v>
      </c>
      <c r="S23" s="255">
        <f t="shared" si="9"/>
        <v>0.12546125461254612</v>
      </c>
      <c r="T23" s="41">
        <f t="shared" si="10"/>
        <v>0.23330442324371209</v>
      </c>
      <c r="U23" s="255">
        <f t="shared" si="11"/>
        <v>0.1875</v>
      </c>
      <c r="V23" s="150">
        <f t="shared" si="3"/>
        <v>-0.28980079953155752</v>
      </c>
      <c r="W23" s="150">
        <f t="shared" si="4"/>
        <v>-0.34657359027997264</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271</v>
      </c>
      <c r="D26" s="262"/>
      <c r="E26" s="252"/>
      <c r="F26" s="252"/>
      <c r="G26" s="263" t="str">
        <f>A26</f>
        <v>összes (n)</v>
      </c>
      <c r="H26" s="260">
        <f>SUM(H5:H24)</f>
        <v>15.999999999999998</v>
      </c>
      <c r="I26" s="260">
        <f>SUM(I5:I24)</f>
        <v>16</v>
      </c>
      <c r="J26" s="242"/>
      <c r="K26" s="238"/>
      <c r="L26" s="193"/>
      <c r="R26" s="254" t="str">
        <f>A26</f>
        <v>összes (n)</v>
      </c>
      <c r="S26" s="40">
        <f>SUM(S5:S21)</f>
        <v>0.80442804428044279</v>
      </c>
      <c r="T26" s="257"/>
      <c r="U26" s="40">
        <f>SUM(U5:U21)</f>
        <v>0.75</v>
      </c>
      <c r="V26" s="37" t="e">
        <f>-(SUM(V5:V21))</f>
        <v>#NUM!</v>
      </c>
      <c r="W26" s="37" t="e">
        <f>-(SUM(W5:W21))</f>
        <v>#NUM!</v>
      </c>
      <c r="X26" s="37">
        <f>COUNTIF(S5:S21, "&gt;0")</f>
        <v>6</v>
      </c>
      <c r="Y26" s="37">
        <f>COUNTIF(U5:U21, "&gt;0")</f>
        <v>3</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313</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271</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33.875</v>
      </c>
      <c r="C37" s="264">
        <f t="shared" si="12"/>
        <v>11</v>
      </c>
      <c r="D37" s="264">
        <f>SUM(B37:C37)</f>
        <v>44.875</v>
      </c>
      <c r="E37" s="264">
        <f>IF(C5=0,"nem volt",(B37-C37)*(B37-C37)/B37)</f>
        <v>15.446955719557195</v>
      </c>
      <c r="F37" s="193"/>
      <c r="G37" s="193"/>
      <c r="H37" s="193"/>
      <c r="I37" s="194"/>
      <c r="J37" s="193"/>
      <c r="K37" s="402">
        <f t="shared" ref="K37:K56" si="13">C37/C$57</f>
        <v>4.0590405904059039E-2</v>
      </c>
      <c r="L37" s="402">
        <f>IF(K37=0,"nem volt",B37/B$57)</f>
        <v>0.125</v>
      </c>
      <c r="M37" s="402">
        <f>IF(K37=0,"nem volt",$O$1*(SQRT(K37*(1-K37)/C$57)))</f>
        <v>3.2939047644290315E-2</v>
      </c>
      <c r="N37" s="402">
        <f>K37-M37</f>
        <v>7.6513582597687244E-3</v>
      </c>
      <c r="O37" s="402">
        <f>K37+M37</f>
        <v>7.3529453548349361E-2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33.875</v>
      </c>
      <c r="C39" s="264">
        <f t="shared" si="12"/>
        <v>27</v>
      </c>
      <c r="D39" s="264">
        <f t="shared" si="14"/>
        <v>60.875</v>
      </c>
      <c r="E39" s="264">
        <f t="shared" si="15"/>
        <v>1.3952952029520296</v>
      </c>
      <c r="F39" s="193"/>
      <c r="G39" s="193"/>
      <c r="H39" s="193"/>
      <c r="I39" s="193"/>
      <c r="J39" s="193"/>
      <c r="K39" s="402">
        <f t="shared" si="13"/>
        <v>9.9630996309963096E-2</v>
      </c>
      <c r="L39" s="402">
        <f t="shared" si="16"/>
        <v>0.125</v>
      </c>
      <c r="M39" s="402">
        <f t="shared" si="17"/>
        <v>4.999249560393168E-2</v>
      </c>
      <c r="N39" s="402">
        <f t="shared" si="18"/>
        <v>4.9638500706031416E-2</v>
      </c>
      <c r="O39" s="402">
        <f t="shared" si="19"/>
        <v>0.14962349191389479</v>
      </c>
      <c r="P39" s="474" t="str">
        <f t="shared" si="20"/>
        <v>ns</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33.875</v>
      </c>
      <c r="C42" s="264">
        <f t="shared" si="12"/>
        <v>107</v>
      </c>
      <c r="D42" s="264">
        <f t="shared" si="14"/>
        <v>140.875</v>
      </c>
      <c r="E42" s="264">
        <f t="shared" si="15"/>
        <v>157.85285977859778</v>
      </c>
      <c r="F42" s="193"/>
      <c r="G42" s="193"/>
      <c r="H42" s="193"/>
      <c r="I42" s="193"/>
      <c r="J42" s="193"/>
      <c r="K42" s="402">
        <f t="shared" si="13"/>
        <v>0.39483394833948338</v>
      </c>
      <c r="L42" s="402">
        <f t="shared" si="16"/>
        <v>0.125</v>
      </c>
      <c r="M42" s="402">
        <f t="shared" si="17"/>
        <v>8.1590920854090282E-2</v>
      </c>
      <c r="N42" s="402">
        <f t="shared" si="18"/>
        <v>0.31324302748539312</v>
      </c>
      <c r="O42" s="402">
        <f t="shared" si="19"/>
        <v>0.47642486919357363</v>
      </c>
      <c r="P42" s="474" t="str">
        <f t="shared" si="20"/>
        <v>gyakori</v>
      </c>
      <c r="Q42" s="402" t="str">
        <f t="shared" si="21"/>
        <v>Gyertyán</v>
      </c>
      <c r="R42" s="193"/>
      <c r="S42" s="193"/>
    </row>
    <row r="43" spans="1:19" ht="15.75" x14ac:dyDescent="0.25">
      <c r="A43" s="150" t="str">
        <f t="shared" si="12"/>
        <v>Bükk</v>
      </c>
      <c r="B43" s="264">
        <f t="shared" si="12"/>
        <v>33.875</v>
      </c>
      <c r="C43" s="264">
        <f t="shared" si="12"/>
        <v>60</v>
      </c>
      <c r="D43" s="264">
        <f t="shared" si="14"/>
        <v>93.875</v>
      </c>
      <c r="E43" s="264">
        <f t="shared" si="15"/>
        <v>20.148062730627306</v>
      </c>
      <c r="F43" s="193"/>
      <c r="G43" s="193"/>
      <c r="H43" s="193"/>
      <c r="I43" s="193"/>
      <c r="J43" s="193"/>
      <c r="K43" s="402">
        <f t="shared" si="13"/>
        <v>0.22140221402214022</v>
      </c>
      <c r="L43" s="402">
        <f t="shared" si="16"/>
        <v>0.125</v>
      </c>
      <c r="M43" s="402">
        <f t="shared" si="17"/>
        <v>6.9301857420603033E-2</v>
      </c>
      <c r="N43" s="402">
        <f t="shared" si="18"/>
        <v>0.1521003566015372</v>
      </c>
      <c r="O43" s="402">
        <f t="shared" si="19"/>
        <v>0.29070407144274324</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0</v>
      </c>
      <c r="C46" s="264">
        <f t="shared" si="12"/>
        <v>0</v>
      </c>
      <c r="D46" s="264">
        <f t="shared" si="14"/>
        <v>0</v>
      </c>
      <c r="E46" s="264" t="str">
        <f t="shared" si="15"/>
        <v>nem volt</v>
      </c>
      <c r="F46" s="193"/>
      <c r="G46" s="193"/>
      <c r="H46" s="193"/>
      <c r="I46" s="193"/>
      <c r="J46" s="193"/>
      <c r="K46" s="402">
        <f t="shared" si="13"/>
        <v>0</v>
      </c>
      <c r="L46" s="402" t="str">
        <f t="shared" si="16"/>
        <v>nem volt</v>
      </c>
      <c r="M46" s="402" t="str">
        <f t="shared" si="17"/>
        <v>nem volt</v>
      </c>
      <c r="N46" s="402" t="e">
        <f t="shared" si="18"/>
        <v>#VALUE!</v>
      </c>
      <c r="O46" s="402" t="e">
        <f t="shared" si="19"/>
        <v>#VALUE!</v>
      </c>
      <c r="P46" s="474" t="e">
        <f t="shared" si="20"/>
        <v>#VALUE!</v>
      </c>
      <c r="Q46" s="402" t="str">
        <f t="shared" si="21"/>
        <v>Mezei juhar</v>
      </c>
      <c r="R46" s="248"/>
      <c r="S46" s="193"/>
    </row>
    <row r="47" spans="1:19" ht="15.75" x14ac:dyDescent="0.25">
      <c r="A47" s="150" t="str">
        <f t="shared" si="12"/>
        <v>Erdei fenyő</v>
      </c>
      <c r="B47" s="264">
        <f t="shared" si="12"/>
        <v>33.875</v>
      </c>
      <c r="C47" s="264">
        <f t="shared" si="12"/>
        <v>4</v>
      </c>
      <c r="D47" s="264">
        <f t="shared" si="14"/>
        <v>37.875</v>
      </c>
      <c r="E47" s="264">
        <f t="shared" si="15"/>
        <v>26.347324723247233</v>
      </c>
      <c r="F47" s="193"/>
      <c r="G47" s="193"/>
      <c r="H47" s="193"/>
      <c r="I47" s="193"/>
      <c r="J47" s="193"/>
      <c r="K47" s="402">
        <f t="shared" si="13"/>
        <v>1.4760147601476014E-2</v>
      </c>
      <c r="L47" s="402">
        <f t="shared" si="16"/>
        <v>0.125</v>
      </c>
      <c r="M47" s="402">
        <f t="shared" si="17"/>
        <v>2.0128603644465226E-2</v>
      </c>
      <c r="N47" s="402">
        <f t="shared" si="18"/>
        <v>-5.3684560429892118E-3</v>
      </c>
      <c r="O47" s="402">
        <f t="shared" si="19"/>
        <v>3.4888751245941242E-2</v>
      </c>
      <c r="P47" s="474" t="str">
        <f t="shared" si="20"/>
        <v>ritka</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33.875</v>
      </c>
      <c r="C50" s="264">
        <f t="shared" si="12"/>
        <v>9</v>
      </c>
      <c r="D50" s="264">
        <f t="shared" si="14"/>
        <v>42.875</v>
      </c>
      <c r="E50" s="264">
        <f t="shared" si="15"/>
        <v>18.266143911439116</v>
      </c>
      <c r="F50" s="193"/>
      <c r="G50" s="193"/>
      <c r="H50" s="193"/>
      <c r="I50" s="193"/>
      <c r="J50" s="193"/>
      <c r="K50" s="402">
        <f t="shared" si="13"/>
        <v>3.3210332103321034E-2</v>
      </c>
      <c r="L50" s="402">
        <f t="shared" si="16"/>
        <v>0.125</v>
      </c>
      <c r="M50" s="402">
        <f t="shared" si="17"/>
        <v>2.9908864294012214E-2</v>
      </c>
      <c r="N50" s="402">
        <f t="shared" si="18"/>
        <v>3.3014678093088203E-3</v>
      </c>
      <c r="O50" s="402">
        <f t="shared" si="19"/>
        <v>6.3119196397333252E-2</v>
      </c>
      <c r="P50" s="474" t="str">
        <f t="shared" si="20"/>
        <v>ritka</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33.875</v>
      </c>
      <c r="C54" s="264">
        <f t="shared" si="12"/>
        <v>19</v>
      </c>
      <c r="D54" s="264">
        <f t="shared" si="14"/>
        <v>52.875</v>
      </c>
      <c r="E54" s="264">
        <f t="shared" si="15"/>
        <v>6.5318265682656831</v>
      </c>
      <c r="F54" s="193"/>
      <c r="G54" s="193"/>
      <c r="H54" s="193"/>
      <c r="I54" s="193"/>
      <c r="J54" s="193"/>
      <c r="K54" s="402">
        <f t="shared" si="13"/>
        <v>7.0110701107011064E-2</v>
      </c>
      <c r="L54" s="402">
        <f t="shared" si="16"/>
        <v>0.125</v>
      </c>
      <c r="M54" s="402">
        <f t="shared" si="17"/>
        <v>4.2619180308595558E-2</v>
      </c>
      <c r="N54" s="402">
        <f t="shared" si="18"/>
        <v>2.7491520798415506E-2</v>
      </c>
      <c r="O54" s="402">
        <f t="shared" si="19"/>
        <v>0.11272988141560662</v>
      </c>
      <c r="P54" s="474" t="str">
        <f t="shared" si="20"/>
        <v>ritka</v>
      </c>
      <c r="Q54" s="402" t="str">
        <f t="shared" si="21"/>
        <v>Szeder</v>
      </c>
      <c r="R54" s="248"/>
      <c r="S54" s="193"/>
    </row>
    <row r="55" spans="1:19" ht="15.75" x14ac:dyDescent="0.25">
      <c r="A55" s="150" t="str">
        <f t="shared" si="12"/>
        <v>Vadrózsa</v>
      </c>
      <c r="B55" s="264">
        <f t="shared" si="12"/>
        <v>33.875</v>
      </c>
      <c r="C55" s="264">
        <f t="shared" si="12"/>
        <v>34</v>
      </c>
      <c r="D55" s="264">
        <f t="shared" si="14"/>
        <v>67.875</v>
      </c>
      <c r="E55" s="264">
        <f t="shared" si="15"/>
        <v>4.6125461254612545E-4</v>
      </c>
      <c r="F55" s="244" t="s">
        <v>162</v>
      </c>
      <c r="G55" s="193"/>
      <c r="H55" s="193"/>
      <c r="I55" s="193"/>
      <c r="J55" s="193"/>
      <c r="K55" s="402">
        <f t="shared" si="13"/>
        <v>0.12546125461254612</v>
      </c>
      <c r="L55" s="402">
        <f t="shared" si="16"/>
        <v>0.125</v>
      </c>
      <c r="M55" s="402">
        <f t="shared" si="17"/>
        <v>5.5289371528749021E-2</v>
      </c>
      <c r="N55" s="402">
        <f t="shared" si="18"/>
        <v>7.0171883083797099E-2</v>
      </c>
      <c r="O55" s="402">
        <f t="shared" si="19"/>
        <v>0.18075062614129514</v>
      </c>
      <c r="P55" s="474" t="str">
        <f t="shared" si="20"/>
        <v>ns</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245.9889298892989</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271</v>
      </c>
      <c r="C57" s="264">
        <f>SUM(C37:C56)</f>
        <v>271</v>
      </c>
      <c r="D57" s="264">
        <f>SUM(D37:D56)</f>
        <v>542</v>
      </c>
      <c r="E57" s="264" t="str">
        <f t="shared" si="15"/>
        <v>nem volt</v>
      </c>
      <c r="F57" s="304" t="s">
        <v>310</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271</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0.64944649446494462</v>
      </c>
      <c r="C68" s="265">
        <f t="shared" ref="C68:C87" si="24">I5</f>
        <v>2</v>
      </c>
      <c r="D68" s="264">
        <f>SUM(B68:C68)</f>
        <v>2.6494464944649447</v>
      </c>
      <c r="E68" s="264">
        <f>IF(C68=0,"nem volt",(B68-C68)*(B68-C68)/B68)</f>
        <v>2.8085374035558535</v>
      </c>
      <c r="F68" s="193"/>
      <c r="G68" s="193"/>
      <c r="H68" s="193"/>
      <c r="I68" s="193"/>
      <c r="J68" s="193"/>
      <c r="K68" s="402">
        <f t="shared" ref="K68:K74" si="25">C68/C$88</f>
        <v>0.125</v>
      </c>
      <c r="L68" s="402">
        <f>IF(K68=0,"nem volt",B68/B$88)</f>
        <v>4.0590405904059046E-2</v>
      </c>
      <c r="M68" s="402">
        <f>IF(K68=0,"nem volt",$O$1*(SQRT(K68*(1-K68)/C$88)))</f>
        <v>0.22718570429740817</v>
      </c>
      <c r="N68" s="402">
        <f>K68-M68</f>
        <v>-0.10218570429740817</v>
      </c>
      <c r="O68" s="402">
        <f>K68+M68</f>
        <v>0.35218570429740814</v>
      </c>
      <c r="P68" s="473" t="str">
        <f>IF(L68&gt;O68,"elkerülés",IF(L68&gt;N68,"ns","preferált"))</f>
        <v>ns</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1.5940959409594095</v>
      </c>
      <c r="C70" s="265">
        <f t="shared" si="24"/>
        <v>0</v>
      </c>
      <c r="D70" s="264">
        <f>SUM(B70:C70)</f>
        <v>1.5940959409594095</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6.317343173431734</v>
      </c>
      <c r="C73" s="265">
        <f t="shared" si="24"/>
        <v>7</v>
      </c>
      <c r="D73" s="264">
        <f t="shared" ref="D73:D83" si="33">SUM(B73:C73)</f>
        <v>13.317343173431734</v>
      </c>
      <c r="E73" s="264">
        <f t="shared" si="26"/>
        <v>7.3768407076594197E-2</v>
      </c>
      <c r="F73" s="193"/>
      <c r="G73" s="193"/>
      <c r="H73" s="193"/>
      <c r="I73" s="193"/>
      <c r="J73" s="193"/>
      <c r="K73" s="402">
        <f t="shared" si="25"/>
        <v>0.4375</v>
      </c>
      <c r="L73" s="402">
        <f t="shared" si="27"/>
        <v>0.39483394833948343</v>
      </c>
      <c r="M73" s="402">
        <f t="shared" si="28"/>
        <v>0.34077855644611227</v>
      </c>
      <c r="N73" s="402">
        <f t="shared" si="29"/>
        <v>9.6721443553887732E-2</v>
      </c>
      <c r="O73" s="402">
        <f t="shared" si="30"/>
        <v>0.77827855644611232</v>
      </c>
      <c r="P73" s="474" t="str">
        <f t="shared" si="31"/>
        <v>ns</v>
      </c>
      <c r="Q73" s="402" t="str">
        <f t="shared" si="32"/>
        <v>Gyertyán</v>
      </c>
      <c r="R73" s="193"/>
      <c r="S73" s="193"/>
    </row>
    <row r="74" spans="1:19" ht="15.75" x14ac:dyDescent="0.25">
      <c r="A74" s="150" t="str">
        <f t="shared" si="22"/>
        <v>Bükk</v>
      </c>
      <c r="B74" s="265">
        <f t="shared" si="23"/>
        <v>3.5424354243542435</v>
      </c>
      <c r="C74" s="265">
        <f t="shared" si="24"/>
        <v>3</v>
      </c>
      <c r="D74" s="264">
        <f t="shared" si="33"/>
        <v>6.5424354243542435</v>
      </c>
      <c r="E74" s="264">
        <f t="shared" si="26"/>
        <v>8.3060424354243545E-2</v>
      </c>
      <c r="F74" s="193"/>
      <c r="G74" s="193"/>
      <c r="H74" s="193"/>
      <c r="I74" s="193"/>
      <c r="J74" s="193"/>
      <c r="K74" s="402">
        <f t="shared" si="25"/>
        <v>0.1875</v>
      </c>
      <c r="L74" s="402">
        <f t="shared" si="27"/>
        <v>0.22140221402214025</v>
      </c>
      <c r="M74" s="402">
        <f t="shared" si="28"/>
        <v>0.26812313437561175</v>
      </c>
      <c r="N74" s="402">
        <f t="shared" si="29"/>
        <v>-8.0623134375611749E-2</v>
      </c>
      <c r="O74" s="402">
        <f t="shared" si="30"/>
        <v>0.45562313437561175</v>
      </c>
      <c r="P74" s="474" t="str">
        <f t="shared" si="31"/>
        <v>ns</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0.23616236162361623</v>
      </c>
      <c r="C78" s="265">
        <f t="shared" si="24"/>
        <v>0</v>
      </c>
      <c r="D78" s="264">
        <f t="shared" si="33"/>
        <v>0.23616236162361623</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0.53136531365313655</v>
      </c>
      <c r="C81" s="265">
        <f t="shared" si="24"/>
        <v>0</v>
      </c>
      <c r="D81" s="264">
        <f t="shared" si="33"/>
        <v>0.53136531365313655</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1.121771217712177</v>
      </c>
      <c r="C85" s="265">
        <f t="shared" si="24"/>
        <v>1</v>
      </c>
      <c r="D85" s="264">
        <f>SUM(B85:C85)</f>
        <v>2.121771217712177</v>
      </c>
      <c r="E85" s="264">
        <f t="shared" si="26"/>
        <v>1.3218586133229734E-2</v>
      </c>
      <c r="F85" s="193"/>
      <c r="G85" s="193"/>
      <c r="H85" s="193"/>
      <c r="I85" s="193"/>
      <c r="J85" s="193"/>
      <c r="K85" s="402">
        <f t="shared" si="34"/>
        <v>6.25E-2</v>
      </c>
      <c r="L85" s="402">
        <f t="shared" si="27"/>
        <v>7.0110701107011078E-2</v>
      </c>
      <c r="M85" s="402">
        <f t="shared" si="28"/>
        <v>0.16628290904752838</v>
      </c>
      <c r="N85" s="402">
        <f t="shared" si="29"/>
        <v>-0.10378290904752838</v>
      </c>
      <c r="O85" s="402">
        <f t="shared" si="30"/>
        <v>0.22878290904752838</v>
      </c>
      <c r="P85" s="474" t="str">
        <f t="shared" si="31"/>
        <v>ns</v>
      </c>
      <c r="Q85" s="402" t="str">
        <f t="shared" si="32"/>
        <v>Szeder</v>
      </c>
      <c r="R85" s="193"/>
      <c r="S85" s="193"/>
    </row>
    <row r="86" spans="1:19" ht="15.75" x14ac:dyDescent="0.25">
      <c r="A86" s="150" t="str">
        <f t="shared" si="22"/>
        <v>Vadrózsa</v>
      </c>
      <c r="B86" s="265">
        <f t="shared" si="23"/>
        <v>2.0073800738007379</v>
      </c>
      <c r="C86" s="265">
        <f t="shared" si="24"/>
        <v>3</v>
      </c>
      <c r="D86" s="264">
        <f>SUM(B86:C86)</f>
        <v>5.0073800738007375</v>
      </c>
      <c r="E86" s="264">
        <f t="shared" si="26"/>
        <v>0.49083595615367931</v>
      </c>
      <c r="F86" s="244" t="s">
        <v>162</v>
      </c>
      <c r="G86" s="193"/>
      <c r="H86" s="193"/>
      <c r="I86" s="193"/>
      <c r="J86" s="193"/>
      <c r="K86" s="402">
        <f t="shared" si="34"/>
        <v>0.1875</v>
      </c>
      <c r="L86" s="402">
        <f t="shared" si="27"/>
        <v>0.12546125461254615</v>
      </c>
      <c r="M86" s="402">
        <f t="shared" si="28"/>
        <v>0.26812313437561175</v>
      </c>
      <c r="N86" s="402">
        <f t="shared" si="29"/>
        <v>-8.0623134375611749E-2</v>
      </c>
      <c r="O86" s="402">
        <f t="shared" si="30"/>
        <v>0.45562313437561175</v>
      </c>
      <c r="P86" s="474" t="str">
        <f t="shared" si="31"/>
        <v>ns</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3.4694207772736001</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15.999999999999998</v>
      </c>
      <c r="C88" s="264">
        <f>SUM(C68:C87)</f>
        <v>16</v>
      </c>
      <c r="D88" s="264">
        <f>SUM(D68:D87)</f>
        <v>32</v>
      </c>
      <c r="E88" s="264">
        <f t="shared" si="26"/>
        <v>1.97215226305253E-31</v>
      </c>
      <c r="F88" s="304" t="s">
        <v>310</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2014-08-19T06:32:22Z</dcterms:modified>
</cp:coreProperties>
</file>