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7" i="3" l="1"/>
  <c r="F27" i="3"/>
  <c r="E27" i="3"/>
  <c r="G26" i="3"/>
  <c r="F26" i="3"/>
  <c r="E26" i="3"/>
  <c r="E25" i="3"/>
  <c r="W124" i="3"/>
  <c r="X86" i="3"/>
  <c r="W65" i="3"/>
  <c r="HO35" i="1"/>
  <c r="HP35" i="1"/>
  <c r="HQ35" i="1"/>
  <c r="HR35" i="1"/>
  <c r="HS35" i="1"/>
  <c r="HT35" i="1"/>
  <c r="HU35" i="1"/>
  <c r="HV35" i="1"/>
  <c r="HO56" i="1"/>
  <c r="HP56" i="1"/>
  <c r="HQ56" i="1"/>
  <c r="HR56" i="1"/>
  <c r="HS56" i="1"/>
  <c r="HT56" i="1"/>
  <c r="HU56" i="1"/>
  <c r="HV56" i="1"/>
  <c r="HS94" i="1"/>
  <c r="HT94" i="1"/>
  <c r="HU94" i="1"/>
  <c r="HV94" i="1"/>
  <c r="HO94" i="1"/>
  <c r="HP94" i="1"/>
  <c r="HQ94" i="1"/>
  <c r="HR94" i="1"/>
  <c r="GZ108" i="1"/>
  <c r="E57" i="8" l="1"/>
  <c r="HP7" i="1" l="1"/>
  <c r="HT7" i="1"/>
  <c r="HP8" i="1"/>
  <c r="HT8" i="1"/>
  <c r="HX7" i="1" l="1"/>
  <c r="HX8" i="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12" i="12"/>
  <c r="V11" i="12"/>
  <c r="E82" i="12"/>
  <c r="E7" i="17" s="1"/>
  <c r="AA47" i="17" l="1"/>
  <c r="AA51" i="17"/>
  <c r="F43" i="17"/>
  <c r="BV20" i="17"/>
  <c r="AA53" i="17" s="1"/>
  <c r="BU20" i="17"/>
  <c r="BT20" i="17"/>
  <c r="BS20" i="17"/>
  <c r="AA50" i="17" s="1"/>
  <c r="BR20" i="17"/>
  <c r="AA49" i="17" s="1"/>
  <c r="BQ20" i="17"/>
  <c r="AB48" i="17" s="1"/>
  <c r="BP20" i="17"/>
  <c r="BO20" i="17"/>
  <c r="AB46" i="17" s="1"/>
  <c r="BN20" i="17"/>
  <c r="AB45" i="17" s="1"/>
  <c r="BM20" i="17"/>
  <c r="AB44" i="17" s="1"/>
  <c r="BL20" i="17"/>
  <c r="AA44" i="17" s="1"/>
  <c r="BK20" i="17"/>
  <c r="AA42" i="17" s="1"/>
  <c r="AA48" i="17" l="1"/>
  <c r="AA46" i="17"/>
  <c r="G43" i="17"/>
  <c r="AD43" i="17"/>
  <c r="AC43" i="17"/>
  <c r="G47" i="17"/>
  <c r="AC47" i="17"/>
  <c r="AD47" i="17"/>
  <c r="G51" i="17"/>
  <c r="AC51" i="17"/>
  <c r="AD51" i="17"/>
  <c r="F51" i="17"/>
  <c r="AA43" i="17"/>
  <c r="AB43" i="17"/>
  <c r="AB49" i="17"/>
  <c r="AC44" i="17"/>
  <c r="AD44" i="17"/>
  <c r="AD48" i="17"/>
  <c r="AC48" i="17"/>
  <c r="AC52" i="17"/>
  <c r="AD52" i="17"/>
  <c r="H47" i="17"/>
  <c r="AB50" i="17"/>
  <c r="AB51" i="17"/>
  <c r="AB52" i="17"/>
  <c r="F45" i="17"/>
  <c r="AD45" i="17"/>
  <c r="AC45" i="17"/>
  <c r="I49" i="17"/>
  <c r="AD49" i="17"/>
  <c r="AC49" i="17"/>
  <c r="I53" i="17"/>
  <c r="AD53" i="17"/>
  <c r="AC53" i="17"/>
  <c r="AA45" i="17"/>
  <c r="AC42" i="17"/>
  <c r="AD42" i="17"/>
  <c r="AC46" i="17"/>
  <c r="AD46" i="17"/>
  <c r="AD50" i="17"/>
  <c r="AC50"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D21" i="17" l="1"/>
  <c r="AC21" i="17"/>
  <c r="V21" i="17"/>
  <c r="T21" i="17"/>
  <c r="U21" i="17"/>
  <c r="W21" i="17"/>
  <c r="AA21" i="17"/>
  <c r="AB21" i="17"/>
  <c r="AD29" i="17"/>
  <c r="AC29" i="17"/>
  <c r="AB29" i="17"/>
  <c r="AA29" i="17"/>
  <c r="AC20" i="17"/>
  <c r="AD20" i="17"/>
  <c r="F20" i="17"/>
  <c r="AA20" i="17"/>
  <c r="AB20" i="17"/>
  <c r="AC28" i="17"/>
  <c r="AD28" i="17"/>
  <c r="AB28" i="17"/>
  <c r="AA28" i="17"/>
  <c r="AC27" i="17"/>
  <c r="AD27" i="17"/>
  <c r="AB27" i="17"/>
  <c r="AA27" i="17"/>
  <c r="AD26" i="17"/>
  <c r="AC26" i="17"/>
  <c r="AB26" i="17"/>
  <c r="AA26" i="17"/>
  <c r="AD25" i="17"/>
  <c r="AC25" i="17"/>
  <c r="AB25" i="17"/>
  <c r="AA25" i="17"/>
  <c r="AC24" i="17"/>
  <c r="AD24" i="17"/>
  <c r="AB24" i="17"/>
  <c r="AA24" i="17"/>
  <c r="AC23" i="17"/>
  <c r="AD23" i="17"/>
  <c r="AB23" i="17"/>
  <c r="AA23" i="17"/>
  <c r="AC22" i="17"/>
  <c r="AD22" i="17"/>
  <c r="H22" i="17"/>
  <c r="G22" i="17"/>
  <c r="I22" i="17"/>
  <c r="F22" i="17"/>
  <c r="AB22" i="17"/>
  <c r="AA22"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AK22" i="17" s="1"/>
  <c r="A10" i="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A34" i="12"/>
  <c r="BJ20" i="17" s="1"/>
  <c r="F77" i="12"/>
  <c r="E12" i="17" s="1"/>
  <c r="G77" i="12"/>
  <c r="F12" i="17" s="1"/>
  <c r="H77" i="12"/>
  <c r="G12" i="17" s="1"/>
  <c r="I77" i="12"/>
  <c r="H12" i="17" s="1"/>
  <c r="J77" i="12"/>
  <c r="I12" i="17" s="1"/>
  <c r="K77" i="12"/>
  <c r="J12" i="17" s="1"/>
  <c r="L77" i="12"/>
  <c r="K12" i="17" s="1"/>
  <c r="M77" i="12"/>
  <c r="N77" i="12"/>
  <c r="M12" i="17" s="1"/>
  <c r="O77" i="12"/>
  <c r="N12" i="17" s="1"/>
  <c r="P77" i="12"/>
  <c r="O12" i="17" s="1"/>
  <c r="Q77" i="12"/>
  <c r="P12" i="17" s="1"/>
  <c r="R77" i="12"/>
  <c r="Q12" i="17" s="1"/>
  <c r="E78" i="12"/>
  <c r="S78" i="12"/>
  <c r="T78" i="12"/>
  <c r="E79" i="12"/>
  <c r="S79" i="12"/>
  <c r="T79"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N25" i="11"/>
  <c r="U25" i="11" s="1"/>
  <c r="Y25" i="11" s="1"/>
  <c r="T25" i="11"/>
  <c r="X25" i="11" s="1"/>
  <c r="V25" i="11"/>
  <c r="H26" i="11"/>
  <c r="V26" i="11" s="1"/>
  <c r="N26" i="11"/>
  <c r="T26" i="11"/>
  <c r="X26" i="11" s="1"/>
  <c r="H27" i="11"/>
  <c r="V27" i="11" s="1"/>
  <c r="N27" i="11"/>
  <c r="T27" i="11"/>
  <c r="X27" i="11" s="1"/>
  <c r="H28" i="11"/>
  <c r="V28" i="11" s="1"/>
  <c r="N28" i="11"/>
  <c r="T28" i="11"/>
  <c r="X28" i="11" s="1"/>
  <c r="H29" i="11"/>
  <c r="V29" i="11" s="1"/>
  <c r="N29" i="11"/>
  <c r="T29" i="11"/>
  <c r="X29" i="11"/>
  <c r="H30" i="11"/>
  <c r="V30" i="11" s="1"/>
  <c r="N30" i="11"/>
  <c r="T30" i="11"/>
  <c r="X30" i="11" s="1"/>
  <c r="H31" i="11"/>
  <c r="V31" i="11" s="1"/>
  <c r="N31" i="11"/>
  <c r="T31" i="11"/>
  <c r="X31" i="11" s="1"/>
  <c r="H32" i="11"/>
  <c r="V32" i="11" s="1"/>
  <c r="N32" i="11"/>
  <c r="T32" i="11"/>
  <c r="X32" i="11" s="1"/>
  <c r="H33" i="11"/>
  <c r="N33" i="11"/>
  <c r="T33" i="11"/>
  <c r="X33" i="11" s="1"/>
  <c r="V33" i="11"/>
  <c r="H34" i="11"/>
  <c r="V34" i="11" s="1"/>
  <c r="N34" i="11"/>
  <c r="U34" i="11" s="1"/>
  <c r="Y34" i="11" s="1"/>
  <c r="T34" i="11"/>
  <c r="X34" i="11" s="1"/>
  <c r="H35" i="11"/>
  <c r="V35" i="11" s="1"/>
  <c r="N35" i="11"/>
  <c r="T35" i="11"/>
  <c r="X35" i="11" s="1"/>
  <c r="H36" i="11"/>
  <c r="V36" i="11" s="1"/>
  <c r="N36" i="11"/>
  <c r="T36" i="11"/>
  <c r="X36" i="11" s="1"/>
  <c r="H37" i="11"/>
  <c r="V37" i="11" s="1"/>
  <c r="N37" i="11"/>
  <c r="T37" i="11"/>
  <c r="X37" i="11" s="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N49" i="11"/>
  <c r="U49" i="11" s="1"/>
  <c r="Y49" i="11" s="1"/>
  <c r="T49" i="11"/>
  <c r="X49" i="11" s="1"/>
  <c r="V49" i="11"/>
  <c r="H50" i="11"/>
  <c r="V50" i="11" s="1"/>
  <c r="N50" i="11"/>
  <c r="T50" i="11"/>
  <c r="X50" i="11"/>
  <c r="H51" i="11"/>
  <c r="V51" i="11" s="1"/>
  <c r="N51" i="11"/>
  <c r="W51" i="11" s="1"/>
  <c r="T51" i="11"/>
  <c r="X51" i="11"/>
  <c r="H52" i="11"/>
  <c r="V52" i="11" s="1"/>
  <c r="N52" i="11"/>
  <c r="T52" i="11"/>
  <c r="X52" i="11" s="1"/>
  <c r="W52" i="11"/>
  <c r="H53" i="11"/>
  <c r="V53" i="11" s="1"/>
  <c r="N53" i="11"/>
  <c r="T53" i="11"/>
  <c r="X53" i="11" s="1"/>
  <c r="H54" i="11"/>
  <c r="V54" i="11" s="1"/>
  <c r="N54" i="11"/>
  <c r="T54" i="11"/>
  <c r="X54" i="11"/>
  <c r="H55" i="11"/>
  <c r="V55" i="11" s="1"/>
  <c r="N55" i="11"/>
  <c r="W55" i="11" s="1"/>
  <c r="T55" i="11"/>
  <c r="X55" i="11"/>
  <c r="H56" i="11"/>
  <c r="V56" i="11" s="1"/>
  <c r="N56" i="11"/>
  <c r="T56" i="11"/>
  <c r="X56" i="11" s="1"/>
  <c r="W56" i="11"/>
  <c r="H57" i="11"/>
  <c r="V57" i="11" s="1"/>
  <c r="N57" i="11"/>
  <c r="T57" i="11"/>
  <c r="X57" i="11" s="1"/>
  <c r="H58" i="11"/>
  <c r="V58" i="11" s="1"/>
  <c r="N58" i="11"/>
  <c r="T58" i="11"/>
  <c r="X58" i="11"/>
  <c r="H59" i="11"/>
  <c r="V59" i="11" s="1"/>
  <c r="N59" i="11"/>
  <c r="W59" i="11" s="1"/>
  <c r="T59" i="11"/>
  <c r="X59" i="11"/>
  <c r="H60" i="11"/>
  <c r="V60" i="11" s="1"/>
  <c r="N60" i="11"/>
  <c r="T60" i="11"/>
  <c r="X60" i="11" s="1"/>
  <c r="W60" i="11"/>
  <c r="H61" i="11"/>
  <c r="V61" i="11" s="1"/>
  <c r="N61" i="11"/>
  <c r="T61" i="11"/>
  <c r="X61" i="11" s="1"/>
  <c r="H62" i="11"/>
  <c r="V62" i="11" s="1"/>
  <c r="N62" i="11"/>
  <c r="W62" i="11" s="1"/>
  <c r="T62" i="11"/>
  <c r="X62" i="11"/>
  <c r="H63" i="11"/>
  <c r="V63" i="11" s="1"/>
  <c r="N63" i="11"/>
  <c r="T63" i="11"/>
  <c r="X63" i="11" s="1"/>
  <c r="W63" i="11"/>
  <c r="H64" i="11"/>
  <c r="V64" i="11" s="1"/>
  <c r="N64" i="11"/>
  <c r="U64" i="11" s="1"/>
  <c r="T64" i="11"/>
  <c r="X64" i="11"/>
  <c r="H65" i="11"/>
  <c r="V65" i="11" s="1"/>
  <c r="N65" i="11"/>
  <c r="W65" i="11" s="1"/>
  <c r="T65" i="11"/>
  <c r="X65" i="11" s="1"/>
  <c r="H66" i="11"/>
  <c r="V66" i="11" s="1"/>
  <c r="N66" i="11"/>
  <c r="W66" i="11" s="1"/>
  <c r="T66" i="11"/>
  <c r="X66" i="11" s="1"/>
  <c r="H67" i="11"/>
  <c r="N67" i="11"/>
  <c r="W67" i="11" s="1"/>
  <c r="T67" i="11"/>
  <c r="X67" i="11" s="1"/>
  <c r="V67" i="11"/>
  <c r="H68" i="11"/>
  <c r="V68" i="11" s="1"/>
  <c r="N68" i="11"/>
  <c r="T68" i="11"/>
  <c r="X68" i="11" s="1"/>
  <c r="H69" i="11"/>
  <c r="V69" i="11" s="1"/>
  <c r="N69" i="11"/>
  <c r="T69" i="11"/>
  <c r="X69" i="11" s="1"/>
  <c r="W69" i="11"/>
  <c r="H70" i="11"/>
  <c r="V70" i="11" s="1"/>
  <c r="N70" i="11"/>
  <c r="T70" i="11"/>
  <c r="X70" i="11" s="1"/>
  <c r="W70" i="11"/>
  <c r="H71" i="11"/>
  <c r="V71" i="11" s="1"/>
  <c r="N71" i="11"/>
  <c r="T71" i="11"/>
  <c r="X71" i="11" s="1"/>
  <c r="W71" i="11"/>
  <c r="H72" i="11"/>
  <c r="V72" i="11" s="1"/>
  <c r="N72" i="11"/>
  <c r="U72" i="11" s="1"/>
  <c r="Y72" i="11" s="1"/>
  <c r="T72" i="11"/>
  <c r="X72" i="11"/>
  <c r="H73" i="11"/>
  <c r="V73" i="11" s="1"/>
  <c r="N73" i="11"/>
  <c r="W73" i="11" s="1"/>
  <c r="T73" i="11"/>
  <c r="X73" i="11" s="1"/>
  <c r="H74" i="11"/>
  <c r="V74" i="11" s="1"/>
  <c r="N74" i="11"/>
  <c r="T74" i="11"/>
  <c r="W74" i="11"/>
  <c r="X74" i="11"/>
  <c r="H75" i="11"/>
  <c r="N75" i="11"/>
  <c r="W75" i="11" s="1"/>
  <c r="T75" i="11"/>
  <c r="X75" i="11" s="1"/>
  <c r="V75" i="11"/>
  <c r="H76" i="11"/>
  <c r="V76" i="11" s="1"/>
  <c r="N76" i="11"/>
  <c r="T76" i="11"/>
  <c r="X76" i="11" s="1"/>
  <c r="H77" i="11"/>
  <c r="V77" i="11" s="1"/>
  <c r="N77" i="11"/>
  <c r="T77" i="11"/>
  <c r="X77" i="11" s="1"/>
  <c r="W77" i="11"/>
  <c r="H78" i="11"/>
  <c r="V78" i="11" s="1"/>
  <c r="N78" i="11"/>
  <c r="W78" i="11" s="1"/>
  <c r="T78" i="11"/>
  <c r="X78" i="11"/>
  <c r="H79" i="11"/>
  <c r="V79" i="11" s="1"/>
  <c r="N79" i="11"/>
  <c r="T79" i="11"/>
  <c r="X79" i="11" s="1"/>
  <c r="W79" i="11"/>
  <c r="H80" i="11"/>
  <c r="V80" i="11" s="1"/>
  <c r="N80" i="11"/>
  <c r="U80" i="11" s="1"/>
  <c r="Y80" i="11" s="1"/>
  <c r="T80" i="11"/>
  <c r="X80" i="11"/>
  <c r="H81" i="11"/>
  <c r="N81" i="11"/>
  <c r="W81" i="11" s="1"/>
  <c r="T81" i="11"/>
  <c r="X81" i="11" s="1"/>
  <c r="V81" i="11"/>
  <c r="H82" i="11"/>
  <c r="V82" i="11" s="1"/>
  <c r="N82" i="11"/>
  <c r="W82" i="11" s="1"/>
  <c r="T82" i="11"/>
  <c r="X82" i="11" s="1"/>
  <c r="H83" i="11"/>
  <c r="V83" i="11" s="1"/>
  <c r="N83" i="11"/>
  <c r="W83" i="11" s="1"/>
  <c r="T83" i="11"/>
  <c r="X83" i="11" s="1"/>
  <c r="H84" i="11"/>
  <c r="V84" i="11" s="1"/>
  <c r="N84" i="11"/>
  <c r="T84" i="11"/>
  <c r="X84" i="11" s="1"/>
  <c r="H85" i="11"/>
  <c r="V85" i="11" s="1"/>
  <c r="N85" i="11"/>
  <c r="W85" i="11" s="1"/>
  <c r="T85" i="11"/>
  <c r="X85" i="11" s="1"/>
  <c r="H86" i="11"/>
  <c r="V86" i="11" s="1"/>
  <c r="N86" i="11"/>
  <c r="W86" i="11" s="1"/>
  <c r="T86" i="11"/>
  <c r="X86" i="11" s="1"/>
  <c r="H87" i="11"/>
  <c r="V87" i="11" s="1"/>
  <c r="N87" i="11"/>
  <c r="T87" i="11"/>
  <c r="X87" i="11" s="1"/>
  <c r="W87" i="11"/>
  <c r="H88" i="11"/>
  <c r="V88" i="11" s="1"/>
  <c r="N88" i="1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T106" i="11"/>
  <c r="X106" i="11" s="1"/>
  <c r="W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P11" i="1"/>
  <c r="HX11" i="1" s="1"/>
  <c r="HQ11" i="1"/>
  <c r="HY11" i="1" s="1"/>
  <c r="HR11" i="1"/>
  <c r="HZ11" i="1" s="1"/>
  <c r="HS11" i="1"/>
  <c r="HT11" i="1"/>
  <c r="HU11" i="1"/>
  <c r="HV11" i="1"/>
  <c r="ID11" i="1"/>
  <c r="HO12" i="1"/>
  <c r="HP12" i="1"/>
  <c r="HX12" i="1" s="1"/>
  <c r="HQ12" i="1"/>
  <c r="HY12" i="1" s="1"/>
  <c r="HR12" i="1"/>
  <c r="HZ12" i="1" s="1"/>
  <c r="HS12" i="1"/>
  <c r="HT12" i="1"/>
  <c r="HU12" i="1"/>
  <c r="HV12" i="1"/>
  <c r="ID12" i="1"/>
  <c r="HO13" i="1"/>
  <c r="HP13" i="1"/>
  <c r="HX13" i="1" s="1"/>
  <c r="HQ13" i="1"/>
  <c r="HY13" i="1" s="1"/>
  <c r="HR13" i="1"/>
  <c r="HZ13" i="1" s="1"/>
  <c r="HS13" i="1"/>
  <c r="HT13" i="1"/>
  <c r="HU13" i="1"/>
  <c r="HV13" i="1"/>
  <c r="ID13" i="1"/>
  <c r="HO14" i="1"/>
  <c r="HP14" i="1"/>
  <c r="HX14" i="1" s="1"/>
  <c r="HQ14" i="1"/>
  <c r="HY14" i="1" s="1"/>
  <c r="HR14" i="1"/>
  <c r="HZ14" i="1" s="1"/>
  <c r="HS14" i="1"/>
  <c r="HT14" i="1"/>
  <c r="HU14" i="1"/>
  <c r="HV14" i="1"/>
  <c r="ID14" i="1"/>
  <c r="HO15" i="1"/>
  <c r="HP15" i="1"/>
  <c r="HX15" i="1" s="1"/>
  <c r="HQ15" i="1"/>
  <c r="HY15" i="1" s="1"/>
  <c r="HR15" i="1"/>
  <c r="HZ15" i="1" s="1"/>
  <c r="HS15" i="1"/>
  <c r="HT15" i="1"/>
  <c r="HU15" i="1"/>
  <c r="HV15" i="1"/>
  <c r="ID15" i="1"/>
  <c r="HO16" i="1"/>
  <c r="HP16" i="1"/>
  <c r="HQ16" i="1"/>
  <c r="HY16" i="1" s="1"/>
  <c r="HR16" i="1"/>
  <c r="HZ16" i="1" s="1"/>
  <c r="HS16" i="1"/>
  <c r="HT16" i="1"/>
  <c r="HU16" i="1"/>
  <c r="HV16" i="1"/>
  <c r="ID16" i="1"/>
  <c r="HO17" i="1"/>
  <c r="HP17" i="1"/>
  <c r="HQ17" i="1"/>
  <c r="HR17" i="1"/>
  <c r="HZ17" i="1" s="1"/>
  <c r="HS17" i="1"/>
  <c r="HT17" i="1"/>
  <c r="HU17" i="1"/>
  <c r="HV17" i="1"/>
  <c r="ID17" i="1"/>
  <c r="HO18" i="1"/>
  <c r="HP18" i="1"/>
  <c r="HX18" i="1" s="1"/>
  <c r="HQ18" i="1"/>
  <c r="HY18" i="1" s="1"/>
  <c r="HR18" i="1"/>
  <c r="HZ18" i="1" s="1"/>
  <c r="HS18" i="1"/>
  <c r="HT18" i="1"/>
  <c r="HU18" i="1"/>
  <c r="HV18" i="1"/>
  <c r="ID18" i="1"/>
  <c r="HO19" i="1"/>
  <c r="HP19" i="1"/>
  <c r="HX19" i="1" s="1"/>
  <c r="HQ19" i="1"/>
  <c r="HY19" i="1" s="1"/>
  <c r="HR19" i="1"/>
  <c r="HZ19" i="1" s="1"/>
  <c r="HS19" i="1"/>
  <c r="HT19" i="1"/>
  <c r="HU19" i="1"/>
  <c r="HV19" i="1"/>
  <c r="ID19" i="1"/>
  <c r="HO20" i="1"/>
  <c r="HP20" i="1"/>
  <c r="HQ20" i="1"/>
  <c r="HR20" i="1"/>
  <c r="HZ20" i="1" s="1"/>
  <c r="HS20" i="1"/>
  <c r="HT20" i="1"/>
  <c r="HU20" i="1"/>
  <c r="HV20" i="1"/>
  <c r="ID20" i="1"/>
  <c r="HO21" i="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Q23" i="1"/>
  <c r="HY23" i="1" s="1"/>
  <c r="HR23" i="1"/>
  <c r="HZ23" i="1" s="1"/>
  <c r="HS23" i="1"/>
  <c r="HT23" i="1"/>
  <c r="HU23" i="1"/>
  <c r="HV23" i="1"/>
  <c r="ID23" i="1"/>
  <c r="HO24" i="1"/>
  <c r="HP24" i="1"/>
  <c r="HX24" i="1" s="1"/>
  <c r="HQ24" i="1"/>
  <c r="HY24" i="1" s="1"/>
  <c r="HR24" i="1"/>
  <c r="HZ24" i="1" s="1"/>
  <c r="HS24" i="1"/>
  <c r="HT24" i="1"/>
  <c r="HU24" i="1"/>
  <c r="HV24" i="1"/>
  <c r="ID24" i="1"/>
  <c r="HO25" i="1"/>
  <c r="HP25" i="1"/>
  <c r="HQ25" i="1"/>
  <c r="HR25" i="1"/>
  <c r="HZ25" i="1" s="1"/>
  <c r="HS25" i="1"/>
  <c r="HT25" i="1"/>
  <c r="HU25" i="1"/>
  <c r="HV25" i="1"/>
  <c r="ID25" i="1"/>
  <c r="HO26" i="1"/>
  <c r="HP26" i="1"/>
  <c r="HQ26" i="1"/>
  <c r="HY26" i="1" s="1"/>
  <c r="HR26" i="1"/>
  <c r="HZ26" i="1" s="1"/>
  <c r="HS26" i="1"/>
  <c r="HT26" i="1"/>
  <c r="HU26" i="1"/>
  <c r="HV26" i="1"/>
  <c r="ID26" i="1"/>
  <c r="HO27" i="1"/>
  <c r="HP27" i="1"/>
  <c r="HX27" i="1" s="1"/>
  <c r="HQ27" i="1"/>
  <c r="HY27" i="1" s="1"/>
  <c r="HR27" i="1"/>
  <c r="HZ27" i="1" s="1"/>
  <c r="HS27" i="1"/>
  <c r="HT27" i="1"/>
  <c r="HU27" i="1"/>
  <c r="HV27" i="1"/>
  <c r="ID27" i="1"/>
  <c r="HO28" i="1"/>
  <c r="HP28" i="1"/>
  <c r="HQ28" i="1"/>
  <c r="HY28" i="1" s="1"/>
  <c r="HR28" i="1"/>
  <c r="HZ28" i="1" s="1"/>
  <c r="HS28" i="1"/>
  <c r="HT28" i="1"/>
  <c r="HU28" i="1"/>
  <c r="HV28" i="1"/>
  <c r="ID28" i="1"/>
  <c r="HO29" i="1"/>
  <c r="HW29" i="1" s="1"/>
  <c r="HP29" i="1"/>
  <c r="HX29" i="1" s="1"/>
  <c r="HQ29" i="1"/>
  <c r="HY29" i="1" s="1"/>
  <c r="HR29" i="1"/>
  <c r="HZ29" i="1" s="1"/>
  <c r="HS29" i="1"/>
  <c r="HT29" i="1"/>
  <c r="HU29" i="1"/>
  <c r="HV29" i="1"/>
  <c r="ID29" i="1"/>
  <c r="HO30" i="1"/>
  <c r="HP30" i="1"/>
  <c r="HQ30" i="1"/>
  <c r="HY30" i="1" s="1"/>
  <c r="HR30" i="1"/>
  <c r="HZ30" i="1" s="1"/>
  <c r="HS30" i="1"/>
  <c r="HT30" i="1"/>
  <c r="HU30" i="1"/>
  <c r="HV30" i="1"/>
  <c r="ID30" i="1"/>
  <c r="HO31" i="1"/>
  <c r="HP31" i="1"/>
  <c r="HQ31" i="1"/>
  <c r="HY31" i="1" s="1"/>
  <c r="HR31" i="1"/>
  <c r="HZ31" i="1" s="1"/>
  <c r="HS31" i="1"/>
  <c r="HT31" i="1"/>
  <c r="HU31" i="1"/>
  <c r="HV31" i="1"/>
  <c r="ID31" i="1"/>
  <c r="HO32" i="1"/>
  <c r="HP32" i="1"/>
  <c r="HQ32" i="1"/>
  <c r="HY32" i="1" s="1"/>
  <c r="HR32" i="1"/>
  <c r="HZ32" i="1" s="1"/>
  <c r="HS32" i="1"/>
  <c r="HT32" i="1"/>
  <c r="HU32" i="1"/>
  <c r="HV32" i="1"/>
  <c r="ID32" i="1"/>
  <c r="HO33" i="1"/>
  <c r="HW33" i="1" s="1"/>
  <c r="HP33" i="1"/>
  <c r="HX33" i="1" s="1"/>
  <c r="HQ33" i="1"/>
  <c r="HY33" i="1" s="1"/>
  <c r="HR33" i="1"/>
  <c r="HZ33" i="1" s="1"/>
  <c r="HS33" i="1"/>
  <c r="HT33" i="1"/>
  <c r="HU33" i="1"/>
  <c r="HV33" i="1"/>
  <c r="ID33" i="1"/>
  <c r="HO34" i="1"/>
  <c r="HP34" i="1"/>
  <c r="HX34" i="1" s="1"/>
  <c r="HQ34" i="1"/>
  <c r="HY34" i="1" s="1"/>
  <c r="HR34" i="1"/>
  <c r="HZ34" i="1" s="1"/>
  <c r="HS34" i="1"/>
  <c r="HT34" i="1"/>
  <c r="HU34" i="1"/>
  <c r="HV34" i="1"/>
  <c r="ID34" i="1"/>
  <c r="HX35" i="1"/>
  <c r="HY35" i="1"/>
  <c r="HZ35" i="1"/>
  <c r="ID35" i="1"/>
  <c r="HO36" i="1"/>
  <c r="HP36" i="1"/>
  <c r="HQ36" i="1"/>
  <c r="HR36" i="1"/>
  <c r="HZ36" i="1" s="1"/>
  <c r="HS36" i="1"/>
  <c r="HT36" i="1"/>
  <c r="HU36" i="1"/>
  <c r="HV36" i="1"/>
  <c r="ID36" i="1"/>
  <c r="HO37" i="1"/>
  <c r="HW37" i="1" s="1"/>
  <c r="HP37" i="1"/>
  <c r="HX37" i="1" s="1"/>
  <c r="HQ37" i="1"/>
  <c r="HY37" i="1" s="1"/>
  <c r="HR37" i="1"/>
  <c r="HZ37" i="1" s="1"/>
  <c r="HS37" i="1"/>
  <c r="HT37" i="1"/>
  <c r="HU37" i="1"/>
  <c r="HV37" i="1"/>
  <c r="ID37" i="1"/>
  <c r="HO38" i="1"/>
  <c r="HP38" i="1"/>
  <c r="HQ38" i="1"/>
  <c r="HR38" i="1"/>
  <c r="HZ38" i="1" s="1"/>
  <c r="HS38" i="1"/>
  <c r="HT38" i="1"/>
  <c r="HU38" i="1"/>
  <c r="HV38" i="1"/>
  <c r="ID38" i="1"/>
  <c r="HO39" i="1"/>
  <c r="HP39" i="1"/>
  <c r="HQ39" i="1"/>
  <c r="HY39" i="1" s="1"/>
  <c r="HR39" i="1"/>
  <c r="HZ39" i="1" s="1"/>
  <c r="HS39" i="1"/>
  <c r="HT39" i="1"/>
  <c r="HU39" i="1"/>
  <c r="HV39" i="1"/>
  <c r="ID39" i="1"/>
  <c r="HO40" i="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P42" i="1"/>
  <c r="HQ42" i="1"/>
  <c r="HY42" i="1" s="1"/>
  <c r="HR42" i="1"/>
  <c r="HZ42" i="1" s="1"/>
  <c r="HS42" i="1"/>
  <c r="HT42" i="1"/>
  <c r="HU42" i="1"/>
  <c r="HV42" i="1"/>
  <c r="ID42" i="1"/>
  <c r="HO43" i="1"/>
  <c r="HW43" i="1" s="1"/>
  <c r="HP43" i="1"/>
  <c r="HX43" i="1" s="1"/>
  <c r="HQ43" i="1"/>
  <c r="HY43" i="1" s="1"/>
  <c r="HR43" i="1"/>
  <c r="HZ43" i="1" s="1"/>
  <c r="HS43" i="1"/>
  <c r="HT43" i="1"/>
  <c r="HU43" i="1"/>
  <c r="HV43" i="1"/>
  <c r="ID43" i="1"/>
  <c r="HO44" i="1"/>
  <c r="HP44" i="1"/>
  <c r="HX44" i="1" s="1"/>
  <c r="HQ44" i="1"/>
  <c r="HY44" i="1" s="1"/>
  <c r="HR44" i="1"/>
  <c r="HZ44" i="1" s="1"/>
  <c r="HS44" i="1"/>
  <c r="HT44" i="1"/>
  <c r="HU44" i="1"/>
  <c r="HV44" i="1"/>
  <c r="ID44" i="1"/>
  <c r="HO45" i="1"/>
  <c r="HP45" i="1"/>
  <c r="HQ45" i="1"/>
  <c r="HY45" i="1" s="1"/>
  <c r="HR45" i="1"/>
  <c r="HZ45" i="1" s="1"/>
  <c r="HS45" i="1"/>
  <c r="HT45" i="1"/>
  <c r="HU45" i="1"/>
  <c r="HV45" i="1"/>
  <c r="ID45" i="1"/>
  <c r="HO46" i="1"/>
  <c r="HP46" i="1"/>
  <c r="HQ46" i="1"/>
  <c r="HY46" i="1" s="1"/>
  <c r="HR46" i="1"/>
  <c r="HZ46" i="1" s="1"/>
  <c r="HS46" i="1"/>
  <c r="HT46" i="1"/>
  <c r="HU46" i="1"/>
  <c r="HV46" i="1"/>
  <c r="ID46" i="1"/>
  <c r="HO47" i="1"/>
  <c r="HW47" i="1" s="1"/>
  <c r="HP47" i="1"/>
  <c r="HQ47" i="1"/>
  <c r="HY47" i="1" s="1"/>
  <c r="HR47" i="1"/>
  <c r="HZ47" i="1" s="1"/>
  <c r="HS47" i="1"/>
  <c r="HT47" i="1"/>
  <c r="HU47" i="1"/>
  <c r="HV47" i="1"/>
  <c r="ID47" i="1"/>
  <c r="HO48" i="1"/>
  <c r="HP48" i="1"/>
  <c r="HQ48" i="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P53" i="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X56" i="1"/>
  <c r="HY56" i="1"/>
  <c r="HZ56" i="1"/>
  <c r="ID56" i="1"/>
  <c r="HO57" i="1"/>
  <c r="HW57" i="1" s="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P62" i="1"/>
  <c r="HX62" i="1" s="1"/>
  <c r="HQ62" i="1"/>
  <c r="HY62" i="1" s="1"/>
  <c r="HR62" i="1"/>
  <c r="HZ62" i="1" s="1"/>
  <c r="HS62" i="1"/>
  <c r="HT62" i="1"/>
  <c r="HU62" i="1"/>
  <c r="HV62" i="1"/>
  <c r="ID62" i="1"/>
  <c r="HO63" i="1"/>
  <c r="HP63" i="1"/>
  <c r="HX63" i="1" s="1"/>
  <c r="HQ63" i="1"/>
  <c r="HY63" i="1" s="1"/>
  <c r="HR63" i="1"/>
  <c r="HZ63" i="1" s="1"/>
  <c r="HS63" i="1"/>
  <c r="HT63" i="1"/>
  <c r="HU63" i="1"/>
  <c r="HV63" i="1"/>
  <c r="ID63" i="1"/>
  <c r="HO64" i="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S69" i="1"/>
  <c r="HT69" i="1"/>
  <c r="HU69" i="1"/>
  <c r="HV69" i="1"/>
  <c r="ID69" i="1"/>
  <c r="HO70" i="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P72" i="1"/>
  <c r="HX72" i="1" s="1"/>
  <c r="HQ72" i="1"/>
  <c r="HY72" i="1" s="1"/>
  <c r="HR72" i="1"/>
  <c r="HZ72" i="1" s="1"/>
  <c r="HS72" i="1"/>
  <c r="HT72" i="1"/>
  <c r="HU72" i="1"/>
  <c r="HV72" i="1"/>
  <c r="ID72" i="1"/>
  <c r="HO73" i="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P77" i="1"/>
  <c r="HX77" i="1" s="1"/>
  <c r="HQ77" i="1"/>
  <c r="HY77" i="1" s="1"/>
  <c r="HR77" i="1"/>
  <c r="HZ77" i="1" s="1"/>
  <c r="HS77" i="1"/>
  <c r="HT77" i="1"/>
  <c r="HU77" i="1"/>
  <c r="HV77" i="1"/>
  <c r="ID77" i="1"/>
  <c r="HO78" i="1"/>
  <c r="HW78" i="1" s="1"/>
  <c r="HP78" i="1"/>
  <c r="HX78" i="1" s="1"/>
  <c r="HQ78" i="1"/>
  <c r="HY78" i="1" s="1"/>
  <c r="HR78" i="1"/>
  <c r="HS78" i="1"/>
  <c r="HT78" i="1"/>
  <c r="HU78" i="1"/>
  <c r="HV78" i="1"/>
  <c r="ID78" i="1"/>
  <c r="HO79" i="1"/>
  <c r="HP79" i="1"/>
  <c r="HX79" i="1" s="1"/>
  <c r="HQ79" i="1"/>
  <c r="HY79" i="1" s="1"/>
  <c r="HR79" i="1"/>
  <c r="HZ79" i="1" s="1"/>
  <c r="HS79" i="1"/>
  <c r="HT79" i="1"/>
  <c r="HU79" i="1"/>
  <c r="HV79" i="1"/>
  <c r="ID79" i="1"/>
  <c r="HO80" i="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P82" i="1"/>
  <c r="HX82" i="1" s="1"/>
  <c r="HQ82" i="1"/>
  <c r="HY82" i="1" s="1"/>
  <c r="HR82" i="1"/>
  <c r="HZ82" i="1" s="1"/>
  <c r="HS82" i="1"/>
  <c r="HT82" i="1"/>
  <c r="HU82" i="1"/>
  <c r="HV82" i="1"/>
  <c r="ID82" i="1"/>
  <c r="HO83" i="1"/>
  <c r="HP83" i="1"/>
  <c r="HX83" i="1" s="1"/>
  <c r="HQ83" i="1"/>
  <c r="HY83" i="1" s="1"/>
  <c r="HR83" i="1"/>
  <c r="HZ83" i="1" s="1"/>
  <c r="HS83" i="1"/>
  <c r="HT83" i="1"/>
  <c r="HU83" i="1"/>
  <c r="HV83" i="1"/>
  <c r="ID83" i="1"/>
  <c r="HO84" i="1"/>
  <c r="HP84" i="1"/>
  <c r="HX84" i="1" s="1"/>
  <c r="HQ84" i="1"/>
  <c r="HY84" i="1" s="1"/>
  <c r="HR84" i="1"/>
  <c r="HZ84" i="1" s="1"/>
  <c r="HS84" i="1"/>
  <c r="HT84" i="1"/>
  <c r="HU84" i="1"/>
  <c r="HV84" i="1"/>
  <c r="ID84" i="1"/>
  <c r="HO85" i="1"/>
  <c r="HP85" i="1"/>
  <c r="HX85" i="1" s="1"/>
  <c r="HQ85" i="1"/>
  <c r="HY85" i="1" s="1"/>
  <c r="HR85" i="1"/>
  <c r="HZ85" i="1" s="1"/>
  <c r="HS85" i="1"/>
  <c r="HT85" i="1"/>
  <c r="HU85" i="1"/>
  <c r="HV85" i="1"/>
  <c r="ID85" i="1"/>
  <c r="HO86" i="1"/>
  <c r="HW86" i="1" s="1"/>
  <c r="HP86" i="1"/>
  <c r="HX86" i="1" s="1"/>
  <c r="HQ86" i="1"/>
  <c r="HY86" i="1" s="1"/>
  <c r="HR86" i="1"/>
  <c r="HS86" i="1"/>
  <c r="HT86" i="1"/>
  <c r="HU86" i="1"/>
  <c r="HV86" i="1"/>
  <c r="ID86" i="1"/>
  <c r="HO87" i="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P89" i="1"/>
  <c r="HX89" i="1" s="1"/>
  <c r="HQ89" i="1"/>
  <c r="HY89" i="1" s="1"/>
  <c r="HR89" i="1"/>
  <c r="HZ89" i="1" s="1"/>
  <c r="HS89" i="1"/>
  <c r="HT89" i="1"/>
  <c r="HU89" i="1"/>
  <c r="HV89" i="1"/>
  <c r="ID89" i="1"/>
  <c r="HO90" i="1"/>
  <c r="HP90" i="1"/>
  <c r="HX90" i="1" s="1"/>
  <c r="HQ90" i="1"/>
  <c r="HY90" i="1" s="1"/>
  <c r="HR90" i="1"/>
  <c r="HZ90" i="1" s="1"/>
  <c r="HS90" i="1"/>
  <c r="HT90" i="1"/>
  <c r="HU90" i="1"/>
  <c r="HV90" i="1"/>
  <c r="ID90" i="1"/>
  <c r="HO91" i="1"/>
  <c r="HP91" i="1"/>
  <c r="HX91" i="1" s="1"/>
  <c r="HQ91" i="1"/>
  <c r="HY91" i="1" s="1"/>
  <c r="HR91" i="1"/>
  <c r="HZ91" i="1" s="1"/>
  <c r="HS91" i="1"/>
  <c r="HT91" i="1"/>
  <c r="HU91" i="1"/>
  <c r="HV91" i="1"/>
  <c r="ID91" i="1"/>
  <c r="HO92" i="1"/>
  <c r="HP92" i="1"/>
  <c r="HX92" i="1" s="1"/>
  <c r="HQ92" i="1"/>
  <c r="HY92" i="1" s="1"/>
  <c r="HR92" i="1"/>
  <c r="HZ92" i="1" s="1"/>
  <c r="HS92" i="1"/>
  <c r="HT92" i="1"/>
  <c r="HU92" i="1"/>
  <c r="HV92" i="1"/>
  <c r="ID92" i="1"/>
  <c r="HO93" i="1"/>
  <c r="HP93" i="1"/>
  <c r="HX93" i="1" s="1"/>
  <c r="HQ93" i="1"/>
  <c r="HY93" i="1" s="1"/>
  <c r="HR93" i="1"/>
  <c r="HZ93" i="1" s="1"/>
  <c r="HS93" i="1"/>
  <c r="HT93" i="1"/>
  <c r="HU93" i="1"/>
  <c r="HV93" i="1"/>
  <c r="ID93" i="1"/>
  <c r="HX94" i="1"/>
  <c r="HY94" i="1"/>
  <c r="ID94" i="1"/>
  <c r="HO95" i="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P98" i="1"/>
  <c r="HX98" i="1" s="1"/>
  <c r="HQ98" i="1"/>
  <c r="HY98" i="1" s="1"/>
  <c r="HR98" i="1"/>
  <c r="HZ98" i="1" s="1"/>
  <c r="HS98" i="1"/>
  <c r="HT98" i="1"/>
  <c r="HU98" i="1"/>
  <c r="HV98" i="1"/>
  <c r="ID98" i="1"/>
  <c r="HO99" i="1"/>
  <c r="HP99" i="1"/>
  <c r="HX99" i="1" s="1"/>
  <c r="HQ99" i="1"/>
  <c r="HY99" i="1" s="1"/>
  <c r="HR99" i="1"/>
  <c r="HZ99" i="1" s="1"/>
  <c r="HS99" i="1"/>
  <c r="HT99" i="1"/>
  <c r="HU99" i="1"/>
  <c r="HV99" i="1"/>
  <c r="ID99" i="1"/>
  <c r="HO100" i="1"/>
  <c r="HP100" i="1"/>
  <c r="HX100" i="1" s="1"/>
  <c r="HQ100" i="1"/>
  <c r="HY100" i="1" s="1"/>
  <c r="HR100" i="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P105" i="1"/>
  <c r="HX105" i="1" s="1"/>
  <c r="HQ105" i="1"/>
  <c r="HR105" i="1"/>
  <c r="HZ105" i="1" s="1"/>
  <c r="HS105" i="1"/>
  <c r="HT105" i="1"/>
  <c r="HU105" i="1"/>
  <c r="HV105" i="1"/>
  <c r="ID105" i="1"/>
  <c r="HO106" i="1"/>
  <c r="HW106" i="1" s="1"/>
  <c r="HP106" i="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T110" i="1" s="1"/>
  <c r="G19" i="3" s="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BZ110" i="1"/>
  <c r="G11" i="3" s="1"/>
  <c r="DS110" i="1"/>
  <c r="G16"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105" i="1" l="1"/>
  <c r="HW97" i="1"/>
  <c r="HZ94" i="1"/>
  <c r="HW93" i="1"/>
  <c r="HW89" i="1"/>
  <c r="HZ86" i="1"/>
  <c r="HW85" i="1"/>
  <c r="HZ78" i="1"/>
  <c r="HW77" i="1"/>
  <c r="HW73" i="1"/>
  <c r="HW92" i="1"/>
  <c r="HW88" i="1"/>
  <c r="HW84" i="1"/>
  <c r="HW80" i="1"/>
  <c r="HW72" i="1"/>
  <c r="HW64" i="1"/>
  <c r="HX47" i="1"/>
  <c r="HY38" i="1"/>
  <c r="HX31" i="1"/>
  <c r="HW24" i="1"/>
  <c r="HW20" i="1"/>
  <c r="HX106" i="1"/>
  <c r="HY105" i="1"/>
  <c r="HW103" i="1"/>
  <c r="HZ100" i="1"/>
  <c r="HW99" i="1"/>
  <c r="HW95" i="1"/>
  <c r="HW91" i="1"/>
  <c r="HW87" i="1"/>
  <c r="HW83" i="1"/>
  <c r="HW79" i="1"/>
  <c r="HW75" i="1"/>
  <c r="HW67" i="1"/>
  <c r="HW63" i="1"/>
  <c r="HX46" i="1"/>
  <c r="HX42" i="1"/>
  <c r="HX38" i="1"/>
  <c r="HW35" i="1"/>
  <c r="HW31" i="1"/>
  <c r="HW98" i="1"/>
  <c r="HW94" i="1"/>
  <c r="HW90" i="1"/>
  <c r="HW82" i="1"/>
  <c r="HZ69" i="1"/>
  <c r="HZ112" i="1" s="1"/>
  <c r="HX39" i="1"/>
  <c r="HW28" i="1"/>
  <c r="HX23" i="1"/>
  <c r="HW51" i="1"/>
  <c r="HW39" i="1"/>
  <c r="HW23" i="1"/>
  <c r="HW15" i="1"/>
  <c r="HW11" i="1"/>
  <c r="HW69" i="1"/>
  <c r="HW65" i="1"/>
  <c r="HW53" i="1"/>
  <c r="HX48" i="1"/>
  <c r="HX36" i="1"/>
  <c r="HX32" i="1"/>
  <c r="HX28" i="1"/>
  <c r="HW25" i="1"/>
  <c r="HW21" i="1"/>
  <c r="HX20" i="1"/>
  <c r="HW17" i="1"/>
  <c r="HX16" i="1"/>
  <c r="HW13" i="1"/>
  <c r="HW56" i="1"/>
  <c r="HW48" i="1"/>
  <c r="HW44" i="1"/>
  <c r="HW40" i="1"/>
  <c r="HW32" i="1"/>
  <c r="HW16" i="1"/>
  <c r="HW12" i="1"/>
  <c r="HX30" i="1"/>
  <c r="HW27" i="1"/>
  <c r="HX26" i="1"/>
  <c r="HY25" i="1"/>
  <c r="HW19" i="1"/>
  <c r="HY17" i="1"/>
  <c r="HW70" i="1"/>
  <c r="HW62" i="1"/>
  <c r="HW58" i="1"/>
  <c r="HX53" i="1"/>
  <c r="HY48" i="1"/>
  <c r="HW46" i="1"/>
  <c r="HX45" i="1"/>
  <c r="HW42" i="1"/>
  <c r="HW38" i="1"/>
  <c r="HY36" i="1"/>
  <c r="HW34" i="1"/>
  <c r="HW30" i="1"/>
  <c r="HW26" i="1"/>
  <c r="HX25" i="1"/>
  <c r="HW22" i="1"/>
  <c r="HY20" i="1"/>
  <c r="HW18" i="1"/>
  <c r="HX17" i="1"/>
  <c r="HW14" i="1"/>
  <c r="U88" i="11"/>
  <c r="Y88" i="11" s="1"/>
  <c r="H7" i="14"/>
  <c r="N7" i="14"/>
  <c r="K7" i="14"/>
  <c r="G7" i="14"/>
  <c r="J7" i="14"/>
  <c r="M7" i="14"/>
  <c r="C16" i="14" s="1"/>
  <c r="L7" i="14"/>
  <c r="D7" i="14"/>
  <c r="U26" i="11"/>
  <c r="Y26" i="11" s="1"/>
  <c r="U17" i="11"/>
  <c r="Y17" i="11" s="1"/>
  <c r="HW45" i="1"/>
  <c r="HW36" i="1"/>
  <c r="IB7" i="1"/>
  <c r="U97" i="11"/>
  <c r="Y97" i="11" s="1"/>
  <c r="U76" i="11"/>
  <c r="Y76" i="11" s="1"/>
  <c r="U24" i="11"/>
  <c r="Y24" i="11" s="1"/>
  <c r="U19" i="11"/>
  <c r="Y19" i="11" s="1"/>
  <c r="AD38" i="17"/>
  <c r="AC38" i="17"/>
  <c r="AA38" i="17"/>
  <c r="AB38" i="17"/>
  <c r="AC34" i="17"/>
  <c r="AD34" i="17"/>
  <c r="AA34" i="17"/>
  <c r="AB34" i="17"/>
  <c r="AC30" i="17"/>
  <c r="AD30" i="17"/>
  <c r="AB30" i="17"/>
  <c r="AA30" i="17"/>
  <c r="C37" i="14"/>
  <c r="C7" i="14"/>
  <c r="U106" i="11"/>
  <c r="Y106" i="11" s="1"/>
  <c r="AD41" i="17"/>
  <c r="AC41" i="17"/>
  <c r="AB41" i="17"/>
  <c r="AA41" i="17"/>
  <c r="AD37" i="17"/>
  <c r="AC37" i="17"/>
  <c r="AB37" i="17"/>
  <c r="AD33" i="17"/>
  <c r="AC33" i="17"/>
  <c r="AB33" i="17"/>
  <c r="AA33" i="17"/>
  <c r="F7" i="14"/>
  <c r="A14" i="1"/>
  <c r="AK26" i="17"/>
  <c r="IB100" i="1"/>
  <c r="HW100" i="1"/>
  <c r="IA100" i="1"/>
  <c r="IB56" i="1"/>
  <c r="HY7" i="1"/>
  <c r="IA7" i="1"/>
  <c r="IC7" i="1" s="1"/>
  <c r="V106" i="11"/>
  <c r="U105" i="11"/>
  <c r="Y105" i="11" s="1"/>
  <c r="U89" i="11"/>
  <c r="Y89" i="11" s="1"/>
  <c r="U84" i="11"/>
  <c r="Y84" i="11" s="1"/>
  <c r="U68" i="11"/>
  <c r="Y68" i="11" s="1"/>
  <c r="U32" i="11"/>
  <c r="Y32" i="11" s="1"/>
  <c r="U27" i="11"/>
  <c r="Y27" i="11" s="1"/>
  <c r="AC40" i="17"/>
  <c r="AD40" i="17"/>
  <c r="AB40" i="17"/>
  <c r="AA40" i="17"/>
  <c r="AC36" i="17"/>
  <c r="AD36" i="17"/>
  <c r="AB36" i="17"/>
  <c r="AA36" i="17"/>
  <c r="AA37" i="17"/>
  <c r="AC32" i="17"/>
  <c r="AD32" i="17"/>
  <c r="AA32" i="17"/>
  <c r="AB32" i="17"/>
  <c r="I7" i="14"/>
  <c r="E7" i="14"/>
  <c r="AC39" i="17"/>
  <c r="AD39" i="17"/>
  <c r="AB39" i="17"/>
  <c r="AA39" i="17"/>
  <c r="AC35" i="17"/>
  <c r="AD35" i="17"/>
  <c r="AB35" i="17"/>
  <c r="AA35" i="17"/>
  <c r="AD31" i="17"/>
  <c r="AC31" i="17"/>
  <c r="AB31" i="17"/>
  <c r="AA31" i="17"/>
  <c r="L12" i="17"/>
  <c r="E84"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E38" i="14"/>
  <c r="E31" i="14"/>
  <c r="IA19" i="1"/>
  <c r="IB99" i="1"/>
  <c r="IA80" i="1"/>
  <c r="IB44" i="1"/>
  <c r="IA43" i="1"/>
  <c r="IC43" i="1" s="1"/>
  <c r="IA39" i="1"/>
  <c r="IA36" i="1"/>
  <c r="IB15" i="1"/>
  <c r="D38" i="14"/>
  <c r="F30" i="14"/>
  <c r="L112" i="11"/>
  <c r="L113" i="11" s="1"/>
  <c r="IB92" i="1"/>
  <c r="F38" i="14"/>
  <c r="F37" i="14"/>
  <c r="H30" i="14"/>
  <c r="H31" i="14"/>
  <c r="D30" i="14"/>
  <c r="D31" i="14"/>
  <c r="IB103" i="1"/>
  <c r="IA91" i="1"/>
  <c r="IB88" i="1"/>
  <c r="IB76" i="1"/>
  <c r="IA76" i="1"/>
  <c r="IC76" i="1" s="1"/>
  <c r="IA27" i="1"/>
  <c r="EF108" i="1"/>
  <c r="E18" i="3" s="1"/>
  <c r="C18" i="8" s="1"/>
  <c r="DN108" i="1"/>
  <c r="E16" i="3" s="1"/>
  <c r="DI109" i="1"/>
  <c r="F15" i="3" s="1"/>
  <c r="P15" i="3" s="1"/>
  <c r="R15" i="3" s="1"/>
  <c r="T15" i="3" s="1"/>
  <c r="CZ109" i="1"/>
  <c r="F14" i="3" s="1"/>
  <c r="I14" i="8" s="1"/>
  <c r="C77" i="8" s="1"/>
  <c r="BY109" i="1"/>
  <c r="F11" i="3" s="1"/>
  <c r="N11" i="3" s="1"/>
  <c r="AO109" i="1"/>
  <c r="F7" i="3" s="1"/>
  <c r="W109" i="1"/>
  <c r="F5" i="3" s="1"/>
  <c r="P5" i="3" s="1"/>
  <c r="IB96" i="1"/>
  <c r="IB84" i="1"/>
  <c r="IB81" i="1"/>
  <c r="IB80" i="1"/>
  <c r="IB77" i="1"/>
  <c r="IB68" i="1"/>
  <c r="IB52" i="1"/>
  <c r="IB28" i="1"/>
  <c r="G30" i="14"/>
  <c r="IB102" i="1"/>
  <c r="IB85" i="1"/>
  <c r="IB32" i="1"/>
  <c r="C109" i="13"/>
  <c r="B7" i="14" s="1"/>
  <c r="F109" i="13"/>
  <c r="F110" i="13" s="1"/>
  <c r="J109" i="13"/>
  <c r="J110" i="13" s="1"/>
  <c r="IB65" i="1"/>
  <c r="IA47" i="1"/>
  <c r="IB41" i="1"/>
  <c r="IB27" i="1"/>
  <c r="IB25" i="1"/>
  <c r="IB23" i="1"/>
  <c r="IB21" i="1"/>
  <c r="IA95" i="1"/>
  <c r="IB89" i="1"/>
  <c r="IA83" i="1"/>
  <c r="IB72" i="1"/>
  <c r="IA63" i="1"/>
  <c r="IA59" i="1"/>
  <c r="IC59" i="1" s="1"/>
  <c r="IB45" i="1"/>
  <c r="IB36" i="1"/>
  <c r="IA35" i="1"/>
  <c r="IA32" i="1"/>
  <c r="IC32" i="1" s="1"/>
  <c r="IA23" i="1"/>
  <c r="IC23" i="1" s="1"/>
  <c r="IB13" i="1"/>
  <c r="IB10" i="1"/>
  <c r="IB69" i="1"/>
  <c r="IA68" i="1"/>
  <c r="IC68" i="1" s="1"/>
  <c r="IA55" i="1"/>
  <c r="IC55" i="1" s="1"/>
  <c r="IB49" i="1"/>
  <c r="IB19" i="1"/>
  <c r="IA98" i="1"/>
  <c r="IB93" i="1"/>
  <c r="IA87" i="1"/>
  <c r="IA79" i="1"/>
  <c r="IA75" i="1"/>
  <c r="IB73" i="1"/>
  <c r="IA67" i="1"/>
  <c r="IB61" i="1"/>
  <c r="IB57" i="1"/>
  <c r="IA51" i="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A60" i="1"/>
  <c r="IC60" i="1" s="1"/>
  <c r="IA92" i="1"/>
  <c r="IC92" i="1" s="1"/>
  <c r="IA88" i="1"/>
  <c r="IC88" i="1" s="1"/>
  <c r="IA72" i="1"/>
  <c r="IA44" i="1"/>
  <c r="IA40" i="1"/>
  <c r="IC40" i="1" s="1"/>
  <c r="IA30" i="1"/>
  <c r="IA28" i="1"/>
  <c r="IA24" i="1"/>
  <c r="IA20" i="1"/>
  <c r="IC20" i="1" s="1"/>
  <c r="IA102" i="1"/>
  <c r="IC102" i="1" s="1"/>
  <c r="IA96" i="1"/>
  <c r="IC96" i="1" s="1"/>
  <c r="IA84" i="1"/>
  <c r="IC84" i="1" s="1"/>
  <c r="IA56" i="1"/>
  <c r="IA52" i="1"/>
  <c r="IC52" i="1" s="1"/>
  <c r="IA48" i="1"/>
  <c r="IA25" i="1"/>
  <c r="IC25" i="1" s="1"/>
  <c r="IA18" i="1"/>
  <c r="IC18" i="1" s="1"/>
  <c r="IB64" i="1"/>
  <c r="IB104" i="1"/>
  <c r="IA93" i="1"/>
  <c r="IC93" i="1" s="1"/>
  <c r="IA81" i="1"/>
  <c r="IC81" i="1" s="1"/>
  <c r="IA77" i="1"/>
  <c r="IA73" i="1"/>
  <c r="IA69" i="1"/>
  <c r="IC69" i="1" s="1"/>
  <c r="IA65" i="1"/>
  <c r="IA61" i="1"/>
  <c r="IC61" i="1" s="1"/>
  <c r="IA57" i="1"/>
  <c r="IC57" i="1" s="1"/>
  <c r="IA53" i="1"/>
  <c r="IC53" i="1" s="1"/>
  <c r="IA49" i="1"/>
  <c r="IC49" i="1" s="1"/>
  <c r="IA45" i="1"/>
  <c r="IA41" i="1"/>
  <c r="IC41" i="1" s="1"/>
  <c r="IA37" i="1"/>
  <c r="IC37" i="1" s="1"/>
  <c r="IB34" i="1"/>
  <c r="IA34" i="1"/>
  <c r="IA29" i="1"/>
  <c r="IC29" i="1" s="1"/>
  <c r="IA22" i="1"/>
  <c r="IA17" i="1"/>
  <c r="IA16" i="1"/>
  <c r="IA12" i="1"/>
  <c r="IB8" i="1"/>
  <c r="FK109" i="1"/>
  <c r="F21" i="3" s="1"/>
  <c r="I21" i="8" s="1"/>
  <c r="C84" i="8" s="1"/>
  <c r="E84" i="8" s="1"/>
  <c r="FB109" i="1"/>
  <c r="F20" i="3" s="1"/>
  <c r="AK108" i="1"/>
  <c r="E7" i="3" s="1"/>
  <c r="IB97" i="1"/>
  <c r="IB94" i="1"/>
  <c r="IA94" i="1"/>
  <c r="IB90" i="1"/>
  <c r="IA90" i="1"/>
  <c r="IC90" i="1" s="1"/>
  <c r="IB86" i="1"/>
  <c r="IA86" i="1"/>
  <c r="IB82" i="1"/>
  <c r="IA82" i="1"/>
  <c r="IC82" i="1" s="1"/>
  <c r="IB78" i="1"/>
  <c r="IA78" i="1"/>
  <c r="IB74" i="1"/>
  <c r="IA74" i="1"/>
  <c r="IC74" i="1" s="1"/>
  <c r="IB70" i="1"/>
  <c r="IA70" i="1"/>
  <c r="IB66" i="1"/>
  <c r="IA66" i="1"/>
  <c r="IC66" i="1" s="1"/>
  <c r="IB62" i="1"/>
  <c r="IA62" i="1"/>
  <c r="IB58" i="1"/>
  <c r="IA58" i="1"/>
  <c r="IB54" i="1"/>
  <c r="IA54" i="1"/>
  <c r="IC54" i="1" s="1"/>
  <c r="IB50" i="1"/>
  <c r="IA50" i="1"/>
  <c r="IC50" i="1" s="1"/>
  <c r="IB46" i="1"/>
  <c r="IA46" i="1"/>
  <c r="IB42" i="1"/>
  <c r="IA42" i="1"/>
  <c r="IB38" i="1"/>
  <c r="IA38" i="1"/>
  <c r="IA33" i="1"/>
  <c r="IC33" i="1" s="1"/>
  <c r="IA21" i="1"/>
  <c r="IC21" i="1" s="1"/>
  <c r="IA15" i="1"/>
  <c r="IC15" i="1" s="1"/>
  <c r="IA14" i="1"/>
  <c r="IB11" i="1"/>
  <c r="HU114" i="1"/>
  <c r="HU116" i="1" s="1"/>
  <c r="IA89" i="1"/>
  <c r="IA85" i="1"/>
  <c r="IB105" i="1"/>
  <c r="IA99" i="1"/>
  <c r="IC99" i="1" s="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AF109" i="1"/>
  <c r="F6" i="3" s="1"/>
  <c r="HS114" i="1"/>
  <c r="HS116" i="1" s="1"/>
  <c r="HS112" i="1"/>
  <c r="HU112" i="1"/>
  <c r="HT112" i="1"/>
  <c r="HT109" i="1"/>
  <c r="HS111" i="1"/>
  <c r="HS121" i="1" s="1"/>
  <c r="HP108" i="1"/>
  <c r="IA101" i="1"/>
  <c r="IC101" i="1" s="1"/>
  <c r="IA97" i="1"/>
  <c r="IA105" i="1"/>
  <c r="IC105" i="1" s="1"/>
  <c r="IA103" i="1"/>
  <c r="IA106" i="1"/>
  <c r="IC106" i="1" s="1"/>
  <c r="IA104" i="1"/>
  <c r="IC104" i="1" s="1"/>
  <c r="HQ112" i="1"/>
  <c r="IA10" i="1"/>
  <c r="IC10" i="1" s="1"/>
  <c r="IA9" i="1"/>
  <c r="IC9" i="1" s="1"/>
  <c r="HP114" i="1"/>
  <c r="HP116" i="1" s="1"/>
  <c r="IA8" i="1"/>
  <c r="IC8" i="1" s="1"/>
  <c r="IA13" i="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79" i="12"/>
  <c r="U78" i="12"/>
  <c r="IC94" i="1" l="1"/>
  <c r="HY111" i="1"/>
  <c r="HY121" i="1" s="1"/>
  <c r="IC79" i="1"/>
  <c r="IC95" i="1"/>
  <c r="IC85" i="1"/>
  <c r="IC78" i="1"/>
  <c r="IC86" i="1"/>
  <c r="IC77" i="1"/>
  <c r="IC97" i="1"/>
  <c r="IC26" i="1"/>
  <c r="IC89" i="1"/>
  <c r="IC17" i="1"/>
  <c r="IC65" i="1"/>
  <c r="IC56" i="1"/>
  <c r="IC75" i="1"/>
  <c r="IC98" i="1"/>
  <c r="IC83" i="1"/>
  <c r="IC27" i="1"/>
  <c r="IC91" i="1"/>
  <c r="IC100" i="1"/>
  <c r="IC80" i="1"/>
  <c r="IC13" i="1"/>
  <c r="IC103" i="1"/>
  <c r="IC73" i="1"/>
  <c r="IC48" i="1"/>
  <c r="IC28" i="1"/>
  <c r="IC72" i="1"/>
  <c r="IC64" i="1"/>
  <c r="IC67" i="1"/>
  <c r="IC87" i="1"/>
  <c r="IC35" i="1"/>
  <c r="IC31" i="1"/>
  <c r="IC47" i="1"/>
  <c r="IC42" i="1"/>
  <c r="IC58" i="1"/>
  <c r="IC22" i="1"/>
  <c r="IC24" i="1"/>
  <c r="IC44" i="1"/>
  <c r="HW111" i="1"/>
  <c r="HW121" i="1" s="1"/>
  <c r="IC12" i="1"/>
  <c r="IC63" i="1"/>
  <c r="IC39" i="1"/>
  <c r="IC14" i="1"/>
  <c r="IC38" i="1"/>
  <c r="IC46" i="1"/>
  <c r="IC62" i="1"/>
  <c r="IC70" i="1"/>
  <c r="IC16" i="1"/>
  <c r="IC34" i="1"/>
  <c r="IC30" i="1"/>
  <c r="IC51" i="1"/>
  <c r="IC19" i="1"/>
  <c r="I14" i="3"/>
  <c r="C14" i="14"/>
  <c r="C15" i="14"/>
  <c r="C21" i="14"/>
  <c r="C22" i="14"/>
  <c r="C20" i="14"/>
  <c r="C13" i="14"/>
  <c r="J16" i="14" s="1"/>
  <c r="IC45" i="1"/>
  <c r="IC36" i="1"/>
  <c r="C8" i="8"/>
  <c r="O9" i="3"/>
  <c r="Q9" i="3" s="1"/>
  <c r="S9" i="3" s="1"/>
  <c r="C9" i="8"/>
  <c r="C41" i="8" s="1"/>
  <c r="O13" i="3"/>
  <c r="Q13" i="3" s="1"/>
  <c r="S13" i="3" s="1"/>
  <c r="C13" i="8"/>
  <c r="C45" i="8" s="1"/>
  <c r="C55" i="8"/>
  <c r="C52" i="8"/>
  <c r="B20" i="8"/>
  <c r="E52" i="8"/>
  <c r="L7" i="3"/>
  <c r="M7" i="3" s="1"/>
  <c r="C7" i="8"/>
  <c r="C39" i="8" s="1"/>
  <c r="N7" i="3"/>
  <c r="I7" i="8"/>
  <c r="C70" i="8" s="1"/>
  <c r="E70" i="8" s="1"/>
  <c r="O16" i="3"/>
  <c r="Q16" i="3" s="1"/>
  <c r="S16" i="3" s="1"/>
  <c r="C16" i="8"/>
  <c r="AC19" i="17"/>
  <c r="AD19" i="17"/>
  <c r="F19" i="17"/>
  <c r="AB19" i="17"/>
  <c r="AA19" i="17"/>
  <c r="C11" i="8"/>
  <c r="C43" i="8" s="1"/>
  <c r="C50" i="8"/>
  <c r="C10" i="8"/>
  <c r="C42" i="8" s="1"/>
  <c r="C46" i="8"/>
  <c r="C51" i="8"/>
  <c r="C54" i="8"/>
  <c r="C56" i="8"/>
  <c r="B24" i="8"/>
  <c r="E56" i="8"/>
  <c r="O6" i="3"/>
  <c r="Q6" i="3" s="1"/>
  <c r="S6" i="3" s="1"/>
  <c r="C6" i="8"/>
  <c r="C38" i="8" s="1"/>
  <c r="P6" i="3"/>
  <c r="R6" i="3" s="1"/>
  <c r="T6" i="3" s="1"/>
  <c r="I6" i="8"/>
  <c r="C69" i="8" s="1"/>
  <c r="E69" i="8" s="1"/>
  <c r="I8" i="8"/>
  <c r="C71" i="8" s="1"/>
  <c r="E71" i="8" s="1"/>
  <c r="C12" i="8"/>
  <c r="C47" i="8"/>
  <c r="E47" i="8"/>
  <c r="B15" i="8"/>
  <c r="N5" i="3"/>
  <c r="I5" i="8"/>
  <c r="C68" i="8" s="1"/>
  <c r="E68" i="8" s="1"/>
  <c r="A15" i="1"/>
  <c r="AK27"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I9" i="3"/>
  <c r="H9" i="3"/>
  <c r="IB111" i="1"/>
  <c r="IB121" i="1" s="1"/>
  <c r="H8" i="3"/>
  <c r="IB114" i="1"/>
  <c r="IB116" i="1" s="1"/>
  <c r="I8" i="3"/>
  <c r="O8" i="3"/>
  <c r="Q8" i="3" s="1"/>
  <c r="S8" i="3"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IC111" i="1" l="1"/>
  <c r="IC121" i="1" s="1"/>
  <c r="IC108" i="1"/>
  <c r="E43" i="8"/>
  <c r="B11" i="8"/>
  <c r="C53" i="8"/>
  <c r="B12" i="8"/>
  <c r="E44" i="8"/>
  <c r="E38" i="8"/>
  <c r="B6" i="8"/>
  <c r="C44" i="8"/>
  <c r="C1" i="8"/>
  <c r="B16" i="8"/>
  <c r="E48" i="8"/>
  <c r="B13" i="8"/>
  <c r="E45" i="8"/>
  <c r="B8" i="8"/>
  <c r="E40" i="8"/>
  <c r="C49" i="8"/>
  <c r="A16" i="1"/>
  <c r="AK28" i="17"/>
  <c r="C40"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I25" i="3"/>
  <c r="H25" i="3"/>
  <c r="L25" i="3"/>
  <c r="M25" i="3" s="1"/>
  <c r="C88" i="8"/>
  <c r="I26" i="8"/>
  <c r="F14" i="8" s="1"/>
  <c r="U14" i="8" s="1"/>
  <c r="Y110" i="11"/>
  <c r="Y109" i="11"/>
  <c r="IC107" i="1"/>
  <c r="IC112" i="1"/>
  <c r="IC109" i="1"/>
  <c r="C26" i="8"/>
  <c r="S29" i="3" l="1"/>
  <c r="B19" i="8"/>
  <c r="B51" i="8" s="1"/>
  <c r="E51" i="8" s="1"/>
  <c r="B5" i="8"/>
  <c r="B37" i="8" s="1"/>
  <c r="E37" i="8" s="1"/>
  <c r="B22" i="8"/>
  <c r="B54" i="8" s="1"/>
  <c r="B7" i="8"/>
  <c r="B39" i="8" s="1"/>
  <c r="E39" i="8" s="1"/>
  <c r="B21" i="8"/>
  <c r="B53" i="8" s="1"/>
  <c r="E53" i="8" s="1"/>
  <c r="B10" i="8"/>
  <c r="B42" i="8" s="1"/>
  <c r="B23" i="8"/>
  <c r="B55" i="8" s="1"/>
  <c r="E55" i="8" s="1"/>
  <c r="B18" i="8"/>
  <c r="B50" i="8" s="1"/>
  <c r="B9" i="8"/>
  <c r="B41" i="8" s="1"/>
  <c r="B14" i="8"/>
  <c r="B46" i="8" s="1"/>
  <c r="E46" i="8" s="1"/>
  <c r="B17" i="8"/>
  <c r="B49" i="8" s="1"/>
  <c r="C57" i="8"/>
  <c r="K49" i="8" s="1"/>
  <c r="M49" i="8" s="1"/>
  <c r="O49" i="8" s="1"/>
  <c r="K70" i="8"/>
  <c r="M70" i="8" s="1"/>
  <c r="O70" i="8" s="1"/>
  <c r="P29" i="3"/>
  <c r="R29" i="3" s="1"/>
  <c r="L1" i="8"/>
  <c r="I1" i="8"/>
  <c r="A17" i="1"/>
  <c r="AK29" i="17"/>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78" i="8"/>
  <c r="K82" i="8"/>
  <c r="K86" i="8"/>
  <c r="K77" i="8"/>
  <c r="K80" i="8"/>
  <c r="K72" i="8"/>
  <c r="K83" i="8"/>
  <c r="K84"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48" i="8"/>
  <c r="B43" i="8"/>
  <c r="D6" i="8"/>
  <c r="S6" i="8" s="1"/>
  <c r="H22" i="8"/>
  <c r="B85" i="8" s="1"/>
  <c r="D85" i="8" s="1"/>
  <c r="H10" i="8"/>
  <c r="B73" i="8" s="1"/>
  <c r="D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D17" i="8"/>
  <c r="S17" i="8" s="1"/>
  <c r="B45" i="8"/>
  <c r="D18" i="8"/>
  <c r="S18" i="8" s="1"/>
  <c r="D23" i="8"/>
  <c r="S23" i="8" s="1"/>
  <c r="D22" i="8"/>
  <c r="S22" i="8" s="1"/>
  <c r="H14" i="8"/>
  <c r="B77" i="8" s="1"/>
  <c r="E77" i="8" s="1"/>
  <c r="D19" i="8"/>
  <c r="S19" i="8" s="1"/>
  <c r="H12" i="8"/>
  <c r="B75" i="8" s="1"/>
  <c r="D16" i="8"/>
  <c r="S16" i="8" s="1"/>
  <c r="H5" i="8"/>
  <c r="B68" i="8" s="1"/>
  <c r="D13" i="8"/>
  <c r="S13" i="8" s="1"/>
  <c r="B40" i="8"/>
  <c r="D40" i="8" s="1"/>
  <c r="H18" i="8"/>
  <c r="B81" i="8" s="1"/>
  <c r="D8" i="8"/>
  <c r="S8" i="8" s="1"/>
  <c r="B44" i="8"/>
  <c r="D44" i="8" s="1"/>
  <c r="H23" i="8"/>
  <c r="B86" i="8" s="1"/>
  <c r="D86" i="8" s="1"/>
  <c r="B38" i="8"/>
  <c r="B47" i="8"/>
  <c r="D47" i="8" s="1"/>
  <c r="H16" i="8"/>
  <c r="B79" i="8" s="1"/>
  <c r="D79" i="8" s="1"/>
  <c r="D15" i="8"/>
  <c r="S15" i="8" s="1"/>
  <c r="D7" i="8"/>
  <c r="S7" i="8" s="1"/>
  <c r="H19" i="8"/>
  <c r="B82" i="8" s="1"/>
  <c r="D82" i="8" s="1"/>
  <c r="D12" i="8"/>
  <c r="S12" i="8" s="1"/>
  <c r="H17" i="8"/>
  <c r="B80" i="8" s="1"/>
  <c r="D80" i="8" s="1"/>
  <c r="D14" i="8"/>
  <c r="S14" i="8" s="1"/>
  <c r="T14" i="8" s="1"/>
  <c r="H20" i="8"/>
  <c r="B83" i="8" s="1"/>
  <c r="B52" i="8"/>
  <c r="H11" i="8"/>
  <c r="B74" i="8" s="1"/>
  <c r="H9" i="8"/>
  <c r="B72" i="8" s="1"/>
  <c r="E72" i="8" s="1"/>
  <c r="D5" i="8"/>
  <c r="D20" i="8"/>
  <c r="D54" i="8" l="1"/>
  <c r="E54" i="8"/>
  <c r="T24" i="8"/>
  <c r="K46" i="8"/>
  <c r="M46" i="8" s="1"/>
  <c r="N46" i="8" s="1"/>
  <c r="D42" i="8"/>
  <c r="E42" i="8"/>
  <c r="K54" i="8"/>
  <c r="K44" i="8"/>
  <c r="M44" i="8" s="1"/>
  <c r="N44" i="8" s="1"/>
  <c r="K38" i="8"/>
  <c r="L38" i="8" s="1"/>
  <c r="K52" i="8"/>
  <c r="L52" i="8" s="1"/>
  <c r="D50" i="8"/>
  <c r="E50" i="8"/>
  <c r="K41" i="8"/>
  <c r="M41" i="8" s="1"/>
  <c r="N41" i="8" s="1"/>
  <c r="K56" i="8"/>
  <c r="L56" i="8" s="1"/>
  <c r="K53" i="8"/>
  <c r="M53" i="8" s="1"/>
  <c r="N53" i="8" s="1"/>
  <c r="K43" i="8"/>
  <c r="L43" i="8" s="1"/>
  <c r="K40" i="8"/>
  <c r="M40" i="8" s="1"/>
  <c r="N40" i="8" s="1"/>
  <c r="K50" i="8"/>
  <c r="K48" i="8"/>
  <c r="L48" i="8" s="1"/>
  <c r="K45" i="8"/>
  <c r="M45" i="8" s="1"/>
  <c r="N45" i="8" s="1"/>
  <c r="K39" i="8"/>
  <c r="M39" i="8" s="1"/>
  <c r="N39" i="8" s="1"/>
  <c r="D49" i="8"/>
  <c r="E49" i="8"/>
  <c r="K51" i="8"/>
  <c r="M51" i="8" s="1"/>
  <c r="O51" i="8" s="1"/>
  <c r="K55" i="8"/>
  <c r="M55" i="8" s="1"/>
  <c r="N55" i="8" s="1"/>
  <c r="K37" i="8"/>
  <c r="M37" i="8" s="1"/>
  <c r="O37" i="8" s="1"/>
  <c r="K42" i="8"/>
  <c r="K47" i="8"/>
  <c r="M47" i="8" s="1"/>
  <c r="O47" i="8" s="1"/>
  <c r="D41" i="8"/>
  <c r="E41" i="8"/>
  <c r="N49" i="8"/>
  <c r="G57" i="8"/>
  <c r="G88" i="8"/>
  <c r="A18" i="1"/>
  <c r="AK30" i="17"/>
  <c r="T15" i="8"/>
  <c r="L86" i="8"/>
  <c r="M86" i="8"/>
  <c r="O86" i="8" s="1"/>
  <c r="L73" i="8"/>
  <c r="M73" i="8"/>
  <c r="O73" i="8" s="1"/>
  <c r="N70" i="8"/>
  <c r="L80" i="8"/>
  <c r="M80" i="8"/>
  <c r="N80" i="8" s="1"/>
  <c r="L78" i="8"/>
  <c r="M78" i="8"/>
  <c r="N78" i="8" s="1"/>
  <c r="L74" i="8"/>
  <c r="M74" i="8"/>
  <c r="O74" i="8" s="1"/>
  <c r="M69" i="8"/>
  <c r="N69" i="8" s="1"/>
  <c r="L69" i="8"/>
  <c r="L84" i="8"/>
  <c r="M84" i="8"/>
  <c r="O84" i="8" s="1"/>
  <c r="M77" i="8"/>
  <c r="O77" i="8" s="1"/>
  <c r="L71" i="8"/>
  <c r="M71" i="8"/>
  <c r="N71" i="8" s="1"/>
  <c r="L79" i="8"/>
  <c r="M79" i="8"/>
  <c r="N79" i="8" s="1"/>
  <c r="L85" i="8"/>
  <c r="M85" i="8"/>
  <c r="N85" i="8" s="1"/>
  <c r="L83" i="8"/>
  <c r="M83" i="8"/>
  <c r="O83" i="8" s="1"/>
  <c r="L87" i="8"/>
  <c r="M87" i="8"/>
  <c r="N87" i="8" s="1"/>
  <c r="L81" i="8"/>
  <c r="M81" i="8"/>
  <c r="O81" i="8" s="1"/>
  <c r="M72" i="8"/>
  <c r="O72" i="8" s="1"/>
  <c r="L82" i="8"/>
  <c r="M82" i="8"/>
  <c r="N82" i="8" s="1"/>
  <c r="L75" i="8"/>
  <c r="M75" i="8"/>
  <c r="O75" i="8" s="1"/>
  <c r="L76" i="8"/>
  <c r="M76" i="8"/>
  <c r="O76" i="8" s="1"/>
  <c r="D70" i="8"/>
  <c r="M68" i="8"/>
  <c r="N68" i="8" s="1"/>
  <c r="U26" i="8"/>
  <c r="W14" i="8" s="1"/>
  <c r="D38" i="8"/>
  <c r="B57" i="8"/>
  <c r="T19" i="8"/>
  <c r="T23" i="8"/>
  <c r="T10" i="8"/>
  <c r="T6" i="8"/>
  <c r="T18" i="8"/>
  <c r="Y26" i="8"/>
  <c r="T21" i="8"/>
  <c r="T9" i="8"/>
  <c r="T11" i="8"/>
  <c r="T12" i="8"/>
  <c r="T8" i="8"/>
  <c r="T7" i="8"/>
  <c r="T13" i="8"/>
  <c r="T17" i="8"/>
  <c r="T16" i="8"/>
  <c r="T22" i="8"/>
  <c r="D48" i="8"/>
  <c r="W7"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72" i="8" s="1"/>
  <c r="H26" i="8"/>
  <c r="D83" i="8"/>
  <c r="E12" i="8"/>
  <c r="S20" i="8"/>
  <c r="T20" i="8" s="1"/>
  <c r="E20" i="8"/>
  <c r="D52" i="8"/>
  <c r="S5" i="8"/>
  <c r="E5" i="8"/>
  <c r="D46" i="8"/>
  <c r="D72" i="8"/>
  <c r="D74" i="8"/>
  <c r="N81" i="8" l="1"/>
  <c r="N75" i="8"/>
  <c r="N77" i="8"/>
  <c r="N74" i="8"/>
  <c r="W18" i="8"/>
  <c r="W17" i="8"/>
  <c r="W11" i="8"/>
  <c r="W20" i="8"/>
  <c r="N86" i="8"/>
  <c r="W24" i="8"/>
  <c r="W22" i="8"/>
  <c r="O78" i="8"/>
  <c r="P78" i="8" s="1"/>
  <c r="L54" i="8"/>
  <c r="L77" i="8"/>
  <c r="P77" i="8" s="1"/>
  <c r="O82" i="8"/>
  <c r="P82" i="8" s="1"/>
  <c r="M54" i="8"/>
  <c r="N54" i="8" s="1"/>
  <c r="L44" i="8"/>
  <c r="L45" i="8"/>
  <c r="L47" i="8"/>
  <c r="P47" i="8" s="1"/>
  <c r="M43" i="8"/>
  <c r="O43" i="8" s="1"/>
  <c r="P43" i="8" s="1"/>
  <c r="O69" i="8"/>
  <c r="P69" i="8" s="1"/>
  <c r="L70" i="8"/>
  <c r="P70" i="8" s="1"/>
  <c r="E88" i="8"/>
  <c r="F87" i="8" s="1"/>
  <c r="O71" i="8"/>
  <c r="P71" i="8" s="1"/>
  <c r="M38" i="8"/>
  <c r="N38" i="8" s="1"/>
  <c r="L42" i="8"/>
  <c r="M52" i="8"/>
  <c r="N52" i="8" s="1"/>
  <c r="M56" i="8"/>
  <c r="O56" i="8" s="1"/>
  <c r="P56" i="8" s="1"/>
  <c r="L55" i="8"/>
  <c r="L40" i="8"/>
  <c r="O41" i="8"/>
  <c r="L50" i="8"/>
  <c r="L39" i="8"/>
  <c r="L41" i="8"/>
  <c r="M48" i="8"/>
  <c r="O48" i="8" s="1"/>
  <c r="P48" i="8" s="1"/>
  <c r="M50" i="8"/>
  <c r="N50" i="8" s="1"/>
  <c r="O46" i="8"/>
  <c r="L46" i="8"/>
  <c r="M42" i="8"/>
  <c r="N42" i="8" s="1"/>
  <c r="L51" i="8"/>
  <c r="P51" i="8" s="1"/>
  <c r="L53" i="8"/>
  <c r="N51" i="8"/>
  <c r="L49" i="8"/>
  <c r="P49" i="8" s="1"/>
  <c r="O40" i="8"/>
  <c r="W13" i="8"/>
  <c r="O44" i="8"/>
  <c r="O80" i="8"/>
  <c r="P80" i="8" s="1"/>
  <c r="W19" i="8"/>
  <c r="O79" i="8"/>
  <c r="P79" i="8" s="1"/>
  <c r="W15" i="8"/>
  <c r="N84" i="8"/>
  <c r="O87" i="8"/>
  <c r="P87" i="8" s="1"/>
  <c r="O53" i="8"/>
  <c r="W6" i="8"/>
  <c r="O55" i="8"/>
  <c r="N83" i="8"/>
  <c r="A19" i="1"/>
  <c r="AK31" i="17"/>
  <c r="W5" i="8"/>
  <c r="W26" i="8" s="1"/>
  <c r="AA26" i="8" s="1"/>
  <c r="N72" i="8"/>
  <c r="P72" i="8" s="1"/>
  <c r="N76" i="8"/>
  <c r="O85" i="8"/>
  <c r="P85" i="8" s="1"/>
  <c r="N73" i="8"/>
  <c r="O45" i="8"/>
  <c r="N47" i="8"/>
  <c r="P74" i="8"/>
  <c r="W8" i="8"/>
  <c r="W21" i="8"/>
  <c r="W10" i="8"/>
  <c r="O68" i="8"/>
  <c r="L68" i="8"/>
  <c r="W23" i="8"/>
  <c r="W9" i="8"/>
  <c r="W12" i="8"/>
  <c r="W16" i="8"/>
  <c r="L37" i="8"/>
  <c r="O39" i="8"/>
  <c r="N37" i="8"/>
  <c r="D57" i="8"/>
  <c r="F56" i="8"/>
  <c r="P86" i="8"/>
  <c r="P75" i="8"/>
  <c r="P73" i="8"/>
  <c r="P83" i="8"/>
  <c r="P81" i="8"/>
  <c r="P84" i="8"/>
  <c r="P76" i="8"/>
  <c r="D88" i="8"/>
  <c r="X26" i="8"/>
  <c r="T5" i="8"/>
  <c r="S26" i="8"/>
  <c r="O54" i="8" l="1"/>
  <c r="P54" i="8" s="1"/>
  <c r="P44" i="8"/>
  <c r="P45" i="8"/>
  <c r="O50" i="8"/>
  <c r="P50" i="8" s="1"/>
  <c r="N43" i="8"/>
  <c r="N56" i="8"/>
  <c r="P46" i="8"/>
  <c r="P40" i="8"/>
  <c r="P41" i="8"/>
  <c r="O38" i="8"/>
  <c r="P38" i="8" s="1"/>
  <c r="P39" i="8"/>
  <c r="O52" i="8"/>
  <c r="P52" i="8" s="1"/>
  <c r="P55" i="8"/>
  <c r="O42" i="8"/>
  <c r="P42" i="8" s="1"/>
  <c r="N48" i="8"/>
  <c r="P53" i="8"/>
  <c r="P68" i="8"/>
  <c r="A20" i="1"/>
  <c r="AK32" i="17"/>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GN16" authorId="0">
      <text>
        <r>
          <rPr>
            <b/>
            <sz val="9"/>
            <color indexed="81"/>
            <rFont val="Tahoma"/>
            <family val="2"/>
            <charset val="238"/>
          </rPr>
          <t>Vadkőrte</t>
        </r>
      </text>
    </comment>
    <comment ref="GW35" authorId="0">
      <text>
        <r>
          <rPr>
            <b/>
            <sz val="9"/>
            <color indexed="81"/>
            <rFont val="Tahoma"/>
            <family val="2"/>
            <charset val="238"/>
          </rPr>
          <t xml:space="preserve">tatár juhar
</t>
        </r>
      </text>
    </comment>
    <comment ref="GN36" authorId="0">
      <text>
        <r>
          <rPr>
            <b/>
            <sz val="9"/>
            <color indexed="81"/>
            <rFont val="Tahoma"/>
            <family val="2"/>
            <charset val="238"/>
          </rPr>
          <t>Vadkőrte</t>
        </r>
      </text>
    </comment>
    <comment ref="HF56" authorId="0">
      <text>
        <r>
          <rPr>
            <b/>
            <sz val="9"/>
            <color indexed="81"/>
            <rFont val="Tahoma"/>
            <family val="2"/>
            <charset val="238"/>
          </rPr>
          <t>GYA : Gyalog akác ?</t>
        </r>
      </text>
    </comment>
    <comment ref="GW94" authorId="0">
      <text>
        <r>
          <rPr>
            <b/>
            <sz val="9"/>
            <color indexed="81"/>
            <rFont val="Tahoma"/>
            <family val="2"/>
            <charset val="238"/>
          </rPr>
          <t>Tatár juhar</t>
        </r>
      </text>
    </comment>
  </commentList>
</comments>
</file>

<file path=xl/comments2.xml><?xml version="1.0" encoding="utf-8"?>
<comments xmlns="http://schemas.openxmlformats.org/spreadsheetml/2006/main">
  <authors>
    <author>Tibus</author>
  </authors>
  <commentList>
    <comment ref="C11" authorId="0">
      <text>
        <r>
          <rPr>
            <b/>
            <sz val="9"/>
            <color indexed="81"/>
            <rFont val="Tahoma"/>
            <family val="2"/>
            <charset val="238"/>
          </rPr>
          <t>6 GY 2 KTT</t>
        </r>
      </text>
    </comment>
    <comment ref="C12" authorId="0">
      <text>
        <r>
          <rPr>
            <b/>
            <sz val="9"/>
            <color indexed="81"/>
            <rFont val="Tahoma"/>
            <family val="2"/>
            <charset val="238"/>
          </rPr>
          <t>3 GY 3 KTT</t>
        </r>
      </text>
    </comment>
    <comment ref="E12" authorId="0">
      <text>
        <r>
          <rPr>
            <b/>
            <sz val="9"/>
            <color indexed="81"/>
            <rFont val="Tahoma"/>
            <family val="2"/>
            <charset val="238"/>
          </rPr>
          <t>KTT</t>
        </r>
      </text>
    </comment>
    <comment ref="I15" authorId="0">
      <text>
        <r>
          <rPr>
            <b/>
            <sz val="9"/>
            <color indexed="81"/>
            <rFont val="Tahoma"/>
            <family val="2"/>
            <charset val="238"/>
          </rPr>
          <t>CS</t>
        </r>
      </text>
    </comment>
    <comment ref="I22" authorId="0">
      <text>
        <r>
          <rPr>
            <b/>
            <sz val="9"/>
            <color indexed="81"/>
            <rFont val="Tahoma"/>
            <family val="2"/>
            <charset val="238"/>
          </rPr>
          <t>KTT</t>
        </r>
      </text>
    </comment>
    <comment ref="C27" authorId="0">
      <text>
        <r>
          <rPr>
            <b/>
            <sz val="9"/>
            <color indexed="81"/>
            <rFont val="Tahoma"/>
            <family val="2"/>
            <charset val="238"/>
          </rPr>
          <t xml:space="preserve">3 KTT 4 CS </t>
        </r>
      </text>
    </comment>
    <comment ref="C29" authorId="0">
      <text>
        <r>
          <rPr>
            <b/>
            <sz val="9"/>
            <color indexed="81"/>
            <rFont val="Tahoma"/>
            <family val="2"/>
            <charset val="238"/>
          </rPr>
          <t>3 MOT 3 CS</t>
        </r>
      </text>
    </comment>
    <comment ref="C36" authorId="0">
      <text>
        <r>
          <rPr>
            <b/>
            <sz val="9"/>
            <color indexed="81"/>
            <rFont val="Tahoma"/>
            <family val="2"/>
            <charset val="238"/>
          </rPr>
          <t>MOT</t>
        </r>
      </text>
    </comment>
    <comment ref="D36" authorId="0">
      <text>
        <r>
          <rPr>
            <b/>
            <sz val="9"/>
            <color indexed="81"/>
            <rFont val="Tahoma"/>
            <family val="2"/>
            <charset val="238"/>
          </rPr>
          <t>CS</t>
        </r>
      </text>
    </comment>
    <comment ref="I39" authorId="0">
      <text>
        <r>
          <rPr>
            <b/>
            <sz val="9"/>
            <color indexed="81"/>
            <rFont val="Tahoma"/>
            <family val="2"/>
            <charset val="238"/>
          </rPr>
          <t>CS</t>
        </r>
      </text>
    </comment>
    <comment ref="J39" authorId="0">
      <text>
        <r>
          <rPr>
            <b/>
            <sz val="9"/>
            <color indexed="81"/>
            <rFont val="Tahoma"/>
            <family val="2"/>
            <charset val="238"/>
          </rPr>
          <t>MOT</t>
        </r>
      </text>
    </comment>
    <comment ref="C40" authorId="0">
      <text>
        <r>
          <rPr>
            <b/>
            <sz val="9"/>
            <color indexed="81"/>
            <rFont val="Tahoma"/>
            <family val="2"/>
            <charset val="238"/>
          </rPr>
          <t>1 KTT 5 CS</t>
        </r>
      </text>
    </comment>
    <comment ref="C65" authorId="0">
      <text>
        <r>
          <rPr>
            <b/>
            <sz val="9"/>
            <color indexed="81"/>
            <rFont val="Tahoma"/>
            <family val="2"/>
            <charset val="238"/>
          </rPr>
          <t>2 KST 1 GY</t>
        </r>
      </text>
    </comment>
    <comment ref="G71" authorId="0">
      <text>
        <r>
          <rPr>
            <b/>
            <sz val="9"/>
            <color indexed="81"/>
            <rFont val="Tahoma"/>
            <family val="2"/>
            <charset val="238"/>
          </rPr>
          <t>GY 32</t>
        </r>
      </text>
    </comment>
    <comment ref="C72" authorId="0">
      <text>
        <r>
          <rPr>
            <b/>
            <sz val="9"/>
            <color indexed="81"/>
            <rFont val="Tahoma"/>
            <family val="2"/>
            <charset val="238"/>
          </rPr>
          <t>6 GY 1 KTT</t>
        </r>
      </text>
    </comment>
    <comment ref="C73" authorId="0">
      <text>
        <r>
          <rPr>
            <b/>
            <sz val="9"/>
            <color indexed="81"/>
            <rFont val="Tahoma"/>
            <family val="2"/>
            <charset val="238"/>
          </rPr>
          <t>5 GY 1 KTT</t>
        </r>
      </text>
    </comment>
    <comment ref="C84" authorId="0">
      <text>
        <r>
          <rPr>
            <b/>
            <sz val="9"/>
            <color indexed="81"/>
            <rFont val="Tahoma"/>
            <family val="2"/>
            <charset val="238"/>
          </rPr>
          <t>5 KTT 6 GY</t>
        </r>
      </text>
    </comment>
    <comment ref="G84" authorId="0">
      <text>
        <r>
          <rPr>
            <b/>
            <sz val="9"/>
            <color indexed="81"/>
            <rFont val="Tahoma"/>
            <family val="2"/>
            <charset val="238"/>
          </rPr>
          <t>2 GY</t>
        </r>
      </text>
    </comment>
    <comment ref="C85" authorId="0">
      <text>
        <r>
          <rPr>
            <b/>
            <sz val="9"/>
            <color indexed="81"/>
            <rFont val="Tahoma"/>
            <family val="2"/>
            <charset val="238"/>
          </rPr>
          <t>3 KTT</t>
        </r>
      </text>
    </comment>
    <comment ref="F85" authorId="0">
      <text>
        <r>
          <rPr>
            <b/>
            <sz val="9"/>
            <color indexed="81"/>
            <rFont val="Tahoma"/>
            <family val="2"/>
            <charset val="238"/>
          </rPr>
          <t>3 GY</t>
        </r>
      </text>
    </comment>
    <comment ref="K85" authorId="0">
      <text>
        <r>
          <rPr>
            <b/>
            <sz val="9"/>
            <color indexed="81"/>
            <rFont val="Tahoma"/>
            <family val="2"/>
            <charset val="238"/>
          </rPr>
          <t>1 GY</t>
        </r>
      </text>
    </comment>
    <comment ref="C86" authorId="0">
      <text>
        <r>
          <rPr>
            <b/>
            <sz val="9"/>
            <color indexed="81"/>
            <rFont val="Tahoma"/>
            <family val="2"/>
            <charset val="238"/>
          </rPr>
          <t>1 KTT</t>
        </r>
      </text>
    </comment>
    <comment ref="G86" authorId="0">
      <text>
        <r>
          <rPr>
            <b/>
            <sz val="9"/>
            <color indexed="81"/>
            <rFont val="Tahoma"/>
            <family val="2"/>
            <charset val="238"/>
          </rPr>
          <t>4 GY</t>
        </r>
      </text>
    </comment>
    <comment ref="L86" authorId="0">
      <text>
        <r>
          <rPr>
            <b/>
            <sz val="9"/>
            <color indexed="81"/>
            <rFont val="Tahoma"/>
            <family val="2"/>
            <charset val="238"/>
          </rPr>
          <t>1 GY</t>
        </r>
      </text>
    </comment>
  </commentList>
</comments>
</file>

<file path=xl/comments3.xml><?xml version="1.0" encoding="utf-8"?>
<comments xmlns="http://schemas.openxmlformats.org/spreadsheetml/2006/main">
  <authors>
    <author>Feher Adam</author>
  </authors>
  <commentList>
    <comment ref="B84" authorId="0">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<sst xmlns="http://schemas.openxmlformats.org/spreadsheetml/2006/main" count="1534" uniqueCount="461">
  <si>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</si>
  <si>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</si>
  <si>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</si>
  <si>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</si>
  <si>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</si>
  <si>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</si>
  <si>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</si>
  <si>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</si>
  <si>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</si>
  <si>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</si>
  <si>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</si>
  <si>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</si>
  <si>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</si>
  <si>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</si>
  <si>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</si>
  <si>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</si>
  <si>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</si>
  <si>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</si>
  <si>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</si>
  <si>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</si>
  <si>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</si>
  <si>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</si>
  <si>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</si>
  <si>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</si>
  <si>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</si>
  <si>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</si>
  <si>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</si>
  <si>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</si>
  <si>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</si>
  <si>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</si>
  <si>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</si>
  <si>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</si>
  <si>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</si>
  <si>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</si>
  <si>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</si>
  <si>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</si>
  <si>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</si>
  <si>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</si>
  <si>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</si>
  <si>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</si>
  <si>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</si>
  <si>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</si>
  <si>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</si>
  <si>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</si>
  <si>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</si>
  <si>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</si>
  <si>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</si>
  <si>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</si>
  <si>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</si>
  <si>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</si>
  <si>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</si>
  <si>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</si>
  <si>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</si>
  <si>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</si>
  <si>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</si>
  <si>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</si>
  <si>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</si>
  <si>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</si>
  <si>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</si>
  <si>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</si>
  <si>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</si>
  <si>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</si>
  <si>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</si>
  <si>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</si>
  <si>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</si>
  <si>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</si>
  <si>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</si>
  <si>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</si>
  <si>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</si>
  <si>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</si>
  <si>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</si>
  <si>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</si>
  <si>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</si>
  <si>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</si>
  <si>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</si>
  <si>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</si>
  <si>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</si>
  <si>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</si>
  <si>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</si>
  <si>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</si>
  <si>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</si>
  <si>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</si>
  <si>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</si>
  <si>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</si>
  <si>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</si>
  <si>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</si>
  <si>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</si>
  <si>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</si>
  <si>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</si>
  <si>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</si>
  <si>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</si>
  <si>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</si>
  <si>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</si>
  <si>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</si>
  <si>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</si>
  <si>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</si>
  <si>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</si>
  <si>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</si>
  <si>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</si>
  <si>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</si>
  <si>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</si>
  <si>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</si>
  <si>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</si>
  <si>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</si>
  <si>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</si>
  <si>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</si>
  <si>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</si>
  <si>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</si>
  <si>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</si>
  <si>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</si>
  <si>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</si>
  <si>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</si>
  <si>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</si>
  <si>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</si>
  <si>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</si>
  <si>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</si>
  <si>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</si>
  <si>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</si>
  <si>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</si>
  <si>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</si>
  <si>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</si>
  <si>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</si>
  <si>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</si>
  <si>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</si>
  <si>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</si>
  <si>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</si>
  <si>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</si>
  <si>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</si>
  <si>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</si>
  <si>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</si>
  <si>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</si>
  <si>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</si>
  <si>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</si>
  <si>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</si>
  <si>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</si>
  <si>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</si>
  <si>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</si>
  <si>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</si>
  <si>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</si>
  <si>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</si>
  <si>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</si>
  <si>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</si>
  <si>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</si>
  <si>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</si>
  <si>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</si>
  <si>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</si>
  <si>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</si>
  <si>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</si>
  <si>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</si>
  <si>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</si>
  <si>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</si>
  <si>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</si>
  <si>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</si>
  <si>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</si>
  <si>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</si>
  <si>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</si>
  <si>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</si>
  <si>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</si>
  <si>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</si>
  <si>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</si>
  <si>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</si>
  <si>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</si>
  <si>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</si>
  <si>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</si>
  <si>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</si>
  <si>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</si>
  <si>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</si>
  <si>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</si>
  <si>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</si>
  <si>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</si>
  <si>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</si>
  <si>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</si>
  <si>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</si>
  <si>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</si>
  <si>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</si>
  <si>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</si>
  <si>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</si>
  <si>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</si>
  <si>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</si>
  <si>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</si>
  <si>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</si>
  <si>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</si>
  <si>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</si>
  <si>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</si>
  <si>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</si>
  <si>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</si>
  <si>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</si>
  <si>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</si>
  <si>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</si>
  <si>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</si>
  <si>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</si>
  <si>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</si>
  <si>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</si>
  <si>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</si>
  <si>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</si>
  <si>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</si>
  <si>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</si>
  <si>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</si>
  <si>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</si>
  <si>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</si>
  <si>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</si>
  <si>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</si>
  <si>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</si>
  <si>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</si>
  <si>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</si>
  <si>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</si>
  <si>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</si>
  <si>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</si>
  <si>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</si>
  <si>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</si>
  <si>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</si>
  <si>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</si>
  <si>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</si>
  <si>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</si>
  <si>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</si>
  <si>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</si>
  <si>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</si>
  <si>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</si>
  <si>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</si>
  <si>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</si>
  <si>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</si>
  <si>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</si>
  <si>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</si>
  <si>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</si>
  <si>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</si>
  <si>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</si>
  <si>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</si>
  <si>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</si>
  <si>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</si>
  <si>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</si>
  <si>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</si>
  <si>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</si>
  <si>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</si>
  <si>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</si>
  <si>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</si>
  <si>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</si>
  <si>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</si>
  <si>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</si>
  <si>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</si>
  <si>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</si>
  <si>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</si>
  <si>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</si>
  <si>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</si>
  <si>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</si>
  <si>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</si>
  <si>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</si>
  <si>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</si>
  <si>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</si>
  <si>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</si>
  <si>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</si>
  <si>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</si>
  <si>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</si>
  <si>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</si>
  <si>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</si>
  <si>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</si>
  <si>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</si>
  <si>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</si>
  <si>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</si>
  <si>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</si>
  <si>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</si>
  <si>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</si>
  <si>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</si>
  <si>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</si>
  <si>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</si>
  <si>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</si>
  <si>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</si>
  <si>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</si>
  <si>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</si>
  <si>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</si>
  <si>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</si>
  <si>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</si>
  <si>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</si>
  <si>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</si>
  <si>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</si>
  <si>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</si>
  <si>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</si>
  <si>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</si>
  <si>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</si>
  <si>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</si>
  <si>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</si>
  <si>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</si>
  <si>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</si>
  <si>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</si>
  <si>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</si>
  <si>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</si>
  <si>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</si>
  <si>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</si>
  <si>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</si>
  <si>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</si>
  <si>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</si>
  <si>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</si>
  <si>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</si>
  <si>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</si>
  <si>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</si>
  <si>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</si>
  <si>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</si>
  <si>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</si>
  <si>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</si>
  <si>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</si>
  <si>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</si>
  <si>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</si>
  <si>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</si>
  <si>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</si>
  <si>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</si>
  <si>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</si>
  <si>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</si>
  <si>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</si>
  <si>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</si>
  <si>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</si>
  <si>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</si>
  <si>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</si>
  <si>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</si>
  <si>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</si>
  <si>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</si>
  <si>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</si>
  <si>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</si>
  <si>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</si>
  <si>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</si>
  <si>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</si>
  <si>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</si>
  <si>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</si>
  <si>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</si>
  <si>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</si>
  <si>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</si>
  <si>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</si>
  <si>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</si>
  <si>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</si>
  <si>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</si>
  <si>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</si>
  <si>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</si>
  <si>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</si>
  <si>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</si>
  <si>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</si>
  <si>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</si>
  <si>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</si>
  <si>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</si>
  <si>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</si>
  <si>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</si>
  <si>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</si>
  <si>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</si>
  <si>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</si>
  <si>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</si>
  <si>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</si>
  <si>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</si>
  <si>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</si>
  <si>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</si>
  <si>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</si>
  <si>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</si>
  <si>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</si>
  <si>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</si>
  <si>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</si>
  <si>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</si>
  <si>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</si>
  <si>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</si>
  <si>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</si>
  <si>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</si>
  <si>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</si>
  <si>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</si>
  <si>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</si>
  <si>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</si>
  <si>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</si>
  <si>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</si>
  <si>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</si>
  <si>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</si>
  <si>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</si>
  <si>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</si>
  <si>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</si>
  <si>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</si>
  <si>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</si>
  <si>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</si>
  <si>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</si>
  <si>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</si>
  <si>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</si>
  <si>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</si>
  <si>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</si>
  <si>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</si>
  <si>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</si>
  <si>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</si>
  <si>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</si>
  <si>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</si>
  <si>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</si>
  <si>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</si>
  <si>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</si>
  <si>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</si>
  <si>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</si>
  <si>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</si>
  <si>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</si>
  <si>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</si>
  <si>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</si>
  <si>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</si>
  <si>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</si>
  <si>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</si>
  <si>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</si>
  <si>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</si>
  <si>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</si>
  <si>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</si>
  <si>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</si>
  <si>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</si>
  <si>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</si>
  <si>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</si>
  <si>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</si>
  <si>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</si>
  <si>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</si>
  <si>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</si>
  <si>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</si>
  <si>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</si>
  <si>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</si>
  <si>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</si>
  <si>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</si>
  <si>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</si>
  <si>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</si>
  <si>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</si>
  <si>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</si>
  <si>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</si>
  <si>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</si>
  <si>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</si>
  <si>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</si>
  <si>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</si>
  <si>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</si>
  <si>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</si>
  <si>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</si>
  <si>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</si>
  <si>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</si>
  <si>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</si>
  <si>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</si>
  <si>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</si>
  <si>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</si>
  <si>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</si>
  <si>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</si>
  <si>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</si>
  <si>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</si>
  <si>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Ny-Mátra 2.vonal</t>
  </si>
  <si>
    <t>Janák E. Varga A. Hepp K. Bevák E.</t>
  </si>
  <si>
    <t>Hoffer K.</t>
  </si>
  <si>
    <t>Váltó</t>
  </si>
  <si>
    <t>felújítás</t>
  </si>
  <si>
    <t>újulat</t>
  </si>
  <si>
    <t>Újulat</t>
  </si>
  <si>
    <t>CS</t>
  </si>
  <si>
    <t>KTT</t>
  </si>
  <si>
    <t>GY_KTT</t>
  </si>
  <si>
    <t xml:space="preserve">GY </t>
  </si>
  <si>
    <t>KTT-CS</t>
  </si>
  <si>
    <t>MOT-CS</t>
  </si>
  <si>
    <t>Újulat, váltó</t>
  </si>
  <si>
    <t>Dagonya</t>
  </si>
  <si>
    <t>Csapás</t>
  </si>
  <si>
    <t>Tatár juhar</t>
  </si>
  <si>
    <t>Vadkőrte</t>
  </si>
  <si>
    <t>Csapás + disznó hullaték</t>
  </si>
  <si>
    <t>26-27-es mintavételi pont közötti szakaszon ismeretlen fekhely</t>
  </si>
  <si>
    <t>28-29-es mintavételi pont közötti szakaszon gím fekhely</t>
  </si>
  <si>
    <t>GY</t>
  </si>
  <si>
    <t>KST</t>
  </si>
  <si>
    <t>KST-GY</t>
  </si>
  <si>
    <t>KTT-GY</t>
  </si>
  <si>
    <t>GY-KTT</t>
  </si>
  <si>
    <t xml:space="preserve">KST </t>
  </si>
  <si>
    <t>Vadkörte</t>
  </si>
  <si>
    <t>Tatárjuhar</t>
  </si>
  <si>
    <t>Gyalogakác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</si>
</sst>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355</v>
      </c>
      <c r="D4" s="480"/>
      <c r="E4" s="480"/>
      <c r="F4" s="481" t="s">
        <v>356</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357</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360</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358</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359</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365</v>
      </c>
      <c r="C2" s="564"/>
      <c r="D2" s="564"/>
      <c r="E2" s="416">
        <f>SUM(IF(FREQUENCY('terepi-törzskínálat'!B12:B76,'terepi-törzskínálat'!B12:B76)&gt;0,1))</f>
        <v>48</v>
      </c>
      <c r="F2" s="15" t="s">
        <v>366</v>
      </c>
    </row>
    <row r="3" spans="1:17" x14ac:dyDescent="0.2">
      <c r="A3" s="403"/>
      <c r="B3" s="563" t="s">
        <v>389</v>
      </c>
      <c r="C3" s="564"/>
      <c r="D3" s="564"/>
      <c r="E3" s="416">
        <f>'terepi-törzskínálat'!A2-törzskínálat!E2</f>
        <v>52</v>
      </c>
      <c r="F3" s="15" t="s">
        <v>366</v>
      </c>
    </row>
    <row r="4" spans="1:17" x14ac:dyDescent="0.2">
      <c r="B4" s="563" t="s">
        <v>390</v>
      </c>
      <c r="C4" s="564"/>
      <c r="D4" s="564"/>
      <c r="E4" s="416">
        <f>(E2/(E2+E3))*100</f>
        <v>48</v>
      </c>
      <c r="F4" s="15" t="s">
        <v>287</v>
      </c>
    </row>
    <row r="5" spans="1:17" x14ac:dyDescent="0.2">
      <c r="B5" s="563" t="s">
        <v>391</v>
      </c>
      <c r="C5" s="563"/>
      <c r="D5" s="563"/>
      <c r="E5" s="416">
        <f>AVERAGE(AK20:AK119)</f>
        <v>0.64</v>
      </c>
      <c r="F5" s="15" t="s">
        <v>392</v>
      </c>
      <c r="G5" s="421" t="s">
        <v>393</v>
      </c>
      <c r="H5" s="416">
        <f>STDEV(AK20:AK119)</f>
        <v>0.78521694872541847</v>
      </c>
    </row>
    <row r="7" spans="1:17" x14ac:dyDescent="0.2">
      <c r="C7" s="15" t="s">
        <v>363</v>
      </c>
      <c r="D7" s="15"/>
      <c r="E7" s="416">
        <f>'terepi-törzskínálat'!E82</f>
        <v>64</v>
      </c>
      <c r="F7" s="15" t="s">
        <v>392</v>
      </c>
    </row>
    <row r="8" spans="1:17" x14ac:dyDescent="0.2">
      <c r="C8" s="15"/>
      <c r="D8" s="15"/>
      <c r="E8" s="422"/>
      <c r="F8" s="15"/>
    </row>
    <row r="9" spans="1:17" x14ac:dyDescent="0.2">
      <c r="B9" s="15"/>
      <c r="C9" s="15"/>
      <c r="D9" s="25"/>
    </row>
    <row r="10" spans="1:17" ht="15.75" x14ac:dyDescent="0.25">
      <c r="E10" s="409"/>
      <c r="F10" s="570" t="s">
        <v>367</v>
      </c>
      <c r="G10" s="570"/>
      <c r="H10" s="570"/>
      <c r="I10" s="570"/>
      <c r="J10" s="571" t="s">
        <v>368</v>
      </c>
      <c r="K10" s="572"/>
      <c r="L10" s="572"/>
      <c r="M10" s="573"/>
      <c r="N10" s="570" t="s">
        <v>369</v>
      </c>
      <c r="O10" s="570"/>
      <c r="P10" s="570"/>
      <c r="Q10" s="570"/>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370</v>
      </c>
      <c r="C12" s="15"/>
      <c r="D12" s="15"/>
      <c r="E12" s="411">
        <f>('terepi-törzskínálat'!F77/törzskínálat!$E$7)*100</f>
        <v>92.1875</v>
      </c>
      <c r="F12" s="412">
        <f>('terepi-törzskínálat'!G77/törzskínálat!$E$7)*100</f>
        <v>1.5625</v>
      </c>
      <c r="G12" s="413">
        <f>('terepi-törzskínálat'!H77/törzskínálat!$E$7)*100</f>
        <v>0</v>
      </c>
      <c r="H12" s="413">
        <f>('terepi-törzskínálat'!I77/törzskínálat!$E$7)*100</f>
        <v>1.5625</v>
      </c>
      <c r="I12" s="222">
        <f>('terepi-törzskínálat'!J77/törzskínálat!$E$7)*100</f>
        <v>0</v>
      </c>
      <c r="J12" s="414">
        <f>('terepi-törzskínálat'!K77/törzskínálat!$E$7)*100</f>
        <v>1.5625</v>
      </c>
      <c r="K12" s="413">
        <f>('terepi-törzskínálat'!L77/törzskínálat!$E$7)*100</f>
        <v>1.5625</v>
      </c>
      <c r="L12" s="413">
        <f>('terepi-törzskínálat'!M77/törzskínálat!$E$7)*100</f>
        <v>1.5625</v>
      </c>
      <c r="M12" s="415">
        <f>('terepi-törzskínálat'!N77/törzskínálat!$E$7)*100</f>
        <v>0</v>
      </c>
      <c r="N12" s="222">
        <f>('terepi-törzskínálat'!O77/törzskínálat!$E$7)*100</f>
        <v>0</v>
      </c>
      <c r="O12" s="413">
        <f>('terepi-törzskínálat'!P77/törzskínálat!$E$7)*100</f>
        <v>0</v>
      </c>
      <c r="P12" s="413">
        <f>('terepi-törzskínálat'!Q77/törzskínálat!$E$7)*100</f>
        <v>0</v>
      </c>
      <c r="Q12" s="413">
        <f>('terepi-törzskínálat'!R77/törzskínálat!$E$7)*100</f>
        <v>0</v>
      </c>
    </row>
    <row r="17" spans="2:74" ht="13.5" thickBot="1" x14ac:dyDescent="0.25"/>
    <row r="18" spans="2:74" ht="39" customHeight="1" x14ac:dyDescent="0.25">
      <c r="B18" s="456" t="s">
        <v>371</v>
      </c>
      <c r="C18" s="438" t="s">
        <v>364</v>
      </c>
      <c r="D18" s="439" t="s">
        <v>386</v>
      </c>
      <c r="E18" s="441" t="s">
        <v>395</v>
      </c>
      <c r="F18" s="441" t="s">
        <v>397</v>
      </c>
      <c r="G18" s="440" t="s">
        <v>402</v>
      </c>
      <c r="H18" s="440" t="s">
        <v>403</v>
      </c>
      <c r="I18" s="440" t="s">
        <v>404</v>
      </c>
      <c r="J18" s="444" t="s">
        <v>421</v>
      </c>
      <c r="K18" s="443" t="s">
        <v>424</v>
      </c>
      <c r="L18" s="446" t="s">
        <v>425</v>
      </c>
      <c r="M18" s="440" t="s">
        <v>413</v>
      </c>
      <c r="N18" s="440" t="s">
        <v>414</v>
      </c>
      <c r="O18" s="440" t="s">
        <v>415</v>
      </c>
      <c r="P18" s="440" t="s">
        <v>416</v>
      </c>
      <c r="Q18" s="444" t="s">
        <v>422</v>
      </c>
      <c r="R18" s="443" t="s">
        <v>424</v>
      </c>
      <c r="S18" s="446" t="s">
        <v>425</v>
      </c>
      <c r="T18" s="440" t="s">
        <v>417</v>
      </c>
      <c r="U18" s="440" t="s">
        <v>418</v>
      </c>
      <c r="V18" s="440" t="s">
        <v>419</v>
      </c>
      <c r="W18" s="440" t="s">
        <v>420</v>
      </c>
      <c r="X18" s="444" t="s">
        <v>423</v>
      </c>
      <c r="Y18" s="443" t="s">
        <v>424</v>
      </c>
      <c r="Z18" s="446" t="s">
        <v>425</v>
      </c>
      <c r="AA18" s="442" t="s">
        <v>429</v>
      </c>
      <c r="AB18" s="467" t="s">
        <v>220</v>
      </c>
      <c r="AC18" s="442" t="s">
        <v>430</v>
      </c>
      <c r="AD18" s="467" t="s">
        <v>220</v>
      </c>
      <c r="AJ18" s="568" t="s">
        <v>426</v>
      </c>
      <c r="AK18" s="569"/>
      <c r="AN18" s="565" t="s">
        <v>396</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COUNTIFS('terepi-törzskínálat'!$C$12:$C$76,'terepi-törzskínálat'!A12)</f>
        <v>4</v>
      </c>
      <c r="D19" s="448">
        <f t="shared" ref="D19:D53" si="0">(C19/$E$7)*100</f>
        <v>6.25</v>
      </c>
      <c r="E19" s="351">
        <f>DSUM('terepi-törzskínálat'!$C$11:$J$76,'terepi-törzskínálat'!$F$11,törzskínálat!$AN$19:$AN$20)</f>
        <v>4</v>
      </c>
      <c r="F19" s="437">
        <f>DSUM('terepi-törzskínálat'!$C$11:$J$76,'terepi-törzskínálat'!$G$11,törzskínálat!$AN$19:$AN$20)</f>
        <v>0</v>
      </c>
      <c r="G19" s="352">
        <f>DSUM('terepi-törzskínálat'!$C$11:$J$76,'terepi-törzskínálat'!$H$11,törzskínálat!$AN$19:$AN$20)</f>
        <v>0</v>
      </c>
      <c r="H19" s="352">
        <f>DSUM('terepi-törzskínálat'!$C$11:$J$76,'terepi-törzskínálat'!$I$11,törzskínálat!$AN$19:$AN$20)</f>
        <v>0</v>
      </c>
      <c r="I19" s="352">
        <f>DSUM('terepi-törzskínálat'!$C$11:$J$76,'terepi-törzskínálat'!$J$11,törzskínálat!$AN$19:$AN$20)</f>
        <v>0</v>
      </c>
      <c r="J19" s="445">
        <f>SUM(F19:I19)</f>
        <v>0</v>
      </c>
      <c r="K19" s="420">
        <f>(J19/C19)*100</f>
        <v>0</v>
      </c>
      <c r="L19" s="447">
        <f>J19/$E$7</f>
        <v>0</v>
      </c>
      <c r="M19" s="352">
        <f>DSUM('terepi-törzskínálat'!$C$11:$N$76,'terepi-törzskínálat'!$K$11,$AN$19:$AN$20)</f>
        <v>0</v>
      </c>
      <c r="N19" s="352">
        <f>DSUM('terepi-törzskínálat'!$C$11:$N$76,'terepi-törzskínálat'!$L$11,$AN$19:$AN$20)</f>
        <v>0</v>
      </c>
      <c r="O19" s="352">
        <f>DSUM('terepi-törzskínálat'!$C$11:$N$76,'terepi-törzskínálat'!$M$11,$AN$19:$AN$20)</f>
        <v>0</v>
      </c>
      <c r="P19" s="352">
        <f>DSUM('terepi-törzskínálat'!$C$11:$N$76,'terepi-törzskínálat'!$N$11,$AN$19:$AN$20)</f>
        <v>0</v>
      </c>
      <c r="Q19" s="445">
        <f>SUM(M19:P19)</f>
        <v>0</v>
      </c>
      <c r="R19" s="420">
        <f>(Q19/C19)*100</f>
        <v>0</v>
      </c>
      <c r="S19" s="447">
        <f>(Q19/$E$7)*100</f>
        <v>0</v>
      </c>
      <c r="T19" s="352">
        <f>DSUM('terepi-törzskínálat'!$C$11:$R$76,'terepi-törzskínálat'!$O$11,$AN$19:$AN$20)</f>
        <v>0</v>
      </c>
      <c r="U19" s="352">
        <f>DSUM('terepi-törzskínálat'!$C$11:$R$76,'terepi-törzskínálat'!$P$11,$AN$19:$AN$20)</f>
        <v>0</v>
      </c>
      <c r="V19" s="352">
        <f>DSUM('terepi-törzskínálat'!$C$11:$R$76,'terepi-törzskínálat'!$Q$11,$AN$19:$AN$20)</f>
        <v>0</v>
      </c>
      <c r="W19" s="352">
        <f>DSUM('terepi-törzskínálat'!$C$11:$R$76,'terepi-törzskínálat'!$R$11,$AN$19:$AN$20)</f>
        <v>0</v>
      </c>
      <c r="X19" s="445">
        <f>SUM(T19:W19)</f>
        <v>0</v>
      </c>
      <c r="Y19" s="420">
        <f>(X19/C19)*100</f>
        <v>0</v>
      </c>
      <c r="Z19" s="447">
        <f>(X19/$E$7)*100</f>
        <v>0</v>
      </c>
      <c r="AA19" s="351" t="e">
        <f>DAVERAGE('terepi-törzskínálat'!$U$11:$V$76,'terepi-törzskínálat'!$U$11,AN19:AN20)</f>
        <v>#DIV/0!</v>
      </c>
      <c r="AB19" s="468" t="e">
        <f>DSTDEV('terepi-törzskínálat'!$U$11:$V$76,'terepi-törzskínálat'!$U$11,AN19:AN20)</f>
        <v>#DIV/0!</v>
      </c>
      <c r="AC19" s="351">
        <f>DAVERAGE('terepi-törzskínálat'!$C$11:$E$76,'terepi-törzskínálat'!$E$11,AN19:AN20)</f>
        <v>77.075000000000003</v>
      </c>
      <c r="AD19" s="468">
        <f>DSTDEV('terepi-törzskínálat'!$C$11:$E$76,'terepi-törzskínálat'!$E$11,AN19:AN20)</f>
        <v>32.669391893126289</v>
      </c>
      <c r="AJ19" s="450" t="s">
        <v>387</v>
      </c>
      <c r="AK19" s="451" t="s">
        <v>388</v>
      </c>
      <c r="AN19" s="428" t="s">
        <v>394</v>
      </c>
      <c r="AO19" s="429" t="s">
        <v>394</v>
      </c>
      <c r="AP19" s="429" t="s">
        <v>394</v>
      </c>
      <c r="AQ19" s="429" t="s">
        <v>394</v>
      </c>
      <c r="AR19" s="429" t="s">
        <v>394</v>
      </c>
      <c r="AS19" s="429" t="s">
        <v>394</v>
      </c>
      <c r="AT19" s="429" t="s">
        <v>394</v>
      </c>
      <c r="AU19" s="429" t="s">
        <v>394</v>
      </c>
      <c r="AV19" s="429" t="s">
        <v>394</v>
      </c>
      <c r="AW19" s="429" t="s">
        <v>394</v>
      </c>
      <c r="AX19" s="429" t="s">
        <v>394</v>
      </c>
      <c r="AY19" s="429" t="s">
        <v>394</v>
      </c>
      <c r="AZ19" s="429" t="s">
        <v>394</v>
      </c>
      <c r="BA19" s="429" t="s">
        <v>394</v>
      </c>
      <c r="BB19" s="429" t="s">
        <v>394</v>
      </c>
      <c r="BC19" s="429" t="s">
        <v>394</v>
      </c>
      <c r="BD19" s="429" t="s">
        <v>394</v>
      </c>
      <c r="BE19" s="429" t="s">
        <v>394</v>
      </c>
      <c r="BF19" s="429" t="s">
        <v>394</v>
      </c>
      <c r="BG19" s="429" t="s">
        <v>394</v>
      </c>
      <c r="BH19" s="429" t="s">
        <v>394</v>
      </c>
      <c r="BI19" s="429" t="s">
        <v>394</v>
      </c>
      <c r="BJ19" s="429" t="s">
        <v>394</v>
      </c>
      <c r="BK19" s="429" t="s">
        <v>394</v>
      </c>
      <c r="BL19" s="429" t="s">
        <v>394</v>
      </c>
      <c r="BM19" s="429" t="s">
        <v>394</v>
      </c>
      <c r="BN19" s="429" t="s">
        <v>394</v>
      </c>
      <c r="BO19" s="429" t="s">
        <v>394</v>
      </c>
      <c r="BP19" s="429" t="s">
        <v>394</v>
      </c>
      <c r="BQ19" s="429" t="s">
        <v>394</v>
      </c>
      <c r="BR19" s="429" t="s">
        <v>394</v>
      </c>
      <c r="BS19" s="429" t="s">
        <v>394</v>
      </c>
      <c r="BT19" s="429" t="s">
        <v>394</v>
      </c>
      <c r="BU19" s="429" t="s">
        <v>394</v>
      </c>
      <c r="BV19" s="430" t="s">
        <v>394</v>
      </c>
    </row>
    <row r="20" spans="2:74" ht="13.5" thickBot="1" x14ac:dyDescent="0.25">
      <c r="B20" s="457" t="str">
        <f>'terepi-törzskínálat'!A13</f>
        <v>Kocsányos tölgy</v>
      </c>
      <c r="C20" s="351">
        <f>COUNTIFS('terepi-törzskínálat'!$C$12:$C$76,'terepi-törzskínálat'!A13)</f>
        <v>4</v>
      </c>
      <c r="D20" s="448">
        <f t="shared" si="0"/>
        <v>6.25</v>
      </c>
      <c r="E20" s="351">
        <f>DSUM('terepi-törzskínálat'!$C$11:$J$76,'terepi-törzskínálat'!$F$11,törzskínálat!$AO$19:$AO$20)</f>
        <v>4</v>
      </c>
      <c r="F20" s="437">
        <f>DSUM('terepi-törzskínálat'!$C$11:$J$76,'terepi-törzskínálat'!$G$11,törzskínálat!$AO$19:$AO$20)</f>
        <v>0</v>
      </c>
      <c r="G20" s="352">
        <f>DSUM('terepi-törzskínálat'!$C$11:$J$76,'terepi-törzskínálat'!$H$11,törzskínálat!$AO$19:$AO$20)</f>
        <v>0</v>
      </c>
      <c r="H20" s="352">
        <f>DSUM('terepi-törzskínálat'!$C$11:$J$76,'terepi-törzskínálat'!$I$11,törzskínálat!$AO$19:$AO$20)</f>
        <v>0</v>
      </c>
      <c r="I20" s="352">
        <f>DSUM('terepi-törzskínálat'!$C$11:$J$76,'terepi-törzskínálat'!$J$11,törzskínálat!$AO$19:$AO$20)</f>
        <v>0</v>
      </c>
      <c r="J20" s="445">
        <f t="shared" ref="J20:J53" si="1">SUM(F20:I20)</f>
        <v>0</v>
      </c>
      <c r="K20" s="420">
        <f t="shared" ref="K20:K53" si="2">(J20/C20)*100</f>
        <v>0</v>
      </c>
      <c r="L20" s="447">
        <f t="shared" ref="L20:L53" si="3">J20/$E$7</f>
        <v>0</v>
      </c>
      <c r="M20" s="352">
        <f>DSUM('terepi-törzskínálat'!$C$11:$N$76,'terepi-törzskínálat'!$K$11,$AO$19:$AO$20)</f>
        <v>0</v>
      </c>
      <c r="N20" s="352">
        <f>DSUM('terepi-törzskínálat'!$C$11:$N$76,'terepi-törzskínálat'!$L$11,$AO$19:$AO$20)</f>
        <v>0</v>
      </c>
      <c r="O20" s="352">
        <f>DSUM('terepi-törzskínálat'!$C$11:$N$76,'terepi-törzskínálat'!$M$11,$AO$19:$AO$20)</f>
        <v>0</v>
      </c>
      <c r="P20" s="352">
        <f>DSUM('terepi-törzskínálat'!$C$11:$N$76,'terepi-törzskínálat'!$N$11,$AO$19:$AO$20)</f>
        <v>0</v>
      </c>
      <c r="Q20" s="445">
        <f t="shared" ref="Q20:Q53" si="4">SUM(M20:P20)</f>
        <v>0</v>
      </c>
      <c r="R20" s="420">
        <f t="shared" ref="R20:R53" si="5">(Q20/C20)*100</f>
        <v>0</v>
      </c>
      <c r="S20" s="447">
        <f t="shared" ref="S20:S53" si="6">(Q20/$E$7)*100</f>
        <v>0</v>
      </c>
      <c r="T20" s="352">
        <f>DSUM('terepi-törzskínálat'!$C$11:$R$76,'terepi-törzskínálat'!$O$11,$AO$19:$AO$20)</f>
        <v>0</v>
      </c>
      <c r="U20" s="352">
        <f>DSUM('terepi-törzskínálat'!$C$11:$R$76,'terepi-törzskínálat'!$P$11,$AO$19:$AO$20)</f>
        <v>0</v>
      </c>
      <c r="V20" s="352">
        <f>DSUM('terepi-törzskínálat'!$C$11:$R$76,'terepi-törzskínálat'!$Q$11,$AO$19:$AO$20)</f>
        <v>0</v>
      </c>
      <c r="W20" s="352">
        <f>DSUM('terepi-törzskínálat'!$C$11:$R$76,'terepi-törzskínálat'!$R$11,$AO$19:$AO$20)</f>
        <v>0</v>
      </c>
      <c r="X20" s="445">
        <f t="shared" ref="X20:X53" si="7">SUM(T20:W20)</f>
        <v>0</v>
      </c>
      <c r="Y20" s="420">
        <f t="shared" ref="Y20:Y53" si="8">(X20/C20)*100</f>
        <v>0</v>
      </c>
      <c r="Z20" s="447">
        <f t="shared" ref="Z20:Z53" si="9">(X20/$E$7)*100</f>
        <v>0</v>
      </c>
      <c r="AA20" s="351" t="e">
        <f>DAVERAGE('terepi-törzskínálat'!$U$11:$V$76,'terepi-törzskínálat'!$U$11,AO19:AO20)</f>
        <v>#DIV/0!</v>
      </c>
      <c r="AB20" s="468" t="e">
        <f>DSTDEV('terepi-törzskínálat'!$U$11:$V$76,'terepi-törzskínálat'!$U$11,AO19:AO20)</f>
        <v>#DIV/0!</v>
      </c>
      <c r="AC20" s="351">
        <f>DAVERAGE('terepi-törzskínálat'!$C$11:$E$76,'terepi-törzskínálat'!$E$11,AO19:AO20)</f>
        <v>103</v>
      </c>
      <c r="AD20" s="468">
        <f>DSTDEV('terepi-törzskínálat'!$C$11:$E$76,'terepi-törzskínálat'!$E$11,AO19:AO20)</f>
        <v>9.8319208025017506</v>
      </c>
      <c r="AJ20" s="452" t="s">
        <v>0</v>
      </c>
      <c r="AK20" s="453">
        <f>COUNTIFS('terepi-törzskínálat'!$B$12:$B$76,'terepi-hajtásszám&amp;hullaték'!A7)</f>
        <v>1</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Tatár juhar</v>
      </c>
      <c r="BI20" s="433" t="str">
        <f>'terepi-törzskínálat'!A33</f>
        <v>Vadkőrte</v>
      </c>
      <c r="BJ20" s="433" t="str">
        <f>'terepi-törzskínálat'!A34</f>
        <v>Gyalogakác</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COUNTIFS('terepi-törzskínálat'!$C$12:$C$76,'terepi-törzskínálat'!A14)</f>
        <v>16</v>
      </c>
      <c r="D21" s="448">
        <f t="shared" si="0"/>
        <v>25</v>
      </c>
      <c r="E21" s="351">
        <f>DSUM('terepi-törzskínálat'!$C$11:$J$76,'terepi-törzskínálat'!$F$11,törzskínálat!$AP$19:$AP$20)</f>
        <v>16</v>
      </c>
      <c r="F21" s="437">
        <f>DSUM('terepi-törzskínálat'!$C$11:$J$76,'terepi-törzskínálat'!$G$11,törzskínálat!$AP$19:$AP$20)</f>
        <v>0</v>
      </c>
      <c r="G21" s="352">
        <f>DSUM('terepi-törzskínálat'!$C$11:$J$76,'terepi-törzskínálat'!$H$11,törzskínálat!$AP$19:$AP$20)</f>
        <v>0</v>
      </c>
      <c r="H21" s="352">
        <f>DSUM('terepi-törzskínálat'!$C$11:$J$76,'terepi-törzskínálat'!$I$11,törzskínálat!$AP$19:$AP$20)</f>
        <v>0</v>
      </c>
      <c r="I21" s="352">
        <f>DSUM('terepi-törzskínálat'!$C$11:$J$76,'terepi-törzskínálat'!$J$11,törzskínálat!$AP$19:$AP$20)</f>
        <v>0</v>
      </c>
      <c r="J21" s="445">
        <f t="shared" si="1"/>
        <v>0</v>
      </c>
      <c r="K21" s="420">
        <f t="shared" si="2"/>
        <v>0</v>
      </c>
      <c r="L21" s="447">
        <f t="shared" si="3"/>
        <v>0</v>
      </c>
      <c r="M21" s="352">
        <f>DSUM('terepi-törzskínálat'!$C$11:$N$76,'terepi-törzskínálat'!$K$11,$AP$19:$AP$20)</f>
        <v>0</v>
      </c>
      <c r="N21" s="352">
        <f>DSUM('terepi-törzskínálat'!$C$11:$N$76,'terepi-törzskínálat'!$L$11,$AP$19:$AP$20)</f>
        <v>0</v>
      </c>
      <c r="O21" s="352">
        <f>DSUM('terepi-törzskínálat'!$C$11:$N$76,'terepi-törzskínálat'!$M$11,$AP$19:$AP$20)</f>
        <v>0</v>
      </c>
      <c r="P21" s="352">
        <f>DSUM('terepi-törzskínálat'!$C$11:$N$76,'terepi-törzskínálat'!$N$11,$AP$19:$AP$20)</f>
        <v>0</v>
      </c>
      <c r="Q21" s="445">
        <f t="shared" si="4"/>
        <v>0</v>
      </c>
      <c r="R21" s="420">
        <f t="shared" si="5"/>
        <v>0</v>
      </c>
      <c r="S21" s="447">
        <f t="shared" si="6"/>
        <v>0</v>
      </c>
      <c r="T21" s="352">
        <f>DSUM('terepi-törzskínálat'!$C$11:$R$76,'terepi-törzskínálat'!$O$11,$AP$19:$AP$20)</f>
        <v>0</v>
      </c>
      <c r="U21" s="352">
        <f>DSUM('terepi-törzskínálat'!$C$11:$R$76,'terepi-törzskínálat'!$P$11,$AP$19:$AP$20)</f>
        <v>0</v>
      </c>
      <c r="V21" s="352">
        <f>DSUM('terepi-törzskínálat'!$C$11:$R$76,'terepi-törzskínálat'!$Q$11,$AP$19:$AP$20)</f>
        <v>0</v>
      </c>
      <c r="W21" s="352">
        <f>DSUM('terepi-törzskínálat'!$C$11:$R$76,'terepi-törzskínálat'!$R$11,$AP$19:$AP$20)</f>
        <v>0</v>
      </c>
      <c r="X21" s="445">
        <f t="shared" si="7"/>
        <v>0</v>
      </c>
      <c r="Y21" s="420">
        <f t="shared" si="8"/>
        <v>0</v>
      </c>
      <c r="Z21" s="447">
        <f t="shared" si="9"/>
        <v>0</v>
      </c>
      <c r="AA21" s="351" t="e">
        <f>DAVERAGE('terepi-törzskínálat'!$U$11:$V$76,'terepi-törzskínálat'!$U$11,AP19:AP20)</f>
        <v>#DIV/0!</v>
      </c>
      <c r="AB21" s="468" t="e">
        <f>DSTDEV('terepi-törzskínálat'!$U$11:$V$76,'terepi-törzskínálat'!$U$11,AP19:AP20)</f>
        <v>#DIV/0!</v>
      </c>
      <c r="AC21" s="351">
        <f>DAVERAGE('terepi-törzskínálat'!$C$11:$E$76,'terepi-törzskínálat'!$E$11,AP19:AP20)</f>
        <v>88</v>
      </c>
      <c r="AD21" s="468">
        <f>DSTDEV('terepi-törzskínálat'!$C$11:$E$76,'terepi-törzskínálat'!$E$11,AP19:AP20)</f>
        <v>39.424729971596946</v>
      </c>
      <c r="AJ21" s="452" t="s">
        <v>1</v>
      </c>
      <c r="AK21" s="453">
        <f>COUNTIFS('terepi-törzskínálat'!$B$12:$B$76,'terepi-hajtásszám&amp;hullaték'!A8)</f>
        <v>1</v>
      </c>
    </row>
    <row r="22" spans="2:74" x14ac:dyDescent="0.2">
      <c r="B22" s="457" t="str">
        <f>'terepi-törzskínálat'!A15</f>
        <v>Magas kőris</v>
      </c>
      <c r="C22" s="351">
        <f>COUNTIFS('terepi-törzskínálat'!$C$12:$C$76,'terepi-törzskínálat'!A15)</f>
        <v>0</v>
      </c>
      <c r="D22" s="448">
        <f t="shared" si="0"/>
        <v>0</v>
      </c>
      <c r="E22" s="351">
        <f>DSUM('terepi-törzskínálat'!$C$11:$J$76,'terepi-törzskínálat'!$F$11,törzskínálat!$AP$19:$AP$20)</f>
        <v>16</v>
      </c>
      <c r="F22" s="437">
        <f>DSUM('terepi-törzskínálat'!$C$11:$J$76,'terepi-törzskínálat'!$G$11,törzskínálat!$AQ$19:$AQ$20)</f>
        <v>0</v>
      </c>
      <c r="G22" s="352">
        <f>DSUM('terepi-törzskínálat'!$C$11:$J$76,'terepi-törzskínálat'!$H$11,törzskínálat!$AQ$19:$AQ$20)</f>
        <v>0</v>
      </c>
      <c r="H22" s="352">
        <f>DSUM('terepi-törzskínálat'!$C$11:$J$76,'terepi-törzskínálat'!$I$11,törzskínálat!$AQ$19:$AQ$20)</f>
        <v>0</v>
      </c>
      <c r="I22" s="352">
        <f>DSUM('terepi-törzskínálat'!$C$11:$J$76,'terepi-törzskínálat'!$J$11,törzskínálat!$AQ$19:$AQ$20)</f>
        <v>0</v>
      </c>
      <c r="J22" s="445">
        <f t="shared" si="1"/>
        <v>0</v>
      </c>
      <c r="K22" s="420" t="e">
        <f t="shared" si="2"/>
        <v>#DIV/0!</v>
      </c>
      <c r="L22" s="447">
        <f t="shared" si="3"/>
        <v>0</v>
      </c>
      <c r="M22" s="352">
        <f>DSUM('terepi-törzskínálat'!$C$11:$N$76,'terepi-törzskínálat'!$K$11,$AQ$19:$AQ$20)</f>
        <v>0</v>
      </c>
      <c r="N22" s="352">
        <f>DSUM('terepi-törzskínálat'!$C$11:$N$76,'terepi-törzskínálat'!$L$11,$AQ$19:$AQ$20)</f>
        <v>0</v>
      </c>
      <c r="O22" s="352">
        <f>DSUM('terepi-törzskínálat'!$C$11:$N$76,'terepi-törzskínálat'!$M$11,$AQ$19:$AQ$20)</f>
        <v>0</v>
      </c>
      <c r="P22" s="352">
        <f>DSUM('terepi-törzskínálat'!$C$11:$N$76,'terepi-törzskínálat'!$N$11,$AQ$19:$AQ$20)</f>
        <v>0</v>
      </c>
      <c r="Q22" s="445">
        <f t="shared" si="4"/>
        <v>0</v>
      </c>
      <c r="R22" s="420" t="e">
        <f t="shared" si="5"/>
        <v>#DIV/0!</v>
      </c>
      <c r="S22" s="447">
        <f t="shared" si="6"/>
        <v>0</v>
      </c>
      <c r="T22" s="352">
        <f>DSUM('terepi-törzskínálat'!$C$11:$R$76,'terepi-törzskínálat'!$O$11,$AQ$19:$AQ$20)</f>
        <v>0</v>
      </c>
      <c r="U22" s="352">
        <f>DSUM('terepi-törzskínálat'!$C$11:$R$76,'terepi-törzskínálat'!$P$11,$AQ$19:$AQ$20)</f>
        <v>0</v>
      </c>
      <c r="V22" s="352">
        <f>DSUM('terepi-törzskínálat'!$C$11:$R$76,'terepi-törzskínálat'!$Q$11,$AQ$19:$AQ$20)</f>
        <v>0</v>
      </c>
      <c r="W22" s="352">
        <f>DSUM('terepi-törzskínálat'!$C$11:$R$76,'terepi-törzskínálat'!$R$11,$AQ$19:$AQ$20)</f>
        <v>0</v>
      </c>
      <c r="X22" s="445">
        <f t="shared" si="7"/>
        <v>0</v>
      </c>
      <c r="Y22" s="420" t="e">
        <f t="shared" si="8"/>
        <v>#DIV/0!</v>
      </c>
      <c r="Z22" s="447">
        <f t="shared" si="9"/>
        <v>0</v>
      </c>
      <c r="AA22" s="351" t="e">
        <f>DAVERAGE('terepi-törzskínálat'!$U$11:$V$76,'terepi-törzskínálat'!$U$11,AQ19:AQ20)</f>
        <v>#DIV/0!</v>
      </c>
      <c r="AB22" s="468" t="e">
        <f>DSTDEV('terepi-törzskínálat'!$U$11:$V$76,'terepi-törzskínálat'!$U$11,AQ19:AQ20)</f>
        <v>#DIV/0!</v>
      </c>
      <c r="AC22" s="351" t="e">
        <f>DAVERAGE('terepi-törzskínálat'!$C$11:$E$76,'terepi-törzskínálat'!$E$11,AQ19:AQ20)</f>
        <v>#DIV/0!</v>
      </c>
      <c r="AD22" s="468" t="e">
        <f>DSTDEV('terepi-törzskínálat'!$C$11:$E$76,'terepi-törzskínálat'!$E$11,AQ19:AQ20)</f>
        <v>#DIV/0!</v>
      </c>
      <c r="AJ22" s="452" t="s">
        <v>2</v>
      </c>
      <c r="AK22" s="453">
        <f>COUNTIFS('terepi-törzskínálat'!$B$12:$B$76,'terepi-hajtásszám&amp;hullaték'!A9)</f>
        <v>1</v>
      </c>
    </row>
    <row r="23" spans="2:74" x14ac:dyDescent="0.2">
      <c r="B23" s="457" t="str">
        <f>'terepi-törzskínálat'!A16</f>
        <v>Virágos kőris</v>
      </c>
      <c r="C23" s="351">
        <f>COUNTIFS('terepi-törzskínálat'!$C$12:$C$76,'terepi-törzskínálat'!A16)</f>
        <v>6</v>
      </c>
      <c r="D23" s="448">
        <f t="shared" si="0"/>
        <v>9.375</v>
      </c>
      <c r="E23" s="351">
        <f>DSUM('terepi-törzskínálat'!$C$11:$J$76,'terepi-törzskínálat'!$F$11,törzskínálat!$AR$19:$AR$20)</f>
        <v>6</v>
      </c>
      <c r="F23" s="437">
        <f>DSUM('terepi-törzskínálat'!$C$11:$J$76,'terepi-törzskínálat'!$G$11,törzskínálat!$AR$19:$AR$20)</f>
        <v>0</v>
      </c>
      <c r="G23" s="352">
        <f>DSUM('terepi-törzskínálat'!$C$11:$J$76,'terepi-törzskínálat'!$H$11,törzskínálat!$AR$19:$AR$20)</f>
        <v>0</v>
      </c>
      <c r="H23" s="352">
        <f>DSUM('terepi-törzskínálat'!$C$11:$J$76,'terepi-törzskínálat'!$I$11,törzskínálat!$AR$19:$AR$20)</f>
        <v>0</v>
      </c>
      <c r="I23" s="352">
        <f>DSUM('terepi-törzskínálat'!$C$11:$J$76,'terepi-törzskínálat'!$J$11,törzskínálat!$AR$19:$AR$20)</f>
        <v>0</v>
      </c>
      <c r="J23" s="445">
        <f t="shared" si="1"/>
        <v>0</v>
      </c>
      <c r="K23" s="420">
        <f t="shared" si="2"/>
        <v>0</v>
      </c>
      <c r="L23" s="447">
        <f t="shared" si="3"/>
        <v>0</v>
      </c>
      <c r="M23" s="352">
        <f>DSUM('terepi-törzskínálat'!$C$11:$N$76,'terepi-törzskínálat'!$K$11,$AR$19:$AR$20)</f>
        <v>0</v>
      </c>
      <c r="N23" s="352">
        <f>DSUM('terepi-törzskínálat'!$C$11:$N$76,'terepi-törzskínálat'!$L$11,$AR$19:$AR$20)</f>
        <v>0</v>
      </c>
      <c r="O23" s="352">
        <f>DSUM('terepi-törzskínálat'!$C$11:$N$76,'terepi-törzskínálat'!$M$11,$AR$19:$AR$20)</f>
        <v>0</v>
      </c>
      <c r="P23" s="352">
        <f>DSUM('terepi-törzskínálat'!$C$11:$N$76,'terepi-törzskínálat'!$N$11,$AR$19:$AR$20)</f>
        <v>0</v>
      </c>
      <c r="Q23" s="445">
        <f t="shared" si="4"/>
        <v>0</v>
      </c>
      <c r="R23" s="420">
        <f t="shared" si="5"/>
        <v>0</v>
      </c>
      <c r="S23" s="447">
        <f t="shared" si="6"/>
        <v>0</v>
      </c>
      <c r="T23" s="352">
        <f>DSUM('terepi-törzskínálat'!$C$11:$R$76,'terepi-törzskínálat'!$O$11,$AR$19:$AR$20)</f>
        <v>0</v>
      </c>
      <c r="U23" s="352">
        <f>DSUM('terepi-törzskínálat'!$C$11:$R$76,'terepi-törzskínálat'!$P$11,$AR$19:$AR$20)</f>
        <v>0</v>
      </c>
      <c r="V23" s="352">
        <f>DSUM('terepi-törzskínálat'!$C$11:$R$76,'terepi-törzskínálat'!$Q$11,$AR$19:$AR$20)</f>
        <v>0</v>
      </c>
      <c r="W23" s="352">
        <f>DSUM('terepi-törzskínálat'!$C$11:$R$76,'terepi-törzskínálat'!$R$11,$AR$19:$AR$20)</f>
        <v>0</v>
      </c>
      <c r="X23" s="445">
        <f t="shared" si="7"/>
        <v>0</v>
      </c>
      <c r="Y23" s="420">
        <f t="shared" si="8"/>
        <v>0</v>
      </c>
      <c r="Z23" s="447">
        <f t="shared" si="9"/>
        <v>0</v>
      </c>
      <c r="AA23" s="351" t="e">
        <f>DAVERAGE('terepi-törzskínálat'!$U$11:$V$76,'terepi-törzskínálat'!$U$11,AR19:AR20)</f>
        <v>#DIV/0!</v>
      </c>
      <c r="AB23" s="468" t="e">
        <f>DSTDEV('terepi-törzskínálat'!$U$11:$V$76,'terepi-törzskínálat'!$U$11,AR19:AR20)</f>
        <v>#DIV/0!</v>
      </c>
      <c r="AC23" s="351">
        <f>DAVERAGE('terepi-törzskínálat'!$C$11:$E$76,'terepi-törzskínálat'!$E$11,AR19:AR20)</f>
        <v>27.283333333333331</v>
      </c>
      <c r="AD23" s="468">
        <f>DSTDEV('terepi-törzskínálat'!$C$11:$E$76,'terepi-törzskínálat'!$E$11,AR19:AR20)</f>
        <v>36.892298202560745</v>
      </c>
      <c r="AJ23" s="452" t="s">
        <v>3</v>
      </c>
      <c r="AK23" s="453">
        <f>COUNTIFS('terepi-törzskínálat'!$B$12:$B$76,'terepi-hajtásszám&amp;hullaték'!A10)</f>
        <v>0</v>
      </c>
    </row>
    <row r="24" spans="2:74" x14ac:dyDescent="0.2">
      <c r="B24" s="457" t="str">
        <f>'terepi-törzskínálat'!A17</f>
        <v>Gyertyán</v>
      </c>
      <c r="C24" s="351">
        <f>COUNTIFS('terepi-törzskínálat'!$C$12:$C$76,'terepi-törzskínálat'!A17)</f>
        <v>10</v>
      </c>
      <c r="D24" s="448">
        <f t="shared" si="0"/>
        <v>15.625</v>
      </c>
      <c r="E24" s="351">
        <f>DSUM('terepi-törzskínálat'!$C$11:$J$76,'terepi-törzskínálat'!$F$11,törzskínálat!$AS$19:$AS$20)</f>
        <v>9</v>
      </c>
      <c r="F24" s="437">
        <f>DSUM('terepi-törzskínálat'!$C$11:$J$76,'terepi-törzskínálat'!$G$11,törzskínálat!$AS$19:$AS$20)</f>
        <v>0</v>
      </c>
      <c r="G24" s="352">
        <f>DSUM('terepi-törzskínálat'!$C$11:$J$76,'terepi-törzskínálat'!$H$11,törzskínálat!$AS$19:$AS$20)</f>
        <v>0</v>
      </c>
      <c r="H24" s="352">
        <f>DSUM('terepi-törzskínálat'!$C$11:$J$76,'terepi-törzskínálat'!$I$11,törzskínálat!$AS$19:$AS$20)</f>
        <v>0</v>
      </c>
      <c r="I24" s="352">
        <f>DSUM('terepi-törzskínálat'!$C$11:$J$76,'terepi-törzskínálat'!$J$11,törzskínálat!$AS$19:$AS$20)</f>
        <v>0</v>
      </c>
      <c r="J24" s="445">
        <f t="shared" si="1"/>
        <v>0</v>
      </c>
      <c r="K24" s="420">
        <f t="shared" si="2"/>
        <v>0</v>
      </c>
      <c r="L24" s="447">
        <f t="shared" si="3"/>
        <v>0</v>
      </c>
      <c r="M24" s="352">
        <f>DSUM('terepi-törzskínálat'!$C$11:$N$76,'terepi-törzskínálat'!$K$11,$AS$19:$AS$20)</f>
        <v>0</v>
      </c>
      <c r="N24" s="352">
        <f>DSUM('terepi-törzskínálat'!$C$11:$N$76,'terepi-törzskínálat'!$L$11,$AS$19:$AS$20)</f>
        <v>0</v>
      </c>
      <c r="O24" s="352">
        <f>DSUM('terepi-törzskínálat'!$C$11:$N$76,'terepi-törzskínálat'!$M$11,$AS$19:$AS$20)</f>
        <v>0</v>
      </c>
      <c r="P24" s="352">
        <f>DSUM('terepi-törzskínálat'!$C$11:$N$76,'terepi-törzskínálat'!$N$11,$AS$19:$AS$20)</f>
        <v>0</v>
      </c>
      <c r="Q24" s="445">
        <f t="shared" si="4"/>
        <v>0</v>
      </c>
      <c r="R24" s="420">
        <f t="shared" si="5"/>
        <v>0</v>
      </c>
      <c r="S24" s="447">
        <f t="shared" si="6"/>
        <v>0</v>
      </c>
      <c r="T24" s="352">
        <f>DSUM('terepi-törzskínálat'!$C$11:$R$76,'terepi-törzskínálat'!$O$11,$AS$19:$AS$20)</f>
        <v>0</v>
      </c>
      <c r="U24" s="352">
        <f>DSUM('terepi-törzskínálat'!$C$11:$R$76,'terepi-törzskínálat'!$P$11,$AS$19:$AS$20)</f>
        <v>0</v>
      </c>
      <c r="V24" s="352">
        <f>DSUM('terepi-törzskínálat'!$C$11:$R$76,'terepi-törzskínálat'!$Q$11,$AS$19:$AS$20)</f>
        <v>0</v>
      </c>
      <c r="W24" s="352">
        <f>DSUM('terepi-törzskínálat'!$C$11:$R$76,'terepi-törzskínálat'!$R$11,$AS$19:$AS$20)</f>
        <v>0</v>
      </c>
      <c r="X24" s="445">
        <f t="shared" si="7"/>
        <v>0</v>
      </c>
      <c r="Y24" s="420">
        <f t="shared" si="8"/>
        <v>0</v>
      </c>
      <c r="Z24" s="447">
        <f t="shared" si="9"/>
        <v>0</v>
      </c>
      <c r="AA24" s="351" t="e">
        <f>DAVERAGE('terepi-törzskínálat'!$U$11:$V$76,'terepi-törzskínálat'!$U$11,AS19:AS20)</f>
        <v>#DIV/0!</v>
      </c>
      <c r="AB24" s="468" t="e">
        <f>DSTDEV('terepi-törzskínálat'!$U$11:$V$76,'terepi-törzskínálat'!$U$11,AS19:AS20)</f>
        <v>#DIV/0!</v>
      </c>
      <c r="AC24" s="351">
        <f>DAVERAGE('terepi-törzskínálat'!$C$11:$E$76,'terepi-törzskínálat'!$E$11,AS19:AS20)</f>
        <v>92.3</v>
      </c>
      <c r="AD24" s="468">
        <f>DSTDEV('terepi-törzskínálat'!$C$11:$E$76,'terepi-törzskínálat'!$E$11,AS19:AS20)</f>
        <v>24.543838330627928</v>
      </c>
      <c r="AJ24" s="452" t="s">
        <v>4</v>
      </c>
      <c r="AK24" s="453">
        <f>COUNTIFS('terepi-törzskínálat'!$B$12:$B$76,'terepi-hajtásszám&amp;hullaték'!A11)</f>
        <v>0</v>
      </c>
    </row>
    <row r="25" spans="2:74" x14ac:dyDescent="0.2">
      <c r="B25" s="457" t="str">
        <f>'terepi-törzskínálat'!A18</f>
        <v>Bükk</v>
      </c>
      <c r="C25" s="351">
        <f>COUNTIFS('terepi-törzskínálat'!$C$12:$C$76,'terepi-törzskínálat'!A18)</f>
        <v>0</v>
      </c>
      <c r="D25" s="448">
        <f t="shared" si="0"/>
        <v>0</v>
      </c>
      <c r="E25" s="351">
        <f>DSUM('terepi-törzskínálat'!$C$11:$J$76,'terepi-törzskínálat'!$F$11,törzskínálat!$AT$19:$AT$20)</f>
        <v>0</v>
      </c>
      <c r="F25" s="437">
        <f>DSUM('terepi-törzskínálat'!$C$11:$J$76,'terepi-törzskínálat'!$G$11,törzskínálat!$AT$19:$AT$20)</f>
        <v>0</v>
      </c>
      <c r="G25" s="352">
        <f>DSUM('terepi-törzskínálat'!$C$11:$J$76,'terepi-törzskínálat'!$H$11,törzskínálat!$AT$19:$AT$20)</f>
        <v>0</v>
      </c>
      <c r="H25" s="352">
        <f>DSUM('terepi-törzskínálat'!$C$11:$J$76,'terepi-törzskínálat'!$I$11,törzskínálat!$AT$19:$AT$20)</f>
        <v>0</v>
      </c>
      <c r="I25" s="352">
        <f>DSUM('terepi-törzskínálat'!$C$11:$J$76,'terepi-törzskínálat'!$J$11,törzskínálat!$AT$19:$AT$20)</f>
        <v>0</v>
      </c>
      <c r="J25" s="445">
        <f t="shared" si="1"/>
        <v>0</v>
      </c>
      <c r="K25" s="420" t="e">
        <f t="shared" si="2"/>
        <v>#DIV/0!</v>
      </c>
      <c r="L25" s="447">
        <f t="shared" si="3"/>
        <v>0</v>
      </c>
      <c r="M25" s="352">
        <f>DSUM('terepi-törzskínálat'!$C$11:$N$76,'terepi-törzskínálat'!$K$11,$AT$19:$AT$20)</f>
        <v>0</v>
      </c>
      <c r="N25" s="352">
        <f>DSUM('terepi-törzskínálat'!$C$11:$N$76,'terepi-törzskínálat'!$L$11,$AT$19:$AT$20)</f>
        <v>0</v>
      </c>
      <c r="O25" s="352">
        <f>DSUM('terepi-törzskínálat'!$C$11:$N$76,'terepi-törzskínálat'!$M$11,$AT$19:$AT$20)</f>
        <v>0</v>
      </c>
      <c r="P25" s="352">
        <f>DSUM('terepi-törzskínálat'!$C$11:$N$76,'terepi-törzskínálat'!$N$11,$AT$19:$AT$20)</f>
        <v>0</v>
      </c>
      <c r="Q25" s="445">
        <f t="shared" si="4"/>
        <v>0</v>
      </c>
      <c r="R25" s="420" t="e">
        <f t="shared" si="5"/>
        <v>#DIV/0!</v>
      </c>
      <c r="S25" s="447">
        <f t="shared" si="6"/>
        <v>0</v>
      </c>
      <c r="T25" s="352">
        <f>DSUM('terepi-törzskínálat'!$C$11:$R$76,'terepi-törzskínálat'!$O$11,$AT$19:$AT$20)</f>
        <v>0</v>
      </c>
      <c r="U25" s="352">
        <f>DSUM('terepi-törzskínálat'!$C$11:$R$76,'terepi-törzskínálat'!$P$11,$AT$19:$AT$20)</f>
        <v>0</v>
      </c>
      <c r="V25" s="352">
        <f>DSUM('terepi-törzskínálat'!$C$11:$R$76,'terepi-törzskínálat'!$Q$11,$AT$19:$AT$20)</f>
        <v>0</v>
      </c>
      <c r="W25" s="352">
        <f>DSUM('terepi-törzskínálat'!$C$11:$R$76,'terepi-törzskínálat'!$R$11,$AT$19:$AT$20)</f>
        <v>0</v>
      </c>
      <c r="X25" s="445">
        <f t="shared" si="7"/>
        <v>0</v>
      </c>
      <c r="Y25" s="420" t="e">
        <f t="shared" si="8"/>
        <v>#DIV/0!</v>
      </c>
      <c r="Z25" s="447">
        <f t="shared" si="9"/>
        <v>0</v>
      </c>
      <c r="AA25" s="351" t="e">
        <f>DAVERAGE('terepi-törzskínálat'!$U$11:$V$76,'terepi-törzskínálat'!$U$11,AT19:AT20)</f>
        <v>#DIV/0!</v>
      </c>
      <c r="AB25" s="468" t="e">
        <f>DSTDEV('terepi-törzskínálat'!$U$11:$V$76,'terepi-törzskínálat'!$U$11,AT19:AT20)</f>
        <v>#DIV/0!</v>
      </c>
      <c r="AC25" s="351" t="e">
        <f>DAVERAGE('terepi-törzskínálat'!$C$11:$E$76,'terepi-törzskínálat'!$E$11,AT19:AT20)</f>
        <v>#DIV/0!</v>
      </c>
      <c r="AD25" s="468" t="e">
        <f>DSTDEV('terepi-törzskínálat'!$C$11:$E$76,'terepi-törzskínálat'!$E$11,AT19:AT20)</f>
        <v>#DIV/0!</v>
      </c>
      <c r="AJ25" s="452" t="s">
        <v>5</v>
      </c>
      <c r="AK25" s="453">
        <f>COUNTIFS('terepi-törzskínálat'!$B$12:$B$76,'terepi-hajtásszám&amp;hullaték'!A12)</f>
        <v>2</v>
      </c>
    </row>
    <row r="26" spans="2:74" x14ac:dyDescent="0.2">
      <c r="B26" s="457" t="str">
        <f>'terepi-törzskínálat'!A19</f>
        <v>Hegyi juhar</v>
      </c>
      <c r="C26" s="351">
        <f>COUNTIFS('terepi-törzskínálat'!$C$12:$C$76,'terepi-törzskínálat'!A19)</f>
        <v>0</v>
      </c>
      <c r="D26" s="448">
        <f t="shared" si="0"/>
        <v>0</v>
      </c>
      <c r="E26" s="351">
        <f>DSUM('terepi-törzskínálat'!$C$11:$J$76,'terepi-törzskínálat'!$F$11,törzskínálat!$AU$19:$AU$20)</f>
        <v>0</v>
      </c>
      <c r="F26" s="437">
        <f>DSUM('terepi-törzskínálat'!$C$11:$J$76,'terepi-törzskínálat'!$G$11,törzskínálat!$AU$19:$AU$20)</f>
        <v>0</v>
      </c>
      <c r="G26" s="352">
        <f>DSUM('terepi-törzskínálat'!$C$11:$J$76,'terepi-törzskínálat'!$H$11,törzskínálat!$AU$19:$AU$20)</f>
        <v>0</v>
      </c>
      <c r="H26" s="352">
        <f>DSUM('terepi-törzskínálat'!$C$11:$J$76,'terepi-törzskínálat'!$I$11,törzskínálat!$AU$19:$AU$20)</f>
        <v>0</v>
      </c>
      <c r="I26" s="352">
        <f>DSUM('terepi-törzskínálat'!$C$11:$J$76,'terepi-törzskínálat'!$J$11,törzskínálat!$AU$19:$AU$20)</f>
        <v>0</v>
      </c>
      <c r="J26" s="445">
        <f t="shared" si="1"/>
        <v>0</v>
      </c>
      <c r="K26" s="420" t="e">
        <f t="shared" si="2"/>
        <v>#DIV/0!</v>
      </c>
      <c r="L26" s="447">
        <f t="shared" si="3"/>
        <v>0</v>
      </c>
      <c r="M26" s="352">
        <f>DSUM('terepi-törzskínálat'!$C$11:$N$76,'terepi-törzskínálat'!$K$11,$AU$19:$AU$20)</f>
        <v>0</v>
      </c>
      <c r="N26" s="352">
        <f>DSUM('terepi-törzskínálat'!$C$11:$N$76,'terepi-törzskínálat'!$L$11,$AU$19:$AU$20)</f>
        <v>0</v>
      </c>
      <c r="O26" s="352">
        <f>DSUM('terepi-törzskínálat'!$C$11:$N$76,'terepi-törzskínálat'!$M$11,$AU$19:$AU$20)</f>
        <v>0</v>
      </c>
      <c r="P26" s="352">
        <f>DSUM('terepi-törzskínálat'!$C$11:$N$76,'terepi-törzskínálat'!$N$11,$AU$19:$AU$20)</f>
        <v>0</v>
      </c>
      <c r="Q26" s="445">
        <f t="shared" si="4"/>
        <v>0</v>
      </c>
      <c r="R26" s="420" t="e">
        <f t="shared" si="5"/>
        <v>#DIV/0!</v>
      </c>
      <c r="S26" s="447">
        <f t="shared" si="6"/>
        <v>0</v>
      </c>
      <c r="T26" s="352">
        <f>DSUM('terepi-törzskínálat'!$C$11:$R$76,'terepi-törzskínálat'!$O$11,$AU$19:$AU$20)</f>
        <v>0</v>
      </c>
      <c r="U26" s="352">
        <f>DSUM('terepi-törzskínálat'!$C$11:$R$76,'terepi-törzskínálat'!$P$11,$AU$19:$AU$20)</f>
        <v>0</v>
      </c>
      <c r="V26" s="352">
        <f>DSUM('terepi-törzskínálat'!$C$11:$R$76,'terepi-törzskínálat'!$Q$11,$AU$19:$AU$20)</f>
        <v>0</v>
      </c>
      <c r="W26" s="352">
        <f>DSUM('terepi-törzskínálat'!$C$11:$R$76,'terepi-törzskínálat'!$R$11,$AU$19:$AU$20)</f>
        <v>0</v>
      </c>
      <c r="X26" s="445">
        <f t="shared" si="7"/>
        <v>0</v>
      </c>
      <c r="Y26" s="420" t="e">
        <f t="shared" si="8"/>
        <v>#DIV/0!</v>
      </c>
      <c r="Z26" s="447">
        <f t="shared" si="9"/>
        <v>0</v>
      </c>
      <c r="AA26" s="351" t="e">
        <f>DAVERAGE('terepi-törzskínálat'!$U$11:$V$76,'terepi-törzskínálat'!$U$11,AU19:AU20)</f>
        <v>#DIV/0!</v>
      </c>
      <c r="AB26" s="468" t="e">
        <f>DSTDEV('terepi-törzskínálat'!$U$11:$V$76,'terepi-törzskínálat'!$U$11,AU19:AU20)</f>
        <v>#DIV/0!</v>
      </c>
      <c r="AC26" s="351" t="e">
        <f>DAVERAGE('terepi-törzskínálat'!$C$11:$E$76,'terepi-törzskínálat'!$E$11,AU19:AU20)</f>
        <v>#DIV/0!</v>
      </c>
      <c r="AD26" s="468" t="e">
        <f>DSTDEV('terepi-törzskínálat'!$C$11:$E$76,'terepi-törzskínálat'!$E$11,AU19:AU20)</f>
        <v>#DIV/0!</v>
      </c>
      <c r="AJ26" s="452" t="s">
        <v>6</v>
      </c>
      <c r="AK26" s="453">
        <f>COUNTIFS('terepi-törzskínálat'!$B$12:$B$76,'terepi-hajtásszám&amp;hullaték'!A13)</f>
        <v>2</v>
      </c>
    </row>
    <row r="27" spans="2:74" x14ac:dyDescent="0.2">
      <c r="B27" s="457" t="str">
        <f>'terepi-törzskínálat'!A20</f>
        <v>Korai juhar</v>
      </c>
      <c r="C27" s="351">
        <f>COUNTIFS('terepi-törzskínálat'!$C$12:$C$76,'terepi-törzskínálat'!A20)</f>
        <v>0</v>
      </c>
      <c r="D27" s="448">
        <f t="shared" si="0"/>
        <v>0</v>
      </c>
      <c r="E27" s="351">
        <f>DSUM('terepi-törzskínálat'!$C$11:$J$76,'terepi-törzskínálat'!$F$11,törzskínálat!$AV$19:$AV$20)</f>
        <v>0</v>
      </c>
      <c r="F27" s="437">
        <f>DSUM('terepi-törzskínálat'!$C$11:$J$76,'terepi-törzskínálat'!$G$11,törzskínálat!$AV$19:$AV$20)</f>
        <v>0</v>
      </c>
      <c r="G27" s="352">
        <f>DSUM('terepi-törzskínálat'!$C$11:$J$76,'terepi-törzskínálat'!$H$11,törzskínálat!$AV$19:$AV$20)</f>
        <v>0</v>
      </c>
      <c r="H27" s="352">
        <f>DSUM('terepi-törzskínálat'!$C$11:$J$76,'terepi-törzskínálat'!$I$11,törzskínálat!$AV$19:$AV$20)</f>
        <v>0</v>
      </c>
      <c r="I27" s="352">
        <f>DSUM('terepi-törzskínálat'!$C$11:$J$76,'terepi-törzskínálat'!$J$11,törzskínálat!$AV$19:$AV$20)</f>
        <v>0</v>
      </c>
      <c r="J27" s="445">
        <f t="shared" si="1"/>
        <v>0</v>
      </c>
      <c r="K27" s="420" t="e">
        <f t="shared" si="2"/>
        <v>#DIV/0!</v>
      </c>
      <c r="L27" s="447">
        <f t="shared" si="3"/>
        <v>0</v>
      </c>
      <c r="M27" s="352">
        <f>DSUM('terepi-törzskínálat'!$C$11:$N$76,'terepi-törzskínálat'!$K$11,$AV$19:$AV$20)</f>
        <v>0</v>
      </c>
      <c r="N27" s="352">
        <f>DSUM('terepi-törzskínálat'!$C$11:$N$76,'terepi-törzskínálat'!$L$11,$AV$19:$AV$20)</f>
        <v>0</v>
      </c>
      <c r="O27" s="352">
        <f>DSUM('terepi-törzskínálat'!$C$11:$N$76,'terepi-törzskínálat'!$M$11,$AV$19:$AV$20)</f>
        <v>0</v>
      </c>
      <c r="P27" s="352">
        <f>DSUM('terepi-törzskínálat'!$C$11:$N$76,'terepi-törzskínálat'!$N$11,$AV$19:$AV$20)</f>
        <v>0</v>
      </c>
      <c r="Q27" s="445">
        <f t="shared" si="4"/>
        <v>0</v>
      </c>
      <c r="R27" s="420" t="e">
        <f t="shared" si="5"/>
        <v>#DIV/0!</v>
      </c>
      <c r="S27" s="447">
        <f t="shared" si="6"/>
        <v>0</v>
      </c>
      <c r="T27" s="352">
        <f>DSUM('terepi-törzskínálat'!$C$11:$R$76,'terepi-törzskínálat'!$O$11,$AV$19:$AV$20)</f>
        <v>0</v>
      </c>
      <c r="U27" s="352">
        <f>DSUM('terepi-törzskínálat'!$C$11:$R$76,'terepi-törzskínálat'!$P$11,$AV$19:$AV$20)</f>
        <v>0</v>
      </c>
      <c r="V27" s="352">
        <f>DSUM('terepi-törzskínálat'!$C$11:$R$76,'terepi-törzskínálat'!$Q$11,$AV$19:$AV$20)</f>
        <v>0</v>
      </c>
      <c r="W27" s="352">
        <f>DSUM('terepi-törzskínálat'!$C$11:$R$76,'terepi-törzskínálat'!$R$11,$AV$19:$AV$20)</f>
        <v>0</v>
      </c>
      <c r="X27" s="445">
        <f t="shared" si="7"/>
        <v>0</v>
      </c>
      <c r="Y27" s="420" t="e">
        <f t="shared" si="8"/>
        <v>#DIV/0!</v>
      </c>
      <c r="Z27" s="447">
        <f t="shared" si="9"/>
        <v>0</v>
      </c>
      <c r="AA27" s="351" t="e">
        <f>DAVERAGE('terepi-törzskínálat'!$U$11:$V$76,'terepi-törzskínálat'!$U$11,AV19:AV20)</f>
        <v>#DIV/0!</v>
      </c>
      <c r="AB27" s="468" t="e">
        <f>DSTDEV('terepi-törzskínálat'!$U$11:$V$76,'terepi-törzskínálat'!$U$11,AV19:AV20)</f>
        <v>#DIV/0!</v>
      </c>
      <c r="AC27" s="351" t="e">
        <f>DAVERAGE('terepi-törzskínálat'!$C$11:$E$76,'terepi-törzskínálat'!$E$11,AV19:AV20)</f>
        <v>#DIV/0!</v>
      </c>
      <c r="AD27" s="468" t="e">
        <f>DSTDEV('terepi-törzskínálat'!$C$11:$E$76,'terepi-törzskínálat'!$E$11,AV19:AV20)</f>
        <v>#DIV/0!</v>
      </c>
      <c r="AJ27" s="452" t="s">
        <v>7</v>
      </c>
      <c r="AK27" s="453">
        <f>COUNTIFS('terepi-törzskínálat'!$B$12:$B$76,'terepi-hajtásszám&amp;hullaték'!A14)</f>
        <v>0</v>
      </c>
    </row>
    <row r="28" spans="2:74" x14ac:dyDescent="0.2">
      <c r="B28" s="457" t="str">
        <f>'terepi-törzskínálat'!A21</f>
        <v>Mezei juhar</v>
      </c>
      <c r="C28" s="351">
        <f>COUNTIFS('terepi-törzskínálat'!$C$12:$C$76,'terepi-törzskínálat'!A21)</f>
        <v>14</v>
      </c>
      <c r="D28" s="448">
        <f t="shared" si="0"/>
        <v>21.875</v>
      </c>
      <c r="E28" s="351">
        <f>DSUM('terepi-törzskínálat'!$C$11:$J$76,'terepi-törzskínálat'!$F$11,törzskínálat!$AW$19:$AW$20)</f>
        <v>9</v>
      </c>
      <c r="F28" s="437">
        <f>DSUM('terepi-törzskínálat'!$C$11:$J$76,'terepi-törzskínálat'!$G$11,törzskínálat!$AW$19:$AW$20)</f>
        <v>1</v>
      </c>
      <c r="G28" s="352">
        <f>DSUM('terepi-törzskínálat'!$C$11:$J$76,'terepi-törzskínálat'!$H$11,törzskínálat!$AW$19:$AW$20)</f>
        <v>0</v>
      </c>
      <c r="H28" s="352">
        <f>DSUM('terepi-törzskínálat'!$C$11:$J$76,'terepi-törzskínálat'!$I$11,törzskínálat!$AW$19:$AW$20)</f>
        <v>1</v>
      </c>
      <c r="I28" s="352">
        <f>DSUM('terepi-törzskínálat'!$C$11:$J$76,'terepi-törzskínálat'!$J$11,törzskínálat!$AW$19:$AW$20)</f>
        <v>0</v>
      </c>
      <c r="J28" s="445">
        <f t="shared" si="1"/>
        <v>2</v>
      </c>
      <c r="K28" s="420">
        <f t="shared" si="2"/>
        <v>14.285714285714285</v>
      </c>
      <c r="L28" s="447">
        <f t="shared" si="3"/>
        <v>3.125E-2</v>
      </c>
      <c r="M28" s="352">
        <f>DSUM('terepi-törzskínálat'!$C$11:$N$76,'terepi-törzskínálat'!$K$11,$AW$19:$AW$20)</f>
        <v>1</v>
      </c>
      <c r="N28" s="352">
        <f>DSUM('terepi-törzskínálat'!$C$11:$N$76,'terepi-törzskínálat'!$L$11,$AW$19:$AW$20)</f>
        <v>1</v>
      </c>
      <c r="O28" s="352">
        <f>DSUM('terepi-törzskínálat'!$C$11:$N$76,'terepi-törzskínálat'!$M$11,$AW$19:$AW$20)</f>
        <v>1</v>
      </c>
      <c r="P28" s="352">
        <f>DSUM('terepi-törzskínálat'!$C$11:$N$76,'terepi-törzskínálat'!$N$11,$AW$19:$AW$20)</f>
        <v>0</v>
      </c>
      <c r="Q28" s="445">
        <f t="shared" si="4"/>
        <v>3</v>
      </c>
      <c r="R28" s="420">
        <f t="shared" si="5"/>
        <v>21.428571428571427</v>
      </c>
      <c r="S28" s="447">
        <f t="shared" si="6"/>
        <v>4.6875</v>
      </c>
      <c r="T28" s="352">
        <f>DSUM('terepi-törzskínálat'!$C$11:$R$76,'terepi-törzskínálat'!$O$11,$AW$19:$AW$20)</f>
        <v>0</v>
      </c>
      <c r="U28" s="352">
        <f>DSUM('terepi-törzskínálat'!$C$11:$R$76,'terepi-törzskínálat'!$P$11,$AW$19:$AW$20)</f>
        <v>0</v>
      </c>
      <c r="V28" s="352">
        <f>DSUM('terepi-törzskínálat'!$C$11:$R$76,'terepi-törzskínálat'!$Q$11,$AW$19:$AW$20)</f>
        <v>0</v>
      </c>
      <c r="W28" s="352">
        <f>DSUM('terepi-törzskínálat'!$C$11:$R$76,'terepi-törzskínálat'!$R$11,$AW$19:$AW$20)</f>
        <v>0</v>
      </c>
      <c r="X28" s="445">
        <f t="shared" si="7"/>
        <v>0</v>
      </c>
      <c r="Y28" s="420">
        <f t="shared" si="8"/>
        <v>0</v>
      </c>
      <c r="Z28" s="447">
        <f t="shared" si="9"/>
        <v>0</v>
      </c>
      <c r="AA28" s="351">
        <f>DAVERAGE('terepi-törzskínálat'!$U$11:$V$76,'terepi-törzskínálat'!$U$11,AW19:AW20)</f>
        <v>66.2</v>
      </c>
      <c r="AB28" s="468">
        <f>DSTDEV('terepi-törzskínálat'!$U$11:$V$76,'terepi-törzskínálat'!$U$11,AW19:AW20)</f>
        <v>43.378566135823341</v>
      </c>
      <c r="AC28" s="351">
        <f>DAVERAGE('terepi-törzskínálat'!$C$11:$E$76,'terepi-törzskínálat'!$E$11,AW19:AW20)</f>
        <v>29.271428571428572</v>
      </c>
      <c r="AD28" s="468">
        <f>DSTDEV('terepi-törzskínálat'!$C$11:$E$76,'terepi-törzskínálat'!$E$11,AW19:AW20)</f>
        <v>35.231005325760094</v>
      </c>
      <c r="AJ28" s="452" t="s">
        <v>8</v>
      </c>
      <c r="AK28" s="453">
        <f>COUNTIFS('terepi-törzskínálat'!$B$12:$B$76,'terepi-hajtásszám&amp;hullaték'!A15)</f>
        <v>0</v>
      </c>
    </row>
    <row r="29" spans="2:74" x14ac:dyDescent="0.2">
      <c r="B29" s="457" t="str">
        <f>'terepi-törzskínálat'!A22</f>
        <v>Erdei fenyő</v>
      </c>
      <c r="C29" s="351">
        <f>COUNTIFS('terepi-törzskínálat'!$C$12:$C$76,'terepi-törzskínálat'!A22)</f>
        <v>0</v>
      </c>
      <c r="D29" s="448">
        <f t="shared" si="0"/>
        <v>0</v>
      </c>
      <c r="E29" s="351">
        <f>DSUM('terepi-törzskínálat'!$C$11:$J$76,'terepi-törzskínálat'!$F$11,törzskínálat!$AX$19:$AX$20)</f>
        <v>0</v>
      </c>
      <c r="F29" s="437">
        <f>DSUM('terepi-törzskínálat'!$C$11:$J$76,'terepi-törzskínálat'!$G$11,törzskínálat!$AX$19:$AX$20)</f>
        <v>0</v>
      </c>
      <c r="G29" s="352">
        <f>DSUM('terepi-törzskínálat'!$C$11:$J$76,'terepi-törzskínálat'!$H$11,törzskínálat!$AX$19:$AX$20)</f>
        <v>0</v>
      </c>
      <c r="H29" s="352">
        <f>DSUM('terepi-törzskínálat'!$C$11:$J$76,'terepi-törzskínálat'!$I$11,törzskínálat!$AX$19:$AX$20)</f>
        <v>0</v>
      </c>
      <c r="I29" s="352">
        <f>DSUM('terepi-törzskínálat'!$C$11:$J$76,'terepi-törzskínálat'!$J$11,törzskínálat!$AX$19:$AX$20)</f>
        <v>0</v>
      </c>
      <c r="J29" s="445">
        <f t="shared" si="1"/>
        <v>0</v>
      </c>
      <c r="K29" s="420" t="e">
        <f t="shared" si="2"/>
        <v>#DIV/0!</v>
      </c>
      <c r="L29" s="447">
        <f t="shared" si="3"/>
        <v>0</v>
      </c>
      <c r="M29" s="352">
        <f>DSUM('terepi-törzskínálat'!$C$11:$N$76,'terepi-törzskínálat'!$K$11,$AX$19:$AX$20)</f>
        <v>0</v>
      </c>
      <c r="N29" s="352">
        <f>DSUM('terepi-törzskínálat'!$C$11:$N$76,'terepi-törzskínálat'!$L$11,$AX$19:$AX$20)</f>
        <v>0</v>
      </c>
      <c r="O29" s="352">
        <f>DSUM('terepi-törzskínálat'!$C$11:$N$76,'terepi-törzskínálat'!$M$11,$AX$19:$AX$20)</f>
        <v>0</v>
      </c>
      <c r="P29" s="352">
        <f>DSUM('terepi-törzskínálat'!$C$11:$N$76,'terepi-törzskínálat'!$N$11,$AX$19:$AX$20)</f>
        <v>0</v>
      </c>
      <c r="Q29" s="445">
        <f t="shared" si="4"/>
        <v>0</v>
      </c>
      <c r="R29" s="420" t="e">
        <f t="shared" si="5"/>
        <v>#DIV/0!</v>
      </c>
      <c r="S29" s="447">
        <f t="shared" si="6"/>
        <v>0</v>
      </c>
      <c r="T29" s="352">
        <f>DSUM('terepi-törzskínálat'!$C$11:$R$76,'terepi-törzskínálat'!$O$11,$AX$19:$AX$20)</f>
        <v>0</v>
      </c>
      <c r="U29" s="352">
        <f>DSUM('terepi-törzskínálat'!$C$11:$R$76,'terepi-törzskínálat'!$P$11,$AX$19:$AX$20)</f>
        <v>0</v>
      </c>
      <c r="V29" s="352">
        <f>DSUM('terepi-törzskínálat'!$C$11:$R$76,'terepi-törzskínálat'!$Q$11,$AX$19:$AX$20)</f>
        <v>0</v>
      </c>
      <c r="W29" s="352">
        <f>DSUM('terepi-törzskínálat'!$C$11:$R$76,'terepi-törzskínálat'!$R$11,$AX$19:$AX$20)</f>
        <v>0</v>
      </c>
      <c r="X29" s="445">
        <f t="shared" si="7"/>
        <v>0</v>
      </c>
      <c r="Y29" s="420" t="e">
        <f t="shared" si="8"/>
        <v>#DIV/0!</v>
      </c>
      <c r="Z29" s="447">
        <f t="shared" si="9"/>
        <v>0</v>
      </c>
      <c r="AA29" s="351" t="e">
        <f>DAVERAGE('terepi-törzskínálat'!$U$11:$V$76,'terepi-törzskínálat'!$U$11,AX19:AX20)</f>
        <v>#DIV/0!</v>
      </c>
      <c r="AB29" s="468" t="e">
        <f>DSTDEV('terepi-törzskínálat'!$U$11:$V$76,'terepi-törzskínálat'!$U$11,AX19:AX20)</f>
        <v>#DIV/0!</v>
      </c>
      <c r="AC29" s="351" t="e">
        <f>DAVERAGE('terepi-törzskínálat'!$C$11:$E$76,'terepi-törzskínálat'!$E$11,AX19:AX20)</f>
        <v>#DIV/0!</v>
      </c>
      <c r="AD29" s="468" t="e">
        <f>DSTDEV('terepi-törzskínálat'!$C$11:$E$76,'terepi-törzskínálat'!$E$11,AX19:AX20)</f>
        <v>#DIV/0!</v>
      </c>
      <c r="AJ29" s="452" t="s">
        <v>9</v>
      </c>
      <c r="AK29" s="453">
        <f>COUNTIFS('terepi-törzskínálat'!$B$12:$B$76,'terepi-hajtásszám&amp;hullaték'!A16)</f>
        <v>0</v>
      </c>
    </row>
    <row r="30" spans="2:74" x14ac:dyDescent="0.2">
      <c r="B30" s="457" t="str">
        <f>'terepi-törzskínálat'!A23</f>
        <v>Akác</v>
      </c>
      <c r="C30" s="351">
        <f>COUNTIFS('terepi-törzskínálat'!$C$12:$C$76,'terepi-törzskínálat'!A23)</f>
        <v>0</v>
      </c>
      <c r="D30" s="448">
        <f t="shared" si="0"/>
        <v>0</v>
      </c>
      <c r="E30" s="351">
        <f>DSUM('terepi-törzskínálat'!$C$11:$J$76,'terepi-törzskínálat'!$F$11,törzskínálat!$AY$19:$AY$20)</f>
        <v>0</v>
      </c>
      <c r="F30" s="437">
        <f>DSUM('terepi-törzskínálat'!$C$11:$J$76,'terepi-törzskínálat'!$G$11,törzskínálat!$AY$19:$AY$20)</f>
        <v>0</v>
      </c>
      <c r="G30" s="352">
        <f>DSUM('terepi-törzskínálat'!$C$11:$J$76,'terepi-törzskínálat'!$H$11,törzskínálat!$AY$19:$AY$20)</f>
        <v>0</v>
      </c>
      <c r="H30" s="352">
        <f>DSUM('terepi-törzskínálat'!$C$11:$J$76,'terepi-törzskínálat'!$I$11,törzskínálat!$AY$19:$AY$20)</f>
        <v>0</v>
      </c>
      <c r="I30" s="352">
        <f>DSUM('terepi-törzskínálat'!$C$11:$J$76,'terepi-törzskínálat'!$J$11,törzskínálat!$AY$19:$AY$20)</f>
        <v>0</v>
      </c>
      <c r="J30" s="445">
        <f t="shared" si="1"/>
        <v>0</v>
      </c>
      <c r="K30" s="420" t="e">
        <f t="shared" si="2"/>
        <v>#DIV/0!</v>
      </c>
      <c r="L30" s="447">
        <f t="shared" si="3"/>
        <v>0</v>
      </c>
      <c r="M30" s="352">
        <f>DSUM('terepi-törzskínálat'!$C$11:$N$76,'terepi-törzskínálat'!$K$11,$AY$19:$AY$20)</f>
        <v>0</v>
      </c>
      <c r="N30" s="352">
        <f>DSUM('terepi-törzskínálat'!$C$11:$N$76,'terepi-törzskínálat'!$L$11,$AY$19:$AY$20)</f>
        <v>0</v>
      </c>
      <c r="O30" s="352">
        <f>DSUM('terepi-törzskínálat'!$C$11:$N$76,'terepi-törzskínálat'!$M$11,$AY$19:$AY$20)</f>
        <v>0</v>
      </c>
      <c r="P30" s="352">
        <f>DSUM('terepi-törzskínálat'!$C$11:$N$76,'terepi-törzskínálat'!$N$11,$AY$19:$AY$20)</f>
        <v>0</v>
      </c>
      <c r="Q30" s="445">
        <f t="shared" si="4"/>
        <v>0</v>
      </c>
      <c r="R30" s="420" t="e">
        <f t="shared" si="5"/>
        <v>#DIV/0!</v>
      </c>
      <c r="S30" s="447">
        <f t="shared" si="6"/>
        <v>0</v>
      </c>
      <c r="T30" s="352">
        <f>DSUM('terepi-törzskínálat'!$C$11:$R$76,'terepi-törzskínálat'!$O$11,$AY$19:$AY$20)</f>
        <v>0</v>
      </c>
      <c r="U30" s="352">
        <f>DSUM('terepi-törzskínálat'!$C$11:$R$76,'terepi-törzskínálat'!$P$11,$AY$19:$AY$20)</f>
        <v>0</v>
      </c>
      <c r="V30" s="352">
        <f>DSUM('terepi-törzskínálat'!$C$11:$R$76,'terepi-törzskínálat'!$Q$11,$AY$19:$AY$20)</f>
        <v>0</v>
      </c>
      <c r="W30" s="352">
        <f>DSUM('terepi-törzskínálat'!$C$11:$R$76,'terepi-törzskínálat'!$R$11,$AY$19:$AY$20)</f>
        <v>0</v>
      </c>
      <c r="X30" s="445">
        <f t="shared" si="7"/>
        <v>0</v>
      </c>
      <c r="Y30" s="420" t="e">
        <f t="shared" si="8"/>
        <v>#DIV/0!</v>
      </c>
      <c r="Z30" s="447">
        <f t="shared" si="9"/>
        <v>0</v>
      </c>
      <c r="AA30" s="351" t="e">
        <f>DAVERAGE('terepi-törzskínálat'!$U$11:$V$76,'terepi-törzskínálat'!$U$11,AY19:AY20)</f>
        <v>#DIV/0!</v>
      </c>
      <c r="AB30" s="468" t="e">
        <f>DSTDEV('terepi-törzskínálat'!$U$11:$V$76,'terepi-törzskínálat'!$U$11,AY19:AY20)</f>
        <v>#DIV/0!</v>
      </c>
      <c r="AC30" s="351" t="e">
        <f>DAVERAGE('terepi-törzskínálat'!$C$11:$E$76,'terepi-törzskínálat'!$E$11,AY19:AY20)</f>
        <v>#DIV/0!</v>
      </c>
      <c r="AD30" s="468" t="e">
        <f>DSTDEV('terepi-törzskínálat'!$C$11:$E$76,'terepi-törzskínálat'!$E$11,AY19:AY20)</f>
        <v>#DIV/0!</v>
      </c>
      <c r="AJ30" s="452" t="s">
        <v>10</v>
      </c>
      <c r="AK30" s="453">
        <f>COUNTIFS('terepi-törzskínálat'!$B$12:$B$76,'terepi-hajtásszám&amp;hullaték'!A17)</f>
        <v>0</v>
      </c>
    </row>
    <row r="31" spans="2:74" x14ac:dyDescent="0.2">
      <c r="B31" s="457" t="str">
        <f>'terepi-törzskínálat'!A24</f>
        <v>Fagyal</v>
      </c>
      <c r="C31" s="351">
        <f>COUNTIFS('terepi-törzskínálat'!$C$12:$C$76,'terepi-törzskínálat'!A24)</f>
        <v>0</v>
      </c>
      <c r="D31" s="448">
        <f t="shared" si="0"/>
        <v>0</v>
      </c>
      <c r="E31" s="351">
        <f>DSUM('terepi-törzskínálat'!$C$11:$J$76,'terepi-törzskínálat'!$F$11,törzskínálat!$AZ$19:$AZ$20)</f>
        <v>0</v>
      </c>
      <c r="F31" s="437">
        <f>DSUM('terepi-törzskínálat'!$C$11:$J$76,'terepi-törzskínálat'!$G$11,törzskínálat!$AZ$19:$AZ$20)</f>
        <v>0</v>
      </c>
      <c r="G31" s="352">
        <f>DSUM('terepi-törzskínálat'!$C$11:$J$76,'terepi-törzskínálat'!$H$11,törzskínálat!$AZ$19:$AZ$20)</f>
        <v>0</v>
      </c>
      <c r="H31" s="352">
        <f>DSUM('terepi-törzskínálat'!$C$11:$J$76,'terepi-törzskínálat'!$I$11,törzskínálat!$AZ$19:$AZ$20)</f>
        <v>0</v>
      </c>
      <c r="I31" s="352">
        <f>DSUM('terepi-törzskínálat'!$C$11:$J$76,'terepi-törzskínálat'!$J$11,törzskínálat!$AZ$19:$AZ$20)</f>
        <v>0</v>
      </c>
      <c r="J31" s="445">
        <f t="shared" si="1"/>
        <v>0</v>
      </c>
      <c r="K31" s="420" t="e">
        <f t="shared" si="2"/>
        <v>#DIV/0!</v>
      </c>
      <c r="L31" s="447">
        <f t="shared" si="3"/>
        <v>0</v>
      </c>
      <c r="M31" s="352">
        <f>DSUM('terepi-törzskínálat'!$C$11:$N$76,'terepi-törzskínálat'!$K$11,$AZ$19:$AZ$20)</f>
        <v>0</v>
      </c>
      <c r="N31" s="352">
        <f>DSUM('terepi-törzskínálat'!$C$11:$N$76,'terepi-törzskínálat'!$L$11,$AZ$19:$AZ$20)</f>
        <v>0</v>
      </c>
      <c r="O31" s="352">
        <f>DSUM('terepi-törzskínálat'!$C$11:$N$76,'terepi-törzskínálat'!$M$11,$AZ$19:$AZ$20)</f>
        <v>0</v>
      </c>
      <c r="P31" s="352">
        <f>DSUM('terepi-törzskínálat'!$C$11:$N$76,'terepi-törzskínálat'!$N$11,$AZ$19:$AZ$20)</f>
        <v>0</v>
      </c>
      <c r="Q31" s="445">
        <f t="shared" si="4"/>
        <v>0</v>
      </c>
      <c r="R31" s="420" t="e">
        <f t="shared" si="5"/>
        <v>#DIV/0!</v>
      </c>
      <c r="S31" s="447">
        <f t="shared" si="6"/>
        <v>0</v>
      </c>
      <c r="T31" s="352">
        <f>DSUM('terepi-törzskínálat'!$C$11:$R$76,'terepi-törzskínálat'!$O$11,$AZ$19:$AZ$20)</f>
        <v>0</v>
      </c>
      <c r="U31" s="352">
        <f>DSUM('terepi-törzskínálat'!$C$11:$R$76,'terepi-törzskínálat'!$P$11,$AZ$19:$AZ$20)</f>
        <v>0</v>
      </c>
      <c r="V31" s="352">
        <f>DSUM('terepi-törzskínálat'!$C$11:$R$76,'terepi-törzskínálat'!$Q$11,$AZ$19:$AZ$20)</f>
        <v>0</v>
      </c>
      <c r="W31" s="352">
        <f>DSUM('terepi-törzskínálat'!$C$11:$R$76,'terepi-törzskínálat'!$R$11,$AZ$19:$AZ$20)</f>
        <v>0</v>
      </c>
      <c r="X31" s="445">
        <f t="shared" si="7"/>
        <v>0</v>
      </c>
      <c r="Y31" s="420" t="e">
        <f t="shared" si="8"/>
        <v>#DIV/0!</v>
      </c>
      <c r="Z31" s="447">
        <f t="shared" si="9"/>
        <v>0</v>
      </c>
      <c r="AA31" s="351" t="e">
        <f>DAVERAGE('terepi-törzskínálat'!$U$11:$V$76,'terepi-törzskínálat'!$U$11,AZ19:AZ20)</f>
        <v>#DIV/0!</v>
      </c>
      <c r="AB31" s="468" t="e">
        <f>DSTDEV('terepi-törzskínálat'!$U$11:$V$76,'terepi-törzskínálat'!$U$11,AZ19:AZ20)</f>
        <v>#DIV/0!</v>
      </c>
      <c r="AC31" s="351" t="e">
        <f>DAVERAGE('terepi-törzskínálat'!$C$11:$E$76,'terepi-törzskínálat'!$E$11,AZ19:AZ20)</f>
        <v>#DIV/0!</v>
      </c>
      <c r="AD31" s="468" t="e">
        <f>DSTDEV('terepi-törzskínálat'!$C$11:$E$76,'terepi-törzskínálat'!$E$11,AZ19:AZ20)</f>
        <v>#DIV/0!</v>
      </c>
      <c r="AJ31" s="452" t="s">
        <v>11</v>
      </c>
      <c r="AK31" s="453">
        <f>COUNTIFS('terepi-törzskínálat'!$B$12:$B$76,'terepi-hajtásszám&amp;hullaték'!A18)</f>
        <v>0</v>
      </c>
    </row>
    <row r="32" spans="2:74" x14ac:dyDescent="0.2">
      <c r="B32" s="457" t="str">
        <f>'terepi-törzskínálat'!A25</f>
        <v>Galagonya</v>
      </c>
      <c r="C32" s="351">
        <f>COUNTIFS('terepi-törzskínálat'!$C$12:$C$76,'terepi-törzskínálat'!A25)</f>
        <v>5</v>
      </c>
      <c r="D32" s="448">
        <f t="shared" si="0"/>
        <v>7.8125</v>
      </c>
      <c r="E32" s="351">
        <f>DSUM('terepi-törzskínálat'!$C$11:$J$76,'terepi-törzskínálat'!$F$11,törzskínálat!$BA$19:$BA$20)</f>
        <v>5</v>
      </c>
      <c r="F32" s="437">
        <f>DSUM('terepi-törzskínálat'!$C$11:$J$76,'terepi-törzskínálat'!$G$11,törzskínálat!$BA$19:$BA$20)</f>
        <v>0</v>
      </c>
      <c r="G32" s="352">
        <f>DSUM('terepi-törzskínálat'!$C$11:$J$76,'terepi-törzskínálat'!$H$11,törzskínálat!$BA$19:$BA$20)</f>
        <v>0</v>
      </c>
      <c r="H32" s="352">
        <f>DSUM('terepi-törzskínálat'!$C$11:$J$76,'terepi-törzskínálat'!$I$11,törzskínálat!$BA$19:$BA$20)</f>
        <v>0</v>
      </c>
      <c r="I32" s="352">
        <f>DSUM('terepi-törzskínálat'!$C$11:$J$76,'terepi-törzskínálat'!$J$11,törzskínálat!$BA$19:$BA$20)</f>
        <v>0</v>
      </c>
      <c r="J32" s="445">
        <f t="shared" si="1"/>
        <v>0</v>
      </c>
      <c r="K32" s="420">
        <f t="shared" si="2"/>
        <v>0</v>
      </c>
      <c r="L32" s="447">
        <f t="shared" si="3"/>
        <v>0</v>
      </c>
      <c r="M32" s="352">
        <f>DSUM('terepi-törzskínálat'!$C$11:$N$76,'terepi-törzskínálat'!$K$11,$BA$19:$BA$20)</f>
        <v>0</v>
      </c>
      <c r="N32" s="352">
        <f>DSUM('terepi-törzskínálat'!$C$11:$N$76,'terepi-törzskínálat'!$L$11,$BA$19:$BA$20)</f>
        <v>0</v>
      </c>
      <c r="O32" s="352">
        <f>DSUM('terepi-törzskínálat'!$C$11:$N$76,'terepi-törzskínálat'!$M$11,$BA$19:$BA$20)</f>
        <v>0</v>
      </c>
      <c r="P32" s="352">
        <f>DSUM('terepi-törzskínálat'!$C$11:$N$76,'terepi-törzskínálat'!$N$11,$BA$19:$BA$20)</f>
        <v>0</v>
      </c>
      <c r="Q32" s="445">
        <f t="shared" si="4"/>
        <v>0</v>
      </c>
      <c r="R32" s="420">
        <f t="shared" si="5"/>
        <v>0</v>
      </c>
      <c r="S32" s="447">
        <f t="shared" si="6"/>
        <v>0</v>
      </c>
      <c r="T32" s="352">
        <f>DSUM('terepi-törzskínálat'!$C$11:$R$76,'terepi-törzskínálat'!$O$11,$BA$19:$BA$20)</f>
        <v>0</v>
      </c>
      <c r="U32" s="352">
        <f>DSUM('terepi-törzskínálat'!$C$11:$R$76,'terepi-törzskínálat'!$P$11,$BA$19:$BA$20)</f>
        <v>0</v>
      </c>
      <c r="V32" s="352">
        <f>DSUM('terepi-törzskínálat'!$C$11:$R$76,'terepi-törzskínálat'!$Q$11,$BA$19:$BA$20)</f>
        <v>0</v>
      </c>
      <c r="W32" s="352">
        <f>DSUM('terepi-törzskínálat'!$C$11:$R$76,'terepi-törzskínálat'!$R$11,$BA$19:$BA$20)</f>
        <v>0</v>
      </c>
      <c r="X32" s="445">
        <f t="shared" si="7"/>
        <v>0</v>
      </c>
      <c r="Y32" s="420">
        <f t="shared" si="8"/>
        <v>0</v>
      </c>
      <c r="Z32" s="447">
        <f t="shared" si="9"/>
        <v>0</v>
      </c>
      <c r="AA32" s="351" t="e">
        <f>DAVERAGE('terepi-törzskínálat'!$U$11:$V$76,'terepi-törzskínálat'!$U$11,BA19:BA20)</f>
        <v>#DIV/0!</v>
      </c>
      <c r="AB32" s="468" t="e">
        <f>DSTDEV('terepi-törzskínálat'!$U$11:$V$76,'terepi-törzskínálat'!$U$11,BA19:BA20)</f>
        <v>#DIV/0!</v>
      </c>
      <c r="AC32" s="351">
        <f>DAVERAGE('terepi-törzskínálat'!$C$11:$E$76,'terepi-törzskínálat'!$E$11,BA19:BA20)</f>
        <v>11</v>
      </c>
      <c r="AD32" s="468">
        <f>DSTDEV('terepi-törzskínálat'!$C$11:$E$76,'terepi-törzskínálat'!$E$11,BA19:BA20)</f>
        <v>11.450982490598786</v>
      </c>
      <c r="AJ32" s="452" t="s">
        <v>12</v>
      </c>
      <c r="AK32" s="453">
        <f>COUNTIFS('terepi-törzskínálat'!$B$12:$B$76,'terepi-hajtásszám&amp;hullaték'!A19)</f>
        <v>0</v>
      </c>
    </row>
    <row r="33" spans="2:37" x14ac:dyDescent="0.2">
      <c r="B33" s="457" t="str">
        <f>'terepi-törzskínálat'!A26</f>
        <v>Húsos som</v>
      </c>
      <c r="C33" s="351">
        <f>COUNTIFS('terepi-törzskínálat'!$C$12:$C$76,'terepi-törzskínálat'!A26)</f>
        <v>3</v>
      </c>
      <c r="D33" s="448">
        <f t="shared" si="0"/>
        <v>4.6875</v>
      </c>
      <c r="E33" s="351">
        <f>DSUM('terepi-törzskínálat'!$C$11:$J$76,'terepi-törzskínálat'!$F$11,törzskínálat!$BB$19:$BB$20)</f>
        <v>3</v>
      </c>
      <c r="F33" s="437">
        <f>DSUM('terepi-törzskínálat'!$C$11:$J$76,'terepi-törzskínálat'!$G$11,törzskínálat!$BB$19:$BB$20)</f>
        <v>0</v>
      </c>
      <c r="G33" s="352">
        <f>DSUM('terepi-törzskínálat'!$C$11:$J$76,'terepi-törzskínálat'!$H$11,törzskínálat!$BB$19:$BB$20)</f>
        <v>0</v>
      </c>
      <c r="H33" s="352">
        <f>DSUM('terepi-törzskínálat'!$C$11:$J$76,'terepi-törzskínálat'!$I$11,törzskínálat!$BB$19:$BB$20)</f>
        <v>0</v>
      </c>
      <c r="I33" s="352">
        <f>DSUM('terepi-törzskínálat'!$C$11:$J$76,'terepi-törzskínálat'!$J$11,törzskínálat!$BB$19:$BB$20)</f>
        <v>0</v>
      </c>
      <c r="J33" s="445">
        <f t="shared" si="1"/>
        <v>0</v>
      </c>
      <c r="K33" s="420">
        <f t="shared" si="2"/>
        <v>0</v>
      </c>
      <c r="L33" s="447">
        <f t="shared" si="3"/>
        <v>0</v>
      </c>
      <c r="M33" s="352">
        <f>DSUM('terepi-törzskínálat'!$C$11:$N$76,'terepi-törzskínálat'!$K$11,$BB$19:$BB$20)</f>
        <v>0</v>
      </c>
      <c r="N33" s="352">
        <f>DSUM('terepi-törzskínálat'!$C$11:$N$76,'terepi-törzskínálat'!$L$11,$BB$19:$BB$20)</f>
        <v>0</v>
      </c>
      <c r="O33" s="352">
        <f>DSUM('terepi-törzskínálat'!$C$11:$N$76,'terepi-törzskínálat'!$M$11,$BB$19:$BB$20)</f>
        <v>0</v>
      </c>
      <c r="P33" s="352">
        <f>DSUM('terepi-törzskínálat'!$C$11:$N$76,'terepi-törzskínálat'!$N$11,$BB$19:$BB$20)</f>
        <v>0</v>
      </c>
      <c r="Q33" s="445">
        <f t="shared" si="4"/>
        <v>0</v>
      </c>
      <c r="R33" s="420">
        <f t="shared" si="5"/>
        <v>0</v>
      </c>
      <c r="S33" s="447">
        <f t="shared" si="6"/>
        <v>0</v>
      </c>
      <c r="T33" s="352">
        <f>DSUM('terepi-törzskínálat'!$C$11:$R$76,'terepi-törzskínálat'!$O$11,$BB$19:$BB$20)</f>
        <v>0</v>
      </c>
      <c r="U33" s="352">
        <f>DSUM('terepi-törzskínálat'!$C$11:$R$76,'terepi-törzskínálat'!$P$11,$BB$19:$BB$20)</f>
        <v>0</v>
      </c>
      <c r="V33" s="352">
        <f>DSUM('terepi-törzskínálat'!$C$11:$R$76,'terepi-törzskínálat'!$Q$11,$BB$19:$BB$20)</f>
        <v>0</v>
      </c>
      <c r="W33" s="352">
        <f>DSUM('terepi-törzskínálat'!$C$11:$R$76,'terepi-törzskínálat'!$R$11,$BB$19:$BB$20)</f>
        <v>0</v>
      </c>
      <c r="X33" s="445">
        <f t="shared" si="7"/>
        <v>0</v>
      </c>
      <c r="Y33" s="420">
        <f t="shared" si="8"/>
        <v>0</v>
      </c>
      <c r="Z33" s="447">
        <f t="shared" si="9"/>
        <v>0</v>
      </c>
      <c r="AA33" s="351" t="e">
        <f>DAVERAGE('terepi-törzskínálat'!$U$11:$V$76,'terepi-törzskínálat'!$U$11,BB19:BB20)</f>
        <v>#DIV/0!</v>
      </c>
      <c r="AB33" s="468" t="e">
        <f>DSTDEV('terepi-törzskínálat'!$U$11:$V$76,'terepi-törzskínálat'!$U$11,BB19:BB20)</f>
        <v>#DIV/0!</v>
      </c>
      <c r="AC33" s="351">
        <f>DAVERAGE('terepi-törzskínálat'!$C$11:$E$76,'terepi-törzskínálat'!$E$11,BB19:BB20)</f>
        <v>13.333333333333334</v>
      </c>
      <c r="AD33" s="468">
        <f>DSTDEV('terepi-törzskínálat'!$C$11:$E$76,'terepi-törzskínálat'!$E$11,BB19:BB20)</f>
        <v>2.5166114784235796</v>
      </c>
      <c r="AJ33" s="452" t="s">
        <v>13</v>
      </c>
      <c r="AK33" s="453">
        <f>COUNTIFS('terepi-törzskínálat'!$B$12:$B$76,'terepi-hajtásszám&amp;hullaték'!A20)</f>
        <v>1</v>
      </c>
    </row>
    <row r="34" spans="2:37" x14ac:dyDescent="0.2">
      <c r="B34" s="457" t="str">
        <f>'terepi-törzskínálat'!A27</f>
        <v>Veresgyűrűs som</v>
      </c>
      <c r="C34" s="351">
        <f>COUNTIFS('terepi-törzskínálat'!$C$12:$C$76,'terepi-törzskínálat'!A27)</f>
        <v>0</v>
      </c>
      <c r="D34" s="448">
        <f t="shared" si="0"/>
        <v>0</v>
      </c>
      <c r="E34" s="351">
        <f>DSUM('terepi-törzskínálat'!$C$11:$J$76,'terepi-törzskínálat'!$F$11,törzskínálat!$BC$19:$BC$20)</f>
        <v>0</v>
      </c>
      <c r="F34" s="437">
        <f>DSUM('terepi-törzskínálat'!$C$11:$J$76,'terepi-törzskínálat'!$G$11,törzskínálat!$BC$19:$BC$20)</f>
        <v>0</v>
      </c>
      <c r="G34" s="352">
        <f>DSUM('terepi-törzskínálat'!$C$11:$J$76,'terepi-törzskínálat'!$H$11,törzskínálat!$BC$19:$BC$20)</f>
        <v>0</v>
      </c>
      <c r="H34" s="352">
        <f>DSUM('terepi-törzskínálat'!$C$11:$J$76,'terepi-törzskínálat'!$I$11,törzskínálat!$BC$19:$BC$20)</f>
        <v>0</v>
      </c>
      <c r="I34" s="352">
        <f>DSUM('terepi-törzskínálat'!$C$11:$J$76,'terepi-törzskínálat'!$J$11,törzskínálat!$BC$19:$BC$20)</f>
        <v>0</v>
      </c>
      <c r="J34" s="445">
        <f t="shared" si="1"/>
        <v>0</v>
      </c>
      <c r="K34" s="420" t="e">
        <f t="shared" si="2"/>
        <v>#DIV/0!</v>
      </c>
      <c r="L34" s="447">
        <f t="shared" si="3"/>
        <v>0</v>
      </c>
      <c r="M34" s="352">
        <f>DSUM('terepi-törzskínálat'!$C$11:$N$76,'terepi-törzskínálat'!$K$11,$BC$19:$BC$20)</f>
        <v>0</v>
      </c>
      <c r="N34" s="352">
        <f>DSUM('terepi-törzskínálat'!$C$11:$N$76,'terepi-törzskínálat'!$L$11,$BC$19:$BC$20)</f>
        <v>0</v>
      </c>
      <c r="O34" s="352">
        <f>DSUM('terepi-törzskínálat'!$C$11:$N$76,'terepi-törzskínálat'!$M$11,$BC$19:$BC$20)</f>
        <v>0</v>
      </c>
      <c r="P34" s="352">
        <f>DSUM('terepi-törzskínálat'!$C$11:$N$76,'terepi-törzskínálat'!$N$11,$BC$19:$BC$20)</f>
        <v>0</v>
      </c>
      <c r="Q34" s="445">
        <f t="shared" si="4"/>
        <v>0</v>
      </c>
      <c r="R34" s="420" t="e">
        <f t="shared" si="5"/>
        <v>#DIV/0!</v>
      </c>
      <c r="S34" s="447">
        <f t="shared" si="6"/>
        <v>0</v>
      </c>
      <c r="T34" s="352">
        <f>DSUM('terepi-törzskínálat'!$C$11:$R$76,'terepi-törzskínálat'!$O$11,$BC$19:$BC$20)</f>
        <v>0</v>
      </c>
      <c r="U34" s="352">
        <f>DSUM('terepi-törzskínálat'!$C$11:$R$76,'terepi-törzskínálat'!$P$11,$BC$19:$BC$20)</f>
        <v>0</v>
      </c>
      <c r="V34" s="352">
        <f>DSUM('terepi-törzskínálat'!$C$11:$R$76,'terepi-törzskínálat'!$Q$11,$BC$19:$BC$20)</f>
        <v>0</v>
      </c>
      <c r="W34" s="352">
        <f>DSUM('terepi-törzskínálat'!$C$11:$R$76,'terepi-törzskínálat'!$R$11,$BC$19:$BC$20)</f>
        <v>0</v>
      </c>
      <c r="X34" s="445">
        <f t="shared" si="7"/>
        <v>0</v>
      </c>
      <c r="Y34" s="420" t="e">
        <f t="shared" si="8"/>
        <v>#DIV/0!</v>
      </c>
      <c r="Z34" s="447">
        <f t="shared" si="9"/>
        <v>0</v>
      </c>
      <c r="AA34" s="351" t="e">
        <f>DAVERAGE('terepi-törzskínálat'!$U$11:$V$76,'terepi-törzskínálat'!$U$11,BC19:BC20)</f>
        <v>#DIV/0!</v>
      </c>
      <c r="AB34" s="468" t="e">
        <f>DSTDEV('terepi-törzskínálat'!$U$11:$V$76,'terepi-törzskínálat'!$U$11,BC19:BC20)</f>
        <v>#DIV/0!</v>
      </c>
      <c r="AC34" s="351" t="e">
        <f>DAVERAGE('terepi-törzskínálat'!$C$11:$E$76,'terepi-törzskínálat'!$E$11,BC19:BC20)</f>
        <v>#DIV/0!</v>
      </c>
      <c r="AD34" s="468" t="e">
        <f>DSTDEV('terepi-törzskínálat'!$C$11:$E$76,'terepi-törzskínálat'!$E$11,BC19:BC20)</f>
        <v>#DIV/0!</v>
      </c>
      <c r="AJ34" s="452" t="s">
        <v>14</v>
      </c>
      <c r="AK34" s="453">
        <f>COUNTIFS('terepi-törzskínálat'!$B$12:$B$76,'terepi-hajtásszám&amp;hullaték'!A21)</f>
        <v>0</v>
      </c>
    </row>
    <row r="35" spans="2:37" x14ac:dyDescent="0.2">
      <c r="B35" s="457" t="str">
        <f>'terepi-törzskínálat'!A28</f>
        <v>Kökény</v>
      </c>
      <c r="C35" s="351">
        <f>COUNTIFS('terepi-törzskínálat'!$C$12:$C$76,'terepi-törzskínálat'!A28)</f>
        <v>0</v>
      </c>
      <c r="D35" s="448">
        <f t="shared" si="0"/>
        <v>0</v>
      </c>
      <c r="E35" s="351">
        <f>DSUM('terepi-törzskínálat'!$C$11:$J$76,'terepi-törzskínálat'!$F$11,törzskínálat!$BD$19:$BD$20)</f>
        <v>0</v>
      </c>
      <c r="F35" s="437">
        <f>DSUM('terepi-törzskínálat'!$C$11:$J$76,'terepi-törzskínálat'!$G$11,törzskínálat!$BD$19:$BD$20)</f>
        <v>0</v>
      </c>
      <c r="G35" s="352">
        <f>DSUM('terepi-törzskínálat'!$C$11:$J$76,'terepi-törzskínálat'!$H$11,törzskínálat!$BD$19:$BD$20)</f>
        <v>0</v>
      </c>
      <c r="H35" s="352">
        <f>DSUM('terepi-törzskínálat'!$C$11:$J$76,'terepi-törzskínálat'!$I$11,törzskínálat!$BD$19:$BD$20)</f>
        <v>0</v>
      </c>
      <c r="I35" s="352">
        <f>DSUM('terepi-törzskínálat'!$C$11:$J$76,'terepi-törzskínálat'!$J$11,törzskínálat!$BD$19:$BD$20)</f>
        <v>0</v>
      </c>
      <c r="J35" s="445">
        <f t="shared" si="1"/>
        <v>0</v>
      </c>
      <c r="K35" s="420" t="e">
        <f t="shared" si="2"/>
        <v>#DIV/0!</v>
      </c>
      <c r="L35" s="447">
        <f t="shared" si="3"/>
        <v>0</v>
      </c>
      <c r="M35" s="352">
        <f>DSUM('terepi-törzskínálat'!$C$11:$N$76,'terepi-törzskínálat'!$K$11,$BD$19:$BD$20)</f>
        <v>0</v>
      </c>
      <c r="N35" s="352">
        <f>DSUM('terepi-törzskínálat'!$C$11:$N$76,'terepi-törzskínálat'!$L$11,$BD$19:$BD$20)</f>
        <v>0</v>
      </c>
      <c r="O35" s="352">
        <f>DSUM('terepi-törzskínálat'!$C$11:$N$76,'terepi-törzskínálat'!$M$11,$BD$19:$BD$20)</f>
        <v>0</v>
      </c>
      <c r="P35" s="352">
        <f>DSUM('terepi-törzskínálat'!$C$11:$N$76,'terepi-törzskínálat'!$N$11,$BD$19:$BD$20)</f>
        <v>0</v>
      </c>
      <c r="Q35" s="445">
        <f t="shared" si="4"/>
        <v>0</v>
      </c>
      <c r="R35" s="420" t="e">
        <f t="shared" si="5"/>
        <v>#DIV/0!</v>
      </c>
      <c r="S35" s="447">
        <f t="shared" si="6"/>
        <v>0</v>
      </c>
      <c r="T35" s="352">
        <f>DSUM('terepi-törzskínálat'!$C$11:$R$76,'terepi-törzskínálat'!$O$11,$BD$19:$BD$20)</f>
        <v>0</v>
      </c>
      <c r="U35" s="352">
        <f>DSUM('terepi-törzskínálat'!$C$11:$R$76,'terepi-törzskínálat'!$P$11,$BD$19:$BD$20)</f>
        <v>0</v>
      </c>
      <c r="V35" s="352">
        <f>DSUM('terepi-törzskínálat'!$C$11:$R$76,'terepi-törzskínálat'!$Q$11,$BD$19:$BD$20)</f>
        <v>0</v>
      </c>
      <c r="W35" s="352">
        <f>DSUM('terepi-törzskínálat'!$C$11:$R$76,'terepi-törzskínálat'!$R$11,$BD$19:$BD$20)</f>
        <v>0</v>
      </c>
      <c r="X35" s="445">
        <f t="shared" si="7"/>
        <v>0</v>
      </c>
      <c r="Y35" s="420" t="e">
        <f t="shared" si="8"/>
        <v>#DIV/0!</v>
      </c>
      <c r="Z35" s="447">
        <f t="shared" si="9"/>
        <v>0</v>
      </c>
      <c r="AA35" s="351" t="e">
        <f>DAVERAGE('terepi-törzskínálat'!$U$11:$V$76,'terepi-törzskínálat'!$U$11,BD19:BD20)</f>
        <v>#DIV/0!</v>
      </c>
      <c r="AB35" s="468" t="e">
        <f>DSTDEV('terepi-törzskínálat'!$U$11:$V$76,'terepi-törzskínálat'!$U$11,BD19:BD20)</f>
        <v>#DIV/0!</v>
      </c>
      <c r="AC35" s="351" t="e">
        <f>DAVERAGE('terepi-törzskínálat'!$C$11:$E$76,'terepi-törzskínálat'!$E$11,BD19:BD20)</f>
        <v>#DIV/0!</v>
      </c>
      <c r="AD35" s="468" t="e">
        <f>DSTDEV('terepi-törzskínálat'!$C$11:$E$76,'terepi-törzskínálat'!$E$11,BD19:BD20)</f>
        <v>#DIV/0!</v>
      </c>
      <c r="AJ35" s="452" t="s">
        <v>15</v>
      </c>
      <c r="AK35" s="453">
        <f>COUNTIFS('terepi-törzskínálat'!$B$12:$B$76,'terepi-hajtásszám&amp;hullaték'!A22)</f>
        <v>1</v>
      </c>
    </row>
    <row r="36" spans="2:37" x14ac:dyDescent="0.2">
      <c r="B36" s="457" t="str">
        <f>'terepi-törzskínálat'!A29</f>
        <v>Szeder</v>
      </c>
      <c r="C36" s="351">
        <f>COUNTIFS('terepi-törzskínálat'!$C$12:$C$76,'terepi-törzskínálat'!A29)</f>
        <v>0</v>
      </c>
      <c r="D36" s="448">
        <f t="shared" si="0"/>
        <v>0</v>
      </c>
      <c r="E36" s="351">
        <f>DSUM('terepi-törzskínálat'!$C$11:$J$76,'terepi-törzskínálat'!$F$11,törzskínálat!$BE$19:$BE$20)</f>
        <v>0</v>
      </c>
      <c r="F36" s="437">
        <f>DSUM('terepi-törzskínálat'!$C$11:$J$76,'terepi-törzskínálat'!$G$11,törzskínálat!$BE$19:$BE$20)</f>
        <v>0</v>
      </c>
      <c r="G36" s="352">
        <f>DSUM('terepi-törzskínálat'!$C$11:$J$76,'terepi-törzskínálat'!$H$11,törzskínálat!$BE$19:$BE$20)</f>
        <v>0</v>
      </c>
      <c r="H36" s="352">
        <f>DSUM('terepi-törzskínálat'!$C$11:$J$76,'terepi-törzskínálat'!$I$11,törzskínálat!$BE$19:$BE$20)</f>
        <v>0</v>
      </c>
      <c r="I36" s="352">
        <f>DSUM('terepi-törzskínálat'!$C$11:$J$76,'terepi-törzskínálat'!$J$11,törzskínálat!$BE$19:$BE$20)</f>
        <v>0</v>
      </c>
      <c r="J36" s="445">
        <f t="shared" si="1"/>
        <v>0</v>
      </c>
      <c r="K36" s="420" t="e">
        <f t="shared" si="2"/>
        <v>#DIV/0!</v>
      </c>
      <c r="L36" s="447">
        <f t="shared" si="3"/>
        <v>0</v>
      </c>
      <c r="M36" s="352">
        <f>DSUM('terepi-törzskínálat'!$C$11:$N$76,'terepi-törzskínálat'!$K$11,$BE$19:$BE$20)</f>
        <v>0</v>
      </c>
      <c r="N36" s="352">
        <f>DSUM('terepi-törzskínálat'!$C$11:$N$76,'terepi-törzskínálat'!$L$11,$BE$19:$BE$20)</f>
        <v>0</v>
      </c>
      <c r="O36" s="352">
        <f>DSUM('terepi-törzskínálat'!$C$11:$N$76,'terepi-törzskínálat'!$M$11,$BE$19:$BE$20)</f>
        <v>0</v>
      </c>
      <c r="P36" s="352">
        <f>DSUM('terepi-törzskínálat'!$C$11:$N$76,'terepi-törzskínálat'!$N$11,$BE$19:$BE$20)</f>
        <v>0</v>
      </c>
      <c r="Q36" s="445">
        <f t="shared" si="4"/>
        <v>0</v>
      </c>
      <c r="R36" s="420" t="e">
        <f t="shared" si="5"/>
        <v>#DIV/0!</v>
      </c>
      <c r="S36" s="447">
        <f t="shared" si="6"/>
        <v>0</v>
      </c>
      <c r="T36" s="352">
        <f>DSUM('terepi-törzskínálat'!$C$11:$R$76,'terepi-törzskínálat'!$O$11,$BE$19:$BE$20)</f>
        <v>0</v>
      </c>
      <c r="U36" s="352">
        <f>DSUM('terepi-törzskínálat'!$C$11:$R$76,'terepi-törzskínálat'!$P$11,$BE$19:$BE$20)</f>
        <v>0</v>
      </c>
      <c r="V36" s="352">
        <f>DSUM('terepi-törzskínálat'!$C$11:$R$76,'terepi-törzskínálat'!$Q$11,$BE$19:$BE$20)</f>
        <v>0</v>
      </c>
      <c r="W36" s="352">
        <f>DSUM('terepi-törzskínálat'!$C$11:$R$76,'terepi-törzskínálat'!$R$11,$BE$19:$BE$20)</f>
        <v>0</v>
      </c>
      <c r="X36" s="445">
        <f t="shared" si="7"/>
        <v>0</v>
      </c>
      <c r="Y36" s="420" t="e">
        <f t="shared" si="8"/>
        <v>#DIV/0!</v>
      </c>
      <c r="Z36" s="447">
        <f t="shared" si="9"/>
        <v>0</v>
      </c>
      <c r="AA36" s="351" t="e">
        <f>DAVERAGE('terepi-törzskínálat'!$U$11:$V$76,'terepi-törzskínálat'!$U$11,BE19:BE20)</f>
        <v>#DIV/0!</v>
      </c>
      <c r="AB36" s="468" t="e">
        <f>DSTDEV('terepi-törzskínálat'!$U$11:$V$76,'terepi-törzskínálat'!$U$11,BE19:BE20)</f>
        <v>#DIV/0!</v>
      </c>
      <c r="AC36" s="351" t="e">
        <f>DAVERAGE('terepi-törzskínálat'!$C$11:$E$76,'terepi-törzskínálat'!$E$11,BE19:BE20)</f>
        <v>#DIV/0!</v>
      </c>
      <c r="AD36" s="468" t="e">
        <f>DSTDEV('terepi-törzskínálat'!$C$11:$E$76,'terepi-törzskínálat'!$E$11,BE19:BE20)</f>
        <v>#DIV/0!</v>
      </c>
      <c r="AJ36" s="452" t="s">
        <v>16</v>
      </c>
      <c r="AK36" s="453">
        <f>COUNTIFS('terepi-törzskínálat'!$B$12:$B$76,'terepi-hajtásszám&amp;hullaték'!A23)</f>
        <v>3</v>
      </c>
    </row>
    <row r="37" spans="2:37" x14ac:dyDescent="0.2">
      <c r="B37" s="457" t="str">
        <f>'terepi-törzskínálat'!A30</f>
        <v>Vadrózsa</v>
      </c>
      <c r="C37" s="351">
        <f>COUNTIFS('terepi-törzskínálat'!$C$12:$C$76,'terepi-törzskínálat'!A30)</f>
        <v>0</v>
      </c>
      <c r="D37" s="448">
        <f t="shared" si="0"/>
        <v>0</v>
      </c>
      <c r="E37" s="351">
        <f>DSUM('terepi-törzskínálat'!$C$11:$J$76,'terepi-törzskínálat'!$F$11,törzskínálat!$BF$19:$BF$20)</f>
        <v>0</v>
      </c>
      <c r="F37" s="437">
        <f>DSUM('terepi-törzskínálat'!$C$11:$J$76,'terepi-törzskínálat'!$G$11,törzskínálat!$BF$19:$BF$20)</f>
        <v>0</v>
      </c>
      <c r="G37" s="352">
        <f>DSUM('terepi-törzskínálat'!$C$11:$J$76,'terepi-törzskínálat'!$H$11,törzskínálat!$BF$19:$BF$20)</f>
        <v>0</v>
      </c>
      <c r="H37" s="352">
        <f>DSUM('terepi-törzskínálat'!$C$11:$J$76,'terepi-törzskínálat'!$I$11,törzskínálat!$BF$19:$BF$20)</f>
        <v>0</v>
      </c>
      <c r="I37" s="352">
        <f>DSUM('terepi-törzskínálat'!$C$11:$J$76,'terepi-törzskínálat'!$J$11,törzskínálat!$BF$19:$BF$20)</f>
        <v>0</v>
      </c>
      <c r="J37" s="445">
        <f t="shared" si="1"/>
        <v>0</v>
      </c>
      <c r="K37" s="420" t="e">
        <f t="shared" si="2"/>
        <v>#DIV/0!</v>
      </c>
      <c r="L37" s="447">
        <f t="shared" si="3"/>
        <v>0</v>
      </c>
      <c r="M37" s="352">
        <f>DSUM('terepi-törzskínálat'!$C$11:$N$76,'terepi-törzskínálat'!$K$11,$BF$19:$BF$20)</f>
        <v>0</v>
      </c>
      <c r="N37" s="352">
        <f>DSUM('terepi-törzskínálat'!$C$11:$N$76,'terepi-törzskínálat'!$L$11,$BF$19:$BF$20)</f>
        <v>0</v>
      </c>
      <c r="O37" s="352">
        <f>DSUM('terepi-törzskínálat'!$C$11:$N$76,'terepi-törzskínálat'!$M$11,$BF$19:$BF$20)</f>
        <v>0</v>
      </c>
      <c r="P37" s="352">
        <f>DSUM('terepi-törzskínálat'!$C$11:$N$76,'terepi-törzskínálat'!$N$11,$BF$19:$BF$20)</f>
        <v>0</v>
      </c>
      <c r="Q37" s="445">
        <f t="shared" si="4"/>
        <v>0</v>
      </c>
      <c r="R37" s="420" t="e">
        <f t="shared" si="5"/>
        <v>#DIV/0!</v>
      </c>
      <c r="S37" s="447">
        <f t="shared" si="6"/>
        <v>0</v>
      </c>
      <c r="T37" s="352">
        <f>DSUM('terepi-törzskínálat'!$C$11:$R$76,'terepi-törzskínálat'!$O$11,$BF$19:$BF$20)</f>
        <v>0</v>
      </c>
      <c r="U37" s="352">
        <f>DSUM('terepi-törzskínálat'!$C$11:$R$76,'terepi-törzskínálat'!$P$11,$BF$19:$BF$20)</f>
        <v>0</v>
      </c>
      <c r="V37" s="352">
        <f>DSUM('terepi-törzskínálat'!$C$11:$R$76,'terepi-törzskínálat'!$Q$11,$BF$19:$BF$20)</f>
        <v>0</v>
      </c>
      <c r="W37" s="352">
        <f>DSUM('terepi-törzskínálat'!$C$11:$R$76,'terepi-törzskínálat'!$R$11,$BF$19:$BF$20)</f>
        <v>0</v>
      </c>
      <c r="X37" s="445">
        <f t="shared" si="7"/>
        <v>0</v>
      </c>
      <c r="Y37" s="420" t="e">
        <f t="shared" si="8"/>
        <v>#DIV/0!</v>
      </c>
      <c r="Z37" s="447">
        <f t="shared" si="9"/>
        <v>0</v>
      </c>
      <c r="AA37" s="351" t="e">
        <f>DAVERAGE('terepi-törzskínálat'!$U$11:$V$76,'terepi-törzskínálat'!$U$11,BE19:BE20)</f>
        <v>#DIV/0!</v>
      </c>
      <c r="AB37" s="468" t="e">
        <f>DSTDEV('terepi-törzskínálat'!$U$11:$V$76,'terepi-törzskínálat'!$U$11,BF19:BF20)</f>
        <v>#DIV/0!</v>
      </c>
      <c r="AC37" s="351" t="e">
        <f>DAVERAGE('terepi-törzskínálat'!$C$11:$E$76,'terepi-törzskínálat'!$E$11,BF19:BF20)</f>
        <v>#DIV/0!</v>
      </c>
      <c r="AD37" s="468" t="e">
        <f>DSTDEV('terepi-törzskínálat'!$C$11:$E$76,'terepi-törzskínálat'!$E$11,BF19:BF20)</f>
        <v>#DIV/0!</v>
      </c>
      <c r="AJ37" s="452" t="s">
        <v>17</v>
      </c>
      <c r="AK37" s="453">
        <f>COUNTIFS('terepi-törzskínálat'!$B$12:$B$76,'terepi-hajtásszám&amp;hullaték'!A24)</f>
        <v>0</v>
      </c>
    </row>
    <row r="38" spans="2:37" x14ac:dyDescent="0.2">
      <c r="B38" s="457" t="str">
        <f>'terepi-törzskínálat'!A31</f>
        <v>Bodza</v>
      </c>
      <c r="C38" s="351">
        <f>COUNTIFS('terepi-törzskínálat'!$C$12:$C$76,'terepi-törzskínálat'!A31)</f>
        <v>0</v>
      </c>
      <c r="D38" s="448">
        <f t="shared" si="0"/>
        <v>0</v>
      </c>
      <c r="E38" s="351">
        <f>DSUM('terepi-törzskínálat'!$C$11:$J$76,'terepi-törzskínálat'!$F$11,törzskínálat!$BG$19:$BG$20)</f>
        <v>0</v>
      </c>
      <c r="F38" s="437">
        <f>DSUM('terepi-törzskínálat'!$C$11:$J$76,'terepi-törzskínálat'!$G$11,törzskínálat!$BG$19:$BG$20)</f>
        <v>0</v>
      </c>
      <c r="G38" s="352">
        <f>DSUM('terepi-törzskínálat'!$C$11:$J$76,'terepi-törzskínálat'!$H$11,törzskínálat!$BG$19:$BG$20)</f>
        <v>0</v>
      </c>
      <c r="H38" s="352">
        <f>DSUM('terepi-törzskínálat'!$C$11:$J$76,'terepi-törzskínálat'!$I$11,törzskínálat!$BG$19:$BG$20)</f>
        <v>0</v>
      </c>
      <c r="I38" s="352">
        <f>DSUM('terepi-törzskínálat'!$C$11:$J$76,'terepi-törzskínálat'!$J$11,törzskínálat!$BG$19:$BG$20)</f>
        <v>0</v>
      </c>
      <c r="J38" s="445">
        <f t="shared" si="1"/>
        <v>0</v>
      </c>
      <c r="K38" s="420" t="e">
        <f t="shared" si="2"/>
        <v>#DIV/0!</v>
      </c>
      <c r="L38" s="447">
        <f t="shared" si="3"/>
        <v>0</v>
      </c>
      <c r="M38" s="352">
        <f>DSUM('terepi-törzskínálat'!$C$11:$N$76,'terepi-törzskínálat'!$K$11,$BG$19:$BG$20)</f>
        <v>0</v>
      </c>
      <c r="N38" s="352">
        <f>DSUM('terepi-törzskínálat'!$C$11:$N$76,'terepi-törzskínálat'!$L$11,$BG$19:$BG$20)</f>
        <v>0</v>
      </c>
      <c r="O38" s="352">
        <f>DSUM('terepi-törzskínálat'!$C$11:$N$76,'terepi-törzskínálat'!$M$11,$BG$19:$BG$20)</f>
        <v>0</v>
      </c>
      <c r="P38" s="352">
        <f>DSUM('terepi-törzskínálat'!$C$11:$N$76,'terepi-törzskínálat'!$N$11,$BG$19:$BG$20)</f>
        <v>0</v>
      </c>
      <c r="Q38" s="445">
        <f t="shared" si="4"/>
        <v>0</v>
      </c>
      <c r="R38" s="420" t="e">
        <f t="shared" si="5"/>
        <v>#DIV/0!</v>
      </c>
      <c r="S38" s="447">
        <f t="shared" si="6"/>
        <v>0</v>
      </c>
      <c r="T38" s="352">
        <f>DSUM('terepi-törzskínálat'!$C$11:$R$76,'terepi-törzskínálat'!$O$11,$BG$19:$BG$20)</f>
        <v>0</v>
      </c>
      <c r="U38" s="352">
        <f>DSUM('terepi-törzskínálat'!$C$11:$R$76,'terepi-törzskínálat'!$P$11,$BG$19:$BG$20)</f>
        <v>0</v>
      </c>
      <c r="V38" s="352">
        <f>DSUM('terepi-törzskínálat'!$C$11:$R$76,'terepi-törzskínálat'!$Q$11,$BG$19:$BG$20)</f>
        <v>0</v>
      </c>
      <c r="W38" s="352">
        <f>DSUM('terepi-törzskínálat'!$C$11:$R$76,'terepi-törzskínálat'!$R$11,$BG$19:$BG$20)</f>
        <v>0</v>
      </c>
      <c r="X38" s="445">
        <f t="shared" si="7"/>
        <v>0</v>
      </c>
      <c r="Y38" s="420" t="e">
        <f t="shared" si="8"/>
        <v>#DIV/0!</v>
      </c>
      <c r="Z38" s="447">
        <f t="shared" si="9"/>
        <v>0</v>
      </c>
      <c r="AA38" s="351" t="e">
        <f>DAVERAGE('terepi-törzskínálat'!$U$11:$V$76,'terepi-törzskínálat'!$U$11,BG19:BG20)</f>
        <v>#DIV/0!</v>
      </c>
      <c r="AB38" s="468" t="e">
        <f>DSTDEV('terepi-törzskínálat'!$U$11:$V$76,'terepi-törzskínálat'!$U$11,BG19:BG20)</f>
        <v>#DIV/0!</v>
      </c>
      <c r="AC38" s="351" t="e">
        <f>DAVERAGE('terepi-törzskínálat'!$C$11:$E$76,'terepi-törzskínálat'!$E$11,BG19:BG20)</f>
        <v>#DIV/0!</v>
      </c>
      <c r="AD38" s="468" t="e">
        <f>DSTDEV('terepi-törzskínálat'!$C$11:$E$76,'terepi-törzskínálat'!$E$11,BG19:BG20)</f>
        <v>#DIV/0!</v>
      </c>
      <c r="AJ38" s="452" t="s">
        <v>18</v>
      </c>
      <c r="AK38" s="453">
        <f>COUNTIFS('terepi-törzskínálat'!$B$12:$B$76,'terepi-hajtásszám&amp;hullaték'!A25)</f>
        <v>1</v>
      </c>
    </row>
    <row r="39" spans="2:37" x14ac:dyDescent="0.2">
      <c r="B39" s="457" t="str">
        <f>'terepi-törzskínálat'!A32</f>
        <v>Tatár juhar</v>
      </c>
      <c r="C39" s="351">
        <f>COUNTIFS('terepi-törzskínálat'!$C$12:$C$76,'terepi-törzskínálat'!A32)</f>
        <v>1</v>
      </c>
      <c r="D39" s="448">
        <f t="shared" si="0"/>
        <v>1.5625</v>
      </c>
      <c r="E39" s="351">
        <f>DSUM('terepi-törzskínálat'!$C$11:$J$76,'terepi-törzskínálat'!$F$11,törzskínálat!$BH$19:$BH$20)</f>
        <v>1</v>
      </c>
      <c r="F39" s="437">
        <f>DSUM('terepi-törzskínálat'!$C$11:$J$76,'terepi-törzskínálat'!$G$11,törzskínálat!$BH$19:$BH$20)</f>
        <v>0</v>
      </c>
      <c r="G39" s="352">
        <f>DSUM('terepi-törzskínálat'!$C$11:$J$76,'terepi-törzskínálat'!$H$11,törzskínálat!$BH$19:$BH$20)</f>
        <v>0</v>
      </c>
      <c r="H39" s="352">
        <f>DSUM('terepi-törzskínálat'!$C$11:$J$76,'terepi-törzskínálat'!$I$11,törzskínálat!$BH$19:$BH$20)</f>
        <v>0</v>
      </c>
      <c r="I39" s="352">
        <f>DSUM('terepi-törzskínálat'!$C$11:$J$76,'terepi-törzskínálat'!$J$11,törzskínálat!$BH$19:$BH$20)</f>
        <v>0</v>
      </c>
      <c r="J39" s="445">
        <f t="shared" si="1"/>
        <v>0</v>
      </c>
      <c r="K39" s="420">
        <f t="shared" si="2"/>
        <v>0</v>
      </c>
      <c r="L39" s="447">
        <f t="shared" si="3"/>
        <v>0</v>
      </c>
      <c r="M39" s="352">
        <f>DSUM('terepi-törzskínálat'!$C$11:$N$76,'terepi-törzskínálat'!$K$11,$BH$19:$BH$20)</f>
        <v>0</v>
      </c>
      <c r="N39" s="352">
        <f>DSUM('terepi-törzskínálat'!$C$11:$N$76,'terepi-törzskínálat'!$L$11,$BH$19:$BH$20)</f>
        <v>0</v>
      </c>
      <c r="O39" s="352">
        <f>DSUM('terepi-törzskínálat'!$C$11:$N$76,'terepi-törzskínálat'!$M$11,$BH$19:$BH$20)</f>
        <v>0</v>
      </c>
      <c r="P39" s="352">
        <f>DSUM('terepi-törzskínálat'!$C$11:$N$76,'terepi-törzskínálat'!$N$11,$BH$19:$BH$20)</f>
        <v>0</v>
      </c>
      <c r="Q39" s="445">
        <f t="shared" si="4"/>
        <v>0</v>
      </c>
      <c r="R39" s="420">
        <f t="shared" si="5"/>
        <v>0</v>
      </c>
      <c r="S39" s="447">
        <f t="shared" si="6"/>
        <v>0</v>
      </c>
      <c r="T39" s="352">
        <f>DSUM('terepi-törzskínálat'!$C$11:$R$76,'terepi-törzskínálat'!$O$11,$BH$19:$BH$20)</f>
        <v>0</v>
      </c>
      <c r="U39" s="352">
        <f>DSUM('terepi-törzskínálat'!$C$11:$R$76,'terepi-törzskínálat'!$P$11,$BH$19:$BH$20)</f>
        <v>0</v>
      </c>
      <c r="V39" s="352">
        <f>DSUM('terepi-törzskínálat'!$C$11:$R$76,'terepi-törzskínálat'!$Q$11,$BH$19:$BH$20)</f>
        <v>0</v>
      </c>
      <c r="W39" s="352">
        <f>DSUM('terepi-törzskínálat'!$C$11:$R$76,'terepi-törzskínálat'!$R$11,$BH$19:$BH$20)</f>
        <v>0</v>
      </c>
      <c r="X39" s="445">
        <f t="shared" si="7"/>
        <v>0</v>
      </c>
      <c r="Y39" s="420">
        <f t="shared" si="8"/>
        <v>0</v>
      </c>
      <c r="Z39" s="447">
        <f t="shared" si="9"/>
        <v>0</v>
      </c>
      <c r="AA39" s="351" t="e">
        <f>DAVERAGE('terepi-törzskínálat'!$U$11:$V$76,'terepi-törzskínálat'!$U$11,BH19:BH20)</f>
        <v>#DIV/0!</v>
      </c>
      <c r="AB39" s="468" t="e">
        <f>DSTDEV('terepi-törzskínálat'!$U$11:$V$76,'terepi-törzskínálat'!$U$11,BH19:BH20)</f>
        <v>#DIV/0!</v>
      </c>
      <c r="AC39" s="351">
        <f>DAVERAGE('terepi-törzskínálat'!$C$11:$E$76,'terepi-törzskínálat'!$E$11,BH19:BH20)</f>
        <v>20</v>
      </c>
      <c r="AD39" s="468" t="e">
        <f>DSTDEV('terepi-törzskínálat'!$C$11:$E$76,'terepi-törzskínálat'!$E$11,BH19:BH20)</f>
        <v>#DIV/0!</v>
      </c>
      <c r="AJ39" s="452" t="s">
        <v>19</v>
      </c>
      <c r="AK39" s="453">
        <f>COUNTIFS('terepi-törzskínálat'!$B$12:$B$76,'terepi-hajtásszám&amp;hullaték'!A26)</f>
        <v>3</v>
      </c>
    </row>
    <row r="40" spans="2:37" x14ac:dyDescent="0.2">
      <c r="B40" s="457" t="str">
        <f>'terepi-törzskínálat'!A33</f>
        <v>Vadkőrte</v>
      </c>
      <c r="C40" s="351">
        <f>COUNTIFS('terepi-törzskínálat'!$C$12:$C$76,'terepi-törzskínálat'!A33)</f>
        <v>1</v>
      </c>
      <c r="D40" s="448">
        <f t="shared" si="0"/>
        <v>1.5625</v>
      </c>
      <c r="E40" s="351">
        <f>DSUM('terepi-törzskínálat'!$C$11:$J$76,'terepi-törzskínálat'!$F$11,törzskínálat!$BI$19:$BI$20)</f>
        <v>1</v>
      </c>
      <c r="F40" s="437">
        <f>DSUM('terepi-törzskínálat'!$C$11:$J$76,'terepi-törzskínálat'!$G$11,törzskínálat!$BI$19:$BI$20)</f>
        <v>0</v>
      </c>
      <c r="G40" s="352">
        <f>DSUM('terepi-törzskínálat'!$C$11:$J$76,'terepi-törzskínálat'!$H$11,törzskínálat!$BI$19:$BI$20)</f>
        <v>0</v>
      </c>
      <c r="H40" s="352">
        <f>DSUM('terepi-törzskínálat'!$C$11:$J$76,'terepi-törzskínálat'!$I$11,törzskínálat!$BI$19:$BI$20)</f>
        <v>0</v>
      </c>
      <c r="I40" s="352">
        <f>DSUM('terepi-törzskínálat'!$C$11:$J$76,'terepi-törzskínálat'!$J$11,törzskínálat!$BI$19:$BI$20)</f>
        <v>0</v>
      </c>
      <c r="J40" s="445">
        <f t="shared" si="1"/>
        <v>0</v>
      </c>
      <c r="K40" s="420">
        <f t="shared" si="2"/>
        <v>0</v>
      </c>
      <c r="L40" s="447">
        <f t="shared" si="3"/>
        <v>0</v>
      </c>
      <c r="M40" s="352">
        <f>DSUM('terepi-törzskínálat'!$C$11:$N$76,'terepi-törzskínálat'!$K$11,$BI$19:$BI$20)</f>
        <v>0</v>
      </c>
      <c r="N40" s="352">
        <f>DSUM('terepi-törzskínálat'!$C$11:$N$76,'terepi-törzskínálat'!$L$11,$BI$19:$BI$20)</f>
        <v>0</v>
      </c>
      <c r="O40" s="352">
        <f>DSUM('terepi-törzskínálat'!$C$11:$N$76,'terepi-törzskínálat'!$M$11,$BI$19:$BI$20)</f>
        <v>0</v>
      </c>
      <c r="P40" s="352">
        <f>DSUM('terepi-törzskínálat'!$C$11:$N$76,'terepi-törzskínálat'!$N$11,$BI$19:$BI$20)</f>
        <v>0</v>
      </c>
      <c r="Q40" s="445">
        <f t="shared" si="4"/>
        <v>0</v>
      </c>
      <c r="R40" s="420">
        <f t="shared" si="5"/>
        <v>0</v>
      </c>
      <c r="S40" s="447">
        <f t="shared" si="6"/>
        <v>0</v>
      </c>
      <c r="T40" s="352">
        <f>DSUM('terepi-törzskínálat'!$C$11:$R$76,'terepi-törzskínálat'!$O$11,$BI$19:$BI$20)</f>
        <v>0</v>
      </c>
      <c r="U40" s="352">
        <f>DSUM('terepi-törzskínálat'!$C$11:$R$76,'terepi-törzskínálat'!$P$11,$BI$19:$BI$20)</f>
        <v>0</v>
      </c>
      <c r="V40" s="352">
        <f>DSUM('terepi-törzskínálat'!$C$11:$R$76,'terepi-törzskínálat'!$Q$11,$BI$19:$BI$20)</f>
        <v>0</v>
      </c>
      <c r="W40" s="352">
        <f>DSUM('terepi-törzskínálat'!$C$11:$R$76,'terepi-törzskínálat'!$R$11,$BI$19:$BI$20)</f>
        <v>0</v>
      </c>
      <c r="X40" s="445">
        <f t="shared" si="7"/>
        <v>0</v>
      </c>
      <c r="Y40" s="420">
        <f t="shared" si="8"/>
        <v>0</v>
      </c>
      <c r="Z40" s="447">
        <f t="shared" si="9"/>
        <v>0</v>
      </c>
      <c r="AA40" s="351" t="e">
        <f>DAVERAGE('terepi-törzskínálat'!$U$11:$V$76,'terepi-törzskínálat'!$U$11,BI19:BI20)</f>
        <v>#DIV/0!</v>
      </c>
      <c r="AB40" s="468" t="e">
        <f>DSTDEV('terepi-törzskínálat'!$U$11:$V$76,'terepi-törzskínálat'!$U$11,BI19:BI20)</f>
        <v>#DIV/0!</v>
      </c>
      <c r="AC40" s="351">
        <f>DAVERAGE('terepi-törzskínálat'!$C$11:$E$76,'terepi-törzskínálat'!$E$11,BI19:BI20)</f>
        <v>72</v>
      </c>
      <c r="AD40" s="468" t="e">
        <f>DSTDEV('terepi-törzskínálat'!$C$11:$E$76,'terepi-törzskínálat'!$E$11,BI19:BI20)</f>
        <v>#DIV/0!</v>
      </c>
      <c r="AJ40" s="452" t="s">
        <v>20</v>
      </c>
      <c r="AK40" s="453">
        <f>COUNTIFS('terepi-törzskínálat'!$B$12:$B$76,'terepi-hajtásszám&amp;hullaték'!A27)</f>
        <v>0</v>
      </c>
    </row>
    <row r="41" spans="2:37" x14ac:dyDescent="0.2">
      <c r="B41" s="457" t="str">
        <f>'terepi-törzskínálat'!A34</f>
        <v>Gyalogakác</v>
      </c>
      <c r="C41" s="351">
        <f>COUNTIFS('terepi-törzskínálat'!$C$12:$C$76,'terepi-törzskínálat'!A34)</f>
        <v>0</v>
      </c>
      <c r="D41" s="448">
        <f t="shared" si="0"/>
        <v>0</v>
      </c>
      <c r="E41" s="351">
        <f>DSUM('terepi-törzskínálat'!$C$11:$J$76,'terepi-törzskínálat'!$F$11,törzskínálat!$BJ$19:$BJ$20)</f>
        <v>0</v>
      </c>
      <c r="F41" s="437">
        <f>DSUM('terepi-törzskínálat'!$C$11:$J$76,'terepi-törzskínálat'!$G$11,törzskínálat!$BJ$19:$BJ$20)</f>
        <v>0</v>
      </c>
      <c r="G41" s="352">
        <f>DSUM('terepi-törzskínálat'!$C$11:$J$76,'terepi-törzskínálat'!$H$11,törzskínálat!$BJ$19:$BJ$20)</f>
        <v>0</v>
      </c>
      <c r="H41" s="352">
        <f>DSUM('terepi-törzskínálat'!$C$11:$J$76,'terepi-törzskínálat'!$I$11,törzskínálat!$BJ$19:$BJ$20)</f>
        <v>0</v>
      </c>
      <c r="I41" s="352">
        <f>DSUM('terepi-törzskínálat'!$C$11:$J$76,'terepi-törzskínálat'!$J$11,törzskínálat!$BJ$19:$BJ$20)</f>
        <v>0</v>
      </c>
      <c r="J41" s="445">
        <f t="shared" si="1"/>
        <v>0</v>
      </c>
      <c r="K41" s="420" t="e">
        <f t="shared" si="2"/>
        <v>#DIV/0!</v>
      </c>
      <c r="L41" s="447">
        <f t="shared" si="3"/>
        <v>0</v>
      </c>
      <c r="M41" s="352">
        <f>DSUM('terepi-törzskínálat'!$C$11:$N$76,'terepi-törzskínálat'!$K$11,$BJ$19:$BJ$20)</f>
        <v>0</v>
      </c>
      <c r="N41" s="352">
        <f>DSUM('terepi-törzskínálat'!$C$11:$N$76,'terepi-törzskínálat'!$L$11,$BJ$19:$BJ$20)</f>
        <v>0</v>
      </c>
      <c r="O41" s="352">
        <f>DSUM('terepi-törzskínálat'!$C$11:$N$76,'terepi-törzskínálat'!$M$11,$BJ$19:$BJ$20)</f>
        <v>0</v>
      </c>
      <c r="P41" s="352">
        <f>DSUM('terepi-törzskínálat'!$C$11:$N$76,'terepi-törzskínálat'!$N$11,$BJ$19:$BJ$20)</f>
        <v>0</v>
      </c>
      <c r="Q41" s="445">
        <f t="shared" si="4"/>
        <v>0</v>
      </c>
      <c r="R41" s="420" t="e">
        <f t="shared" si="5"/>
        <v>#DIV/0!</v>
      </c>
      <c r="S41" s="447">
        <f t="shared" si="6"/>
        <v>0</v>
      </c>
      <c r="T41" s="352">
        <f>DSUM('terepi-törzskínálat'!$C$11:$R$76,'terepi-törzskínálat'!$O$11,$BJ$19:$BJ$20)</f>
        <v>0</v>
      </c>
      <c r="U41" s="352">
        <f>DSUM('terepi-törzskínálat'!$C$11:$R$76,'terepi-törzskínálat'!$P$11,$BJ$19:$BJ$20)</f>
        <v>0</v>
      </c>
      <c r="V41" s="352">
        <f>DSUM('terepi-törzskínálat'!$C$11:$R$76,'terepi-törzskínálat'!$Q$11,$BJ$19:$BJ$20)</f>
        <v>0</v>
      </c>
      <c r="W41" s="352">
        <f>DSUM('terepi-törzskínálat'!$C$11:$R$76,'terepi-törzskínálat'!$R$11,$BJ$19:$BJ$20)</f>
        <v>0</v>
      </c>
      <c r="X41" s="445">
        <f t="shared" si="7"/>
        <v>0</v>
      </c>
      <c r="Y41" s="420" t="e">
        <f t="shared" si="8"/>
        <v>#DIV/0!</v>
      </c>
      <c r="Z41" s="447">
        <f t="shared" si="9"/>
        <v>0</v>
      </c>
      <c r="AA41" s="351" t="e">
        <f>DAVERAGE('terepi-törzskínálat'!$U$11:$V$76,'terepi-törzskínálat'!$U$11,BJ19:BJ20)</f>
        <v>#DIV/0!</v>
      </c>
      <c r="AB41" s="468" t="e">
        <f>DSTDEV('terepi-törzskínálat'!$U$11:$V$76,'terepi-törzskínálat'!$U$11,BJ19:BJ20)</f>
        <v>#DIV/0!</v>
      </c>
      <c r="AC41" s="351" t="e">
        <f>DAVERAGE('terepi-törzskínálat'!$C$11:$E$76,'terepi-törzskínálat'!$E$11,BJ19:BJ20)</f>
        <v>#DIV/0!</v>
      </c>
      <c r="AD41" s="468" t="e">
        <f>DSTDEV('terepi-törzskínálat'!$C$11:$E$76,'terepi-törzskínálat'!$E$11,BJ19:BJ20)</f>
        <v>#DIV/0!</v>
      </c>
      <c r="AJ41" s="452" t="s">
        <v>21</v>
      </c>
      <c r="AK41" s="453">
        <f>COUNTIFS('terepi-törzskínálat'!$B$12:$B$76,'terepi-hajtásszám&amp;hullaték'!A28)</f>
        <v>0</v>
      </c>
    </row>
    <row r="42" spans="2:37" x14ac:dyDescent="0.2">
      <c r="B42" s="457" t="str">
        <f>'terepi-törzskínálat'!A35</f>
        <v>faj4 +</v>
      </c>
      <c r="C42" s="351">
        <f>COUNTIFS('terepi-törzskínálat'!$C$12:$C$76,'terepi-törzskínálat'!A35)</f>
        <v>0</v>
      </c>
      <c r="D42" s="448">
        <f t="shared" si="0"/>
        <v>0</v>
      </c>
      <c r="E42" s="351">
        <f>DSUM('terepi-törzskínálat'!$C$11:$J$76,'terepi-törzskínálat'!$F$11,törzskínálat!$BK$19:$BK$20)</f>
        <v>0</v>
      </c>
      <c r="F42" s="437">
        <f>DSUM('terepi-törzskínálat'!$C$11:$J$76,'terepi-törzskínálat'!$G$11,törzskínálat!$BK$19:$BK$20)</f>
        <v>0</v>
      </c>
      <c r="G42" s="352">
        <f>DSUM('terepi-törzskínálat'!$C$11:$J$76,'terepi-törzskínálat'!$H$11,törzskínálat!$BK$19:$BK$20)</f>
        <v>0</v>
      </c>
      <c r="H42" s="352">
        <f>DSUM('terepi-törzskínálat'!$C$11:$J$76,'terepi-törzskínálat'!$I$11,törzskínálat!$BK$19:$BK$20)</f>
        <v>0</v>
      </c>
      <c r="I42" s="352">
        <f>DSUM('terepi-törzskínálat'!$C$11:$J$76,'terepi-törzskínálat'!$J$11,törzskínálat!$BK$19:$BK$20)</f>
        <v>0</v>
      </c>
      <c r="J42" s="445">
        <f t="shared" si="1"/>
        <v>0</v>
      </c>
      <c r="K42" s="420" t="e">
        <f t="shared" si="2"/>
        <v>#DIV/0!</v>
      </c>
      <c r="L42" s="447">
        <f t="shared" si="3"/>
        <v>0</v>
      </c>
      <c r="M42" s="352">
        <f>DSUM('terepi-törzskínálat'!$C$11:$N$76,'terepi-törzskínálat'!$K$11,$BK$19:$BK$20)</f>
        <v>0</v>
      </c>
      <c r="N42" s="352">
        <f>DSUM('terepi-törzskínálat'!$C$11:$N$76,'terepi-törzskínálat'!$L$11,$BK$19:$BK$20)</f>
        <v>0</v>
      </c>
      <c r="O42" s="352">
        <f>DSUM('terepi-törzskínálat'!$C$11:$N$76,'terepi-törzskínálat'!$M$11,$BK$19:$BK$20)</f>
        <v>0</v>
      </c>
      <c r="P42" s="352">
        <f>DSUM('terepi-törzskínálat'!$C$11:$N$76,'terepi-törzskínálat'!$N$11,$BK$19:$BK$20)</f>
        <v>0</v>
      </c>
      <c r="Q42" s="445">
        <f t="shared" si="4"/>
        <v>0</v>
      </c>
      <c r="R42" s="420" t="e">
        <f t="shared" si="5"/>
        <v>#DIV/0!</v>
      </c>
      <c r="S42" s="447">
        <f t="shared" si="6"/>
        <v>0</v>
      </c>
      <c r="T42" s="352">
        <f>DSUM('terepi-törzskínálat'!$C$11:$R$76,'terepi-törzskínálat'!$O$11,$BK$19:$BK$20)</f>
        <v>0</v>
      </c>
      <c r="U42" s="352">
        <f>DSUM('terepi-törzskínálat'!$C$11:$R$76,'terepi-törzskínálat'!$P$11,$BK$19:$BK$20)</f>
        <v>0</v>
      </c>
      <c r="V42" s="352">
        <f>DSUM('terepi-törzskínálat'!$C$11:$R$76,'terepi-törzskínálat'!$Q$11,$BK$19:$BK$20)</f>
        <v>0</v>
      </c>
      <c r="W42" s="352">
        <f>DSUM('terepi-törzskínálat'!$C$11:$R$76,'terepi-törzskínálat'!$R$11,$BK$19:$BK$20)</f>
        <v>0</v>
      </c>
      <c r="X42" s="445">
        <f t="shared" si="7"/>
        <v>0</v>
      </c>
      <c r="Y42" s="420" t="e">
        <f t="shared" si="8"/>
        <v>#DIV/0!</v>
      </c>
      <c r="Z42" s="447">
        <f t="shared" si="9"/>
        <v>0</v>
      </c>
      <c r="AA42" s="351" t="e">
        <f>DAVERAGE('terepi-törzskínálat'!$U$11:$V$76,'terepi-törzskínálat'!$U$11,BK19:BK20)</f>
        <v>#DIV/0!</v>
      </c>
      <c r="AB42" s="468" t="e">
        <f>DSTDEV('terepi-törzskínálat'!$U$11:$V$76,'terepi-törzskínálat'!$U$11,BK19:BK20)</f>
        <v>#DIV/0!</v>
      </c>
      <c r="AC42" s="351" t="e">
        <f>DAVERAGE('terepi-törzskínálat'!$C$11:$E$76,'terepi-törzskínálat'!$E$11,BK19:BK20)</f>
        <v>#DIV/0!</v>
      </c>
      <c r="AD42" s="468" t="e">
        <f>DSTDEV('terepi-törzskínálat'!$C$11:$E$76,'terepi-törzskínálat'!$E$11,BK19:BK20)</f>
        <v>#DIV/0!</v>
      </c>
      <c r="AJ42" s="452" t="s">
        <v>22</v>
      </c>
      <c r="AK42" s="453">
        <f>COUNTIFS('terepi-törzskínálat'!$B$12:$B$76,'terepi-hajtásszám&amp;hullaték'!A29)</f>
        <v>1</v>
      </c>
    </row>
    <row r="43" spans="2:37" x14ac:dyDescent="0.2">
      <c r="B43" s="457" t="str">
        <f>'terepi-törzskínálat'!A36</f>
        <v>faj5 +</v>
      </c>
      <c r="C43" s="351">
        <f>COUNTIFS('terepi-törzskínálat'!$C$12:$C$76,'terepi-törzskínálat'!A36)</f>
        <v>0</v>
      </c>
      <c r="D43" s="448">
        <f t="shared" si="0"/>
        <v>0</v>
      </c>
      <c r="E43" s="351">
        <f>DSUM('terepi-törzskínálat'!$C$11:$J$76,'terepi-törzskínálat'!$F$11,törzskínálat!$BL$19:$BL$20)</f>
        <v>0</v>
      </c>
      <c r="F43" s="437">
        <f>DSUM('terepi-törzskínálat'!$C$11:$J$76,'terepi-törzskínálat'!$G$11,törzskínálat!$BL$19:$BL$20)</f>
        <v>0</v>
      </c>
      <c r="G43" s="352">
        <f>DSUM('terepi-törzskínálat'!$C$11:$J$76,'terepi-törzskínálat'!$H$11,törzskínálat!$BL$19:$BL$20)</f>
        <v>0</v>
      </c>
      <c r="H43" s="352">
        <f>DSUM('terepi-törzskínálat'!$C$11:$J$76,'terepi-törzskínálat'!$I$11,törzskínálat!$BL$19:$BL$20)</f>
        <v>0</v>
      </c>
      <c r="I43" s="352">
        <f>DSUM('terepi-törzskínálat'!$C$11:$J$76,'terepi-törzskínálat'!$J$11,törzskínálat!$BL$19:$BL$20)</f>
        <v>0</v>
      </c>
      <c r="J43" s="445">
        <f t="shared" si="1"/>
        <v>0</v>
      </c>
      <c r="K43" s="420" t="e">
        <f t="shared" si="2"/>
        <v>#DIV/0!</v>
      </c>
      <c r="L43" s="447">
        <f t="shared" si="3"/>
        <v>0</v>
      </c>
      <c r="M43" s="352">
        <f>DSUM('terepi-törzskínálat'!$C$11:$N$76,'terepi-törzskínálat'!$K$11,$BL$19:$BL$20)</f>
        <v>0</v>
      </c>
      <c r="N43" s="352">
        <f>DSUM('terepi-törzskínálat'!$C$11:$N$76,'terepi-törzskínálat'!$L$11,$BL$19:$BL$20)</f>
        <v>0</v>
      </c>
      <c r="O43" s="352">
        <f>DSUM('terepi-törzskínálat'!$C$11:$N$76,'terepi-törzskínálat'!$M$11,$BL$19:$BL$20)</f>
        <v>0</v>
      </c>
      <c r="P43" s="352">
        <f>DSUM('terepi-törzskínálat'!$C$11:$N$76,'terepi-törzskínálat'!$N$11,$BL$19:$BL$20)</f>
        <v>0</v>
      </c>
      <c r="Q43" s="445">
        <f t="shared" si="4"/>
        <v>0</v>
      </c>
      <c r="R43" s="420" t="e">
        <f t="shared" si="5"/>
        <v>#DIV/0!</v>
      </c>
      <c r="S43" s="447">
        <f t="shared" si="6"/>
        <v>0</v>
      </c>
      <c r="T43" s="352">
        <f>DSUM('terepi-törzskínálat'!$C$11:$R$76,'terepi-törzskínálat'!$O$11,$BL$19:$BL$20)</f>
        <v>0</v>
      </c>
      <c r="U43" s="352">
        <f>DSUM('terepi-törzskínálat'!$C$11:$R$76,'terepi-törzskínálat'!$P$11,$BL$19:$BL$20)</f>
        <v>0</v>
      </c>
      <c r="V43" s="352">
        <f>DSUM('terepi-törzskínálat'!$C$11:$R$76,'terepi-törzskínálat'!$Q$11,$BL$19:$BL$20)</f>
        <v>0</v>
      </c>
      <c r="W43" s="352">
        <f>DSUM('terepi-törzskínálat'!$C$11:$R$76,'terepi-törzskínálat'!$R$11,$BL$19:$BL$20)</f>
        <v>0</v>
      </c>
      <c r="X43" s="445">
        <f t="shared" si="7"/>
        <v>0</v>
      </c>
      <c r="Y43" s="420" t="e">
        <f t="shared" si="8"/>
        <v>#DIV/0!</v>
      </c>
      <c r="Z43" s="447">
        <f t="shared" si="9"/>
        <v>0</v>
      </c>
      <c r="AA43" s="351" t="e">
        <f>DAVERAGE('terepi-törzskínálat'!$U$11:$V$76,'terepi-törzskínálat'!$U$11,BL19:BL20)</f>
        <v>#DIV/0!</v>
      </c>
      <c r="AB43" s="468" t="e">
        <f>DSTDEV('terepi-törzskínálat'!$U$11:$V$76,'terepi-törzskínálat'!$U$11,BL19:BL20)</f>
        <v>#DIV/0!</v>
      </c>
      <c r="AC43" s="351" t="e">
        <f>DAVERAGE('terepi-törzskínálat'!$C$11:$E$76,'terepi-törzskínálat'!$E$11,BL19:BL20)</f>
        <v>#DIV/0!</v>
      </c>
      <c r="AD43" s="468" t="e">
        <f>DSTDEV('terepi-törzskínálat'!$C$11:$E$76,'terepi-törzskínálat'!$E$11,BL19:BL20)</f>
        <v>#DIV/0!</v>
      </c>
      <c r="AJ43" s="452" t="s">
        <v>23</v>
      </c>
      <c r="AK43" s="453">
        <f>COUNTIFS('terepi-törzskínálat'!$B$12:$B$76,'terepi-hajtásszám&amp;hullaték'!A30)</f>
        <v>1</v>
      </c>
    </row>
    <row r="44" spans="2:37" x14ac:dyDescent="0.2">
      <c r="B44" s="457" t="str">
        <f>'terepi-törzskínálat'!A37</f>
        <v>faj6 +</v>
      </c>
      <c r="C44" s="351">
        <f>COUNTIFS('terepi-törzskínálat'!$C$12:$C$76,'terepi-törzskínálat'!A37)</f>
        <v>0</v>
      </c>
      <c r="D44" s="448">
        <f t="shared" si="0"/>
        <v>0</v>
      </c>
      <c r="E44" s="351">
        <f>DSUM('terepi-törzskínálat'!$C$11:$J$76,'terepi-törzskínálat'!$F$11,törzskínálat!$BM$19:$BM$20)</f>
        <v>0</v>
      </c>
      <c r="F44" s="437">
        <f>DSUM('terepi-törzskínálat'!$C$11:$J$76,'terepi-törzskínálat'!$G$11,törzskínálat!$BM$19:$BM$20)</f>
        <v>0</v>
      </c>
      <c r="G44" s="352">
        <f>DSUM('terepi-törzskínálat'!$C$11:$J$76,'terepi-törzskínálat'!$H$11,törzskínálat!$BM$19:$BM$20)</f>
        <v>0</v>
      </c>
      <c r="H44" s="352">
        <f>DSUM('terepi-törzskínálat'!$C$11:$J$76,'terepi-törzskínálat'!$I$11,törzskínálat!$BM$19:$BM$20)</f>
        <v>0</v>
      </c>
      <c r="I44" s="352">
        <f>DSUM('terepi-törzskínálat'!$C$11:$J$76,'terepi-törzskínálat'!$J$11,törzskínálat!$BM$19:$BM$20)</f>
        <v>0</v>
      </c>
      <c r="J44" s="445">
        <f t="shared" si="1"/>
        <v>0</v>
      </c>
      <c r="K44" s="420" t="e">
        <f t="shared" si="2"/>
        <v>#DIV/0!</v>
      </c>
      <c r="L44" s="447">
        <f t="shared" si="3"/>
        <v>0</v>
      </c>
      <c r="M44" s="352">
        <f>DSUM('terepi-törzskínálat'!$C$11:$N$76,'terepi-törzskínálat'!$K$11,$BM$19:$BM$20)</f>
        <v>0</v>
      </c>
      <c r="N44" s="352">
        <f>DSUM('terepi-törzskínálat'!$C$11:$N$76,'terepi-törzskínálat'!$L$11,$BM$19:$BM$20)</f>
        <v>0</v>
      </c>
      <c r="O44" s="352">
        <f>DSUM('terepi-törzskínálat'!$C$11:$N$76,'terepi-törzskínálat'!$M$11,$BM$19:$BM$20)</f>
        <v>0</v>
      </c>
      <c r="P44" s="352">
        <f>DSUM('terepi-törzskínálat'!$C$11:$N$76,'terepi-törzskínálat'!$N$11,$BM$19:$BM$20)</f>
        <v>0</v>
      </c>
      <c r="Q44" s="445">
        <f t="shared" si="4"/>
        <v>0</v>
      </c>
      <c r="R44" s="420" t="e">
        <f t="shared" si="5"/>
        <v>#DIV/0!</v>
      </c>
      <c r="S44" s="447">
        <f t="shared" si="6"/>
        <v>0</v>
      </c>
      <c r="T44" s="352">
        <f>DSUM('terepi-törzskínálat'!$C$11:$R$76,'terepi-törzskínálat'!$O$11,$BM$19:$BM$20)</f>
        <v>0</v>
      </c>
      <c r="U44" s="352">
        <f>DSUM('terepi-törzskínálat'!$C$11:$R$76,'terepi-törzskínálat'!$P$11,$BM$19:$BM$20)</f>
        <v>0</v>
      </c>
      <c r="V44" s="352">
        <f>DSUM('terepi-törzskínálat'!$C$11:$R$76,'terepi-törzskínálat'!$Q$11,$BM$19:$BM$20)</f>
        <v>0</v>
      </c>
      <c r="W44" s="352">
        <f>DSUM('terepi-törzskínálat'!$C$11:$R$76,'terepi-törzskínálat'!$R$11,$BM$19:$BM$20)</f>
        <v>0</v>
      </c>
      <c r="X44" s="445">
        <f t="shared" si="7"/>
        <v>0</v>
      </c>
      <c r="Y44" s="420" t="e">
        <f t="shared" si="8"/>
        <v>#DIV/0!</v>
      </c>
      <c r="Z44" s="447">
        <f t="shared" si="9"/>
        <v>0</v>
      </c>
      <c r="AA44" s="351" t="e">
        <f>DAVERAGE('terepi-törzskínálat'!$U$11:$V$76,'terepi-törzskínálat'!$U$11,BL19:BL20)</f>
        <v>#DIV/0!</v>
      </c>
      <c r="AB44" s="468" t="e">
        <f>DSTDEV('terepi-törzskínálat'!$U$11:$V$76,'terepi-törzskínálat'!$U$11,BM19:BM20)</f>
        <v>#DIV/0!</v>
      </c>
      <c r="AC44" s="351" t="e">
        <f>DAVERAGE('terepi-törzskínálat'!$C$11:$E$76,'terepi-törzskínálat'!$E$11,BM19:BM20)</f>
        <v>#DIV/0!</v>
      </c>
      <c r="AD44" s="468" t="e">
        <f>DSTDEV('terepi-törzskínálat'!$C$11:$E$76,'terepi-törzskínálat'!$E$11,BM19:BM20)</f>
        <v>#DIV/0!</v>
      </c>
      <c r="AJ44" s="452" t="s">
        <v>24</v>
      </c>
      <c r="AK44" s="453">
        <f>COUNTIFS('terepi-törzskínálat'!$B$12:$B$76,'terepi-hajtásszám&amp;hullaték'!A31)</f>
        <v>0</v>
      </c>
    </row>
    <row r="45" spans="2:37" x14ac:dyDescent="0.2">
      <c r="B45" s="457" t="str">
        <f>'terepi-törzskínálat'!A38</f>
        <v>faj7 +</v>
      </c>
      <c r="C45" s="351">
        <f>COUNTIFS('terepi-törzskínálat'!$C$12:$C$76,'terepi-törzskínálat'!A38)</f>
        <v>0</v>
      </c>
      <c r="D45" s="448">
        <f t="shared" si="0"/>
        <v>0</v>
      </c>
      <c r="E45" s="351">
        <f>DSUM('terepi-törzskínálat'!$C$11:$J$76,'terepi-törzskínálat'!$F$11,törzskínálat!$BN$19:$BN$20)</f>
        <v>0</v>
      </c>
      <c r="F45" s="437">
        <f>DSUM('terepi-törzskínálat'!$C$11:$J$76,'terepi-törzskínálat'!$G$11,törzskínálat!$BN$19:$BN$20)</f>
        <v>0</v>
      </c>
      <c r="G45" s="352">
        <f>DSUM('terepi-törzskínálat'!$C$11:$J$76,'terepi-törzskínálat'!$H$11,törzskínálat!$BN$19:$BN$20)</f>
        <v>0</v>
      </c>
      <c r="H45" s="352">
        <f>DSUM('terepi-törzskínálat'!$C$11:$J$76,'terepi-törzskínálat'!$I$11,törzskínálat!$BN$19:$BN$20)</f>
        <v>0</v>
      </c>
      <c r="I45" s="352">
        <f>DSUM('terepi-törzskínálat'!$C$11:$J$76,'terepi-törzskínálat'!$J$11,törzskínálat!$BN$19:$BN$20)</f>
        <v>0</v>
      </c>
      <c r="J45" s="445">
        <f t="shared" si="1"/>
        <v>0</v>
      </c>
      <c r="K45" s="420" t="e">
        <f t="shared" si="2"/>
        <v>#DIV/0!</v>
      </c>
      <c r="L45" s="447">
        <f t="shared" si="3"/>
        <v>0</v>
      </c>
      <c r="M45" s="352">
        <f>DSUM('terepi-törzskínálat'!$C$11:$N$76,'terepi-törzskínálat'!$K$11,$BN$19:$BN$20)</f>
        <v>0</v>
      </c>
      <c r="N45" s="352">
        <f>DSUM('terepi-törzskínálat'!$C$11:$N$76,'terepi-törzskínálat'!$L$11,$BN$19:$BN$20)</f>
        <v>0</v>
      </c>
      <c r="O45" s="352">
        <f>DSUM('terepi-törzskínálat'!$C$11:$N$76,'terepi-törzskínálat'!$M$11,$BN$19:$BN$20)</f>
        <v>0</v>
      </c>
      <c r="P45" s="352">
        <f>DSUM('terepi-törzskínálat'!$C$11:$N$76,'terepi-törzskínálat'!$N$11,$BN$19:$BN$20)</f>
        <v>0</v>
      </c>
      <c r="Q45" s="445">
        <f t="shared" si="4"/>
        <v>0</v>
      </c>
      <c r="R45" s="420" t="e">
        <f t="shared" si="5"/>
        <v>#DIV/0!</v>
      </c>
      <c r="S45" s="447">
        <f t="shared" si="6"/>
        <v>0</v>
      </c>
      <c r="T45" s="352">
        <f>DSUM('terepi-törzskínálat'!$C$11:$R$76,'terepi-törzskínálat'!$O$11,$BN$19:$BN$20)</f>
        <v>0</v>
      </c>
      <c r="U45" s="352">
        <f>DSUM('terepi-törzskínálat'!$C$11:$R$76,'terepi-törzskínálat'!$P$11,$BN$19:$BN$20)</f>
        <v>0</v>
      </c>
      <c r="V45" s="352">
        <f>DSUM('terepi-törzskínálat'!$C$11:$R$76,'terepi-törzskínálat'!$Q$11,$BN$19:$BN$20)</f>
        <v>0</v>
      </c>
      <c r="W45" s="352">
        <f>DSUM('terepi-törzskínálat'!$C$11:$R$76,'terepi-törzskínálat'!$R$11,$BN$19:$BN$20)</f>
        <v>0</v>
      </c>
      <c r="X45" s="445">
        <f t="shared" si="7"/>
        <v>0</v>
      </c>
      <c r="Y45" s="420" t="e">
        <f t="shared" si="8"/>
        <v>#DIV/0!</v>
      </c>
      <c r="Z45" s="447">
        <f t="shared" si="9"/>
        <v>0</v>
      </c>
      <c r="AA45" s="351" t="e">
        <f>DAVERAGE('terepi-törzskínálat'!$U$11:$V$76,'terepi-törzskínálat'!$U$11,BN19:BN20)</f>
        <v>#DIV/0!</v>
      </c>
      <c r="AB45" s="468" t="e">
        <f>DSTDEV('terepi-törzskínálat'!$U$11:$V$76,'terepi-törzskínálat'!$U$11,BN19:BN20)</f>
        <v>#DIV/0!</v>
      </c>
      <c r="AC45" s="351" t="e">
        <f>DAVERAGE('terepi-törzskínálat'!$C$11:$E$76,'terepi-törzskínálat'!$E$11,BN19:BN20)</f>
        <v>#DIV/0!</v>
      </c>
      <c r="AD45" s="468" t="e">
        <f>DSTDEV('terepi-törzskínálat'!$C$11:$E$76,'terepi-törzskínálat'!$E$11,BN19:BN20)</f>
        <v>#DIV/0!</v>
      </c>
      <c r="AJ45" s="452" t="s">
        <v>25</v>
      </c>
      <c r="AK45" s="453">
        <f>COUNTIFS('terepi-törzskínálat'!$B$12:$B$76,'terepi-hajtásszám&amp;hullaték'!A32)</f>
        <v>0</v>
      </c>
    </row>
    <row r="46" spans="2:37" x14ac:dyDescent="0.2">
      <c r="B46" s="457" t="str">
        <f>'terepi-törzskínálat'!A39</f>
        <v>faj8 +</v>
      </c>
      <c r="C46" s="351">
        <f>COUNTIFS('terepi-törzskínálat'!$C$12:$C$76,'terepi-törzskínálat'!A39)</f>
        <v>0</v>
      </c>
      <c r="D46" s="448">
        <f t="shared" si="0"/>
        <v>0</v>
      </c>
      <c r="E46" s="351">
        <f>DSUM('terepi-törzskínálat'!$C$11:$J$76,'terepi-törzskínálat'!$F$11,törzskínálat!$BO$19:$BO$20)</f>
        <v>0</v>
      </c>
      <c r="F46" s="437">
        <f>DSUM('terepi-törzskínálat'!$C$11:$J$76,'terepi-törzskínálat'!$G$11,törzskínálat!$BO$19:$BO$20)</f>
        <v>0</v>
      </c>
      <c r="G46" s="352">
        <f>DSUM('terepi-törzskínálat'!$C$11:$J$76,'terepi-törzskínálat'!$H$11,törzskínálat!$BO$19:$BO$20)</f>
        <v>0</v>
      </c>
      <c r="H46" s="352">
        <f>DSUM('terepi-törzskínálat'!$C$11:$J$76,'terepi-törzskínálat'!$I$11,törzskínálat!$BO$19:$BO$20)</f>
        <v>0</v>
      </c>
      <c r="I46" s="352">
        <f>DSUM('terepi-törzskínálat'!$C$11:$J$76,'terepi-törzskínálat'!$J$11,törzskínálat!$BO$19:$BO$20)</f>
        <v>0</v>
      </c>
      <c r="J46" s="445">
        <f t="shared" si="1"/>
        <v>0</v>
      </c>
      <c r="K46" s="420" t="e">
        <f t="shared" si="2"/>
        <v>#DIV/0!</v>
      </c>
      <c r="L46" s="447">
        <f t="shared" si="3"/>
        <v>0</v>
      </c>
      <c r="M46" s="352">
        <f>DSUM('terepi-törzskínálat'!$C$11:$N$76,'terepi-törzskínálat'!$K$11,$BO$19:$BO$20)</f>
        <v>0</v>
      </c>
      <c r="N46" s="352">
        <f>DSUM('terepi-törzskínálat'!$C$11:$N$76,'terepi-törzskínálat'!$L$11,$BO$19:$BO$20)</f>
        <v>0</v>
      </c>
      <c r="O46" s="352">
        <f>DSUM('terepi-törzskínálat'!$C$11:$N$76,'terepi-törzskínálat'!$M$11,$BO$19:$BO$20)</f>
        <v>0</v>
      </c>
      <c r="P46" s="352">
        <f>DSUM('terepi-törzskínálat'!$C$11:$N$76,'terepi-törzskínálat'!$N$11,$BO$19:$BO$20)</f>
        <v>0</v>
      </c>
      <c r="Q46" s="445">
        <f t="shared" si="4"/>
        <v>0</v>
      </c>
      <c r="R46" s="420" t="e">
        <f t="shared" si="5"/>
        <v>#DIV/0!</v>
      </c>
      <c r="S46" s="447">
        <f t="shared" si="6"/>
        <v>0</v>
      </c>
      <c r="T46" s="352">
        <f>DSUM('terepi-törzskínálat'!$C$11:$R$76,'terepi-törzskínálat'!$O$11,$BO$19:$BO$20)</f>
        <v>0</v>
      </c>
      <c r="U46" s="352">
        <f>DSUM('terepi-törzskínálat'!$C$11:$R$76,'terepi-törzskínálat'!$P$11,$BO$19:$BO$20)</f>
        <v>0</v>
      </c>
      <c r="V46" s="352">
        <f>DSUM('terepi-törzskínálat'!$C$11:$R$76,'terepi-törzskínálat'!$Q$11,$BO$19:$BO$20)</f>
        <v>0</v>
      </c>
      <c r="W46" s="352">
        <f>DSUM('terepi-törzskínálat'!$C$11:$R$76,'terepi-törzskínálat'!$R$11,$BO$19:$BO$20)</f>
        <v>0</v>
      </c>
      <c r="X46" s="445">
        <f t="shared" si="7"/>
        <v>0</v>
      </c>
      <c r="Y46" s="420" t="e">
        <f t="shared" si="8"/>
        <v>#DIV/0!</v>
      </c>
      <c r="Z46" s="447">
        <f t="shared" si="9"/>
        <v>0</v>
      </c>
      <c r="AA46" s="351" t="e">
        <f>DAVERAGE('terepi-törzskínálat'!$U$11:$V$76,'terepi-törzskínálat'!$U$11,BO19:BO20)</f>
        <v>#DIV/0!</v>
      </c>
      <c r="AB46" s="468" t="e">
        <f>DSTDEV('terepi-törzskínálat'!$U$11:$V$76,'terepi-törzskínálat'!$U$11,BO19:BO20)</f>
        <v>#DIV/0!</v>
      </c>
      <c r="AC46" s="351" t="e">
        <f>DAVERAGE('terepi-törzskínálat'!$C$11:$E$76,'terepi-törzskínálat'!$E$11,BO19:BO20)</f>
        <v>#DIV/0!</v>
      </c>
      <c r="AD46" s="468" t="e">
        <f>DSTDEV('terepi-törzskínálat'!$C$11:$E$76,'terepi-törzskínálat'!$E$11,BO19:BO20)</f>
        <v>#DIV/0!</v>
      </c>
      <c r="AJ46" s="452" t="s">
        <v>26</v>
      </c>
      <c r="AK46" s="453">
        <f>COUNTIFS('terepi-törzskínálat'!$B$12:$B$76,'terepi-hajtásszám&amp;hullaték'!A33)</f>
        <v>1</v>
      </c>
    </row>
    <row r="47" spans="2:37" x14ac:dyDescent="0.2">
      <c r="B47" s="457" t="str">
        <f>'terepi-törzskínálat'!A40</f>
        <v>faj9 +</v>
      </c>
      <c r="C47" s="351">
        <f>COUNTIFS('terepi-törzskínálat'!$C$12:$C$76,'terepi-törzskínálat'!A40)</f>
        <v>0</v>
      </c>
      <c r="D47" s="448">
        <f t="shared" si="0"/>
        <v>0</v>
      </c>
      <c r="E47" s="351">
        <f>DSUM('terepi-törzskínálat'!$C$11:$J$76,'terepi-törzskínálat'!$F$11,törzskínálat!$BP$19:$BP$20)</f>
        <v>0</v>
      </c>
      <c r="F47" s="437">
        <f>DSUM('terepi-törzskínálat'!$C$11:$J$76,'terepi-törzskínálat'!$G$11,törzskínálat!$BP$19:$BP$20)</f>
        <v>0</v>
      </c>
      <c r="G47" s="352">
        <f>DSUM('terepi-törzskínálat'!$C$11:$J$76,'terepi-törzskínálat'!$H$11,törzskínálat!$BP$19:$BP$20)</f>
        <v>0</v>
      </c>
      <c r="H47" s="352">
        <f>DSUM('terepi-törzskínálat'!$C$11:$J$76,'terepi-törzskínálat'!$I$11,törzskínálat!$BP$19:$BP$20)</f>
        <v>0</v>
      </c>
      <c r="I47" s="352">
        <f>DSUM('terepi-törzskínálat'!$C$11:$J$76,'terepi-törzskínálat'!$J$11,törzskínálat!$BP$19:$BP$20)</f>
        <v>0</v>
      </c>
      <c r="J47" s="445">
        <f t="shared" si="1"/>
        <v>0</v>
      </c>
      <c r="K47" s="420" t="e">
        <f t="shared" si="2"/>
        <v>#DIV/0!</v>
      </c>
      <c r="L47" s="447">
        <f t="shared" si="3"/>
        <v>0</v>
      </c>
      <c r="M47" s="352">
        <f>DSUM('terepi-törzskínálat'!$C$11:$N$76,'terepi-törzskínálat'!$K$11,$BP$19:$BP$20)</f>
        <v>0</v>
      </c>
      <c r="N47" s="352">
        <f>DSUM('terepi-törzskínálat'!$C$11:$N$76,'terepi-törzskínálat'!$L$11,$BP$19:$BP$20)</f>
        <v>0</v>
      </c>
      <c r="O47" s="352">
        <f>DSUM('terepi-törzskínálat'!$C$11:$N$76,'terepi-törzskínálat'!$M$11,$BP$19:$BP$20)</f>
        <v>0</v>
      </c>
      <c r="P47" s="352">
        <f>DSUM('terepi-törzskínálat'!$C$11:$N$76,'terepi-törzskínálat'!$N$11,$BP$19:$BP$20)</f>
        <v>0</v>
      </c>
      <c r="Q47" s="445">
        <f t="shared" si="4"/>
        <v>0</v>
      </c>
      <c r="R47" s="420" t="e">
        <f t="shared" si="5"/>
        <v>#DIV/0!</v>
      </c>
      <c r="S47" s="447">
        <f t="shared" si="6"/>
        <v>0</v>
      </c>
      <c r="T47" s="352">
        <f>DSUM('terepi-törzskínálat'!$C$11:$R$76,'terepi-törzskínálat'!$O$11,$BP$19:$BP$20)</f>
        <v>0</v>
      </c>
      <c r="U47" s="352">
        <f>DSUM('terepi-törzskínálat'!$C$11:$R$76,'terepi-törzskínálat'!$P$11,$BP$19:$BP$20)</f>
        <v>0</v>
      </c>
      <c r="V47" s="352">
        <f>DSUM('terepi-törzskínálat'!$C$11:$R$76,'terepi-törzskínálat'!$Q$11,$BP$19:$BP$20)</f>
        <v>0</v>
      </c>
      <c r="W47" s="352">
        <f>DSUM('terepi-törzskínálat'!$C$11:$R$76,'terepi-törzskínálat'!$R$11,$BP$19:$BP$20)</f>
        <v>0</v>
      </c>
      <c r="X47" s="445">
        <f t="shared" si="7"/>
        <v>0</v>
      </c>
      <c r="Y47" s="420" t="e">
        <f t="shared" si="8"/>
        <v>#DIV/0!</v>
      </c>
      <c r="Z47" s="447">
        <f t="shared" si="9"/>
        <v>0</v>
      </c>
      <c r="AA47" s="351" t="e">
        <f>DAVERAGE('terepi-törzskínálat'!$U$11:$V$76,'terepi-törzskínálat'!$U$11,BP19:BP20)</f>
        <v>#DIV/0!</v>
      </c>
      <c r="AB47" s="468" t="e">
        <f>DSTDEV('terepi-törzskínálat'!$U$11:$V$76,'terepi-törzskínálat'!$U$11,BP19:BP20)</f>
        <v>#DIV/0!</v>
      </c>
      <c r="AC47" s="351" t="e">
        <f>DAVERAGE('terepi-törzskínálat'!$C$11:$E$76,'terepi-törzskínálat'!$E$11,BP19:BP20)</f>
        <v>#DIV/0!</v>
      </c>
      <c r="AD47" s="468" t="e">
        <f>DSTDEV('terepi-törzskínálat'!$C$11:$E$76,'terepi-törzskínálat'!$E$11,BP19:BP20)</f>
        <v>#DIV/0!</v>
      </c>
      <c r="AJ47" s="452" t="s">
        <v>27</v>
      </c>
      <c r="AK47" s="453">
        <f>COUNTIFS('terepi-törzskínálat'!$B$12:$B$76,'terepi-hajtásszám&amp;hullaték'!A34)</f>
        <v>0</v>
      </c>
    </row>
    <row r="48" spans="2:37" x14ac:dyDescent="0.2">
      <c r="B48" s="457" t="str">
        <f>'terepi-törzskínálat'!A41</f>
        <v>faj10 +</v>
      </c>
      <c r="C48" s="351">
        <f>COUNTIFS('terepi-törzskínálat'!$C$12:$C$76,'terepi-törzskínálat'!A41)</f>
        <v>0</v>
      </c>
      <c r="D48" s="448">
        <f t="shared" si="0"/>
        <v>0</v>
      </c>
      <c r="E48" s="351">
        <f>DSUM('terepi-törzskínálat'!$C$11:$J$76,'terepi-törzskínálat'!$F$11,törzskínálat!$BQ$19:$BQ$20)</f>
        <v>0</v>
      </c>
      <c r="F48" s="437">
        <f>DSUM('terepi-törzskínálat'!$C$11:$J$76,'terepi-törzskínálat'!$G$11,törzskínálat!$BQ$19:$BQ$20)</f>
        <v>0</v>
      </c>
      <c r="G48" s="352">
        <f>DSUM('terepi-törzskínálat'!$C$11:$J$76,'terepi-törzskínálat'!$H$11,törzskínálat!$BQ$19:$BQ$20)</f>
        <v>0</v>
      </c>
      <c r="H48" s="352">
        <f>DSUM('terepi-törzskínálat'!$C$11:$J$76,'terepi-törzskínálat'!$I$11,törzskínálat!$BQ$19:$BQ$20)</f>
        <v>0</v>
      </c>
      <c r="I48" s="352">
        <f>DSUM('terepi-törzskínálat'!$C$11:$J$76,'terepi-törzskínálat'!$J$11,törzskínálat!$BQ$19:$BQ$20)</f>
        <v>0</v>
      </c>
      <c r="J48" s="445">
        <f t="shared" si="1"/>
        <v>0</v>
      </c>
      <c r="K48" s="420" t="e">
        <f t="shared" si="2"/>
        <v>#DIV/0!</v>
      </c>
      <c r="L48" s="447">
        <f t="shared" si="3"/>
        <v>0</v>
      </c>
      <c r="M48" s="352">
        <f>DSUM('terepi-törzskínálat'!$C$11:$N$76,'terepi-törzskínálat'!$K$11,$BQ$19:$BQ$20)</f>
        <v>0</v>
      </c>
      <c r="N48" s="352">
        <f>DSUM('terepi-törzskínálat'!$C$11:$N$76,'terepi-törzskínálat'!$L$11,$BQ$19:$BQ$20)</f>
        <v>0</v>
      </c>
      <c r="O48" s="352">
        <f>DSUM('terepi-törzskínálat'!$C$11:$N$76,'terepi-törzskínálat'!$M$11,$BQ$19:$BQ$20)</f>
        <v>0</v>
      </c>
      <c r="P48" s="352">
        <f>DSUM('terepi-törzskínálat'!$C$11:$N$76,'terepi-törzskínálat'!$N$11,$BQ$19:$BQ$20)</f>
        <v>0</v>
      </c>
      <c r="Q48" s="445">
        <f t="shared" si="4"/>
        <v>0</v>
      </c>
      <c r="R48" s="420" t="e">
        <f t="shared" si="5"/>
        <v>#DIV/0!</v>
      </c>
      <c r="S48" s="447">
        <f t="shared" si="6"/>
        <v>0</v>
      </c>
      <c r="T48" s="352">
        <f>DSUM('terepi-törzskínálat'!$C$11:$R$76,'terepi-törzskínálat'!$O$11,$BQ$19:$BQ$20)</f>
        <v>0</v>
      </c>
      <c r="U48" s="352">
        <f>DSUM('terepi-törzskínálat'!$C$11:$R$76,'terepi-törzskínálat'!$P$11,$BQ$19:$BQ$20)</f>
        <v>0</v>
      </c>
      <c r="V48" s="352">
        <f>DSUM('terepi-törzskínálat'!$C$11:$R$76,'terepi-törzskínálat'!$Q$11,$BQ$19:$BQ$20)</f>
        <v>0</v>
      </c>
      <c r="W48" s="352">
        <f>DSUM('terepi-törzskínálat'!$C$11:$R$76,'terepi-törzskínálat'!$R$11,$BQ$19:$BQ$20)</f>
        <v>0</v>
      </c>
      <c r="X48" s="445">
        <f t="shared" si="7"/>
        <v>0</v>
      </c>
      <c r="Y48" s="420" t="e">
        <f t="shared" si="8"/>
        <v>#DIV/0!</v>
      </c>
      <c r="Z48" s="447">
        <f t="shared" si="9"/>
        <v>0</v>
      </c>
      <c r="AA48" s="351" t="e">
        <f>DAVERAGE('terepi-törzskínálat'!$U$11:$V$76,'terepi-törzskínálat'!$U$11,BQ19:BQ20)</f>
        <v>#DIV/0!</v>
      </c>
      <c r="AB48" s="468" t="e">
        <f>DSTDEV('terepi-törzskínálat'!$U$11:$V$76,'terepi-törzskínálat'!$U$11,BQ19:BQ20)</f>
        <v>#DIV/0!</v>
      </c>
      <c r="AC48" s="351" t="e">
        <f>DAVERAGE('terepi-törzskínálat'!$C$11:$E$76,'terepi-törzskínálat'!$E$11,BQ19:BQ20)</f>
        <v>#DIV/0!</v>
      </c>
      <c r="AD48" s="468" t="e">
        <f>DSTDEV('terepi-törzskínálat'!$C$11:$E$76,'terepi-törzskínálat'!$E$11,BQ19:BQ20)</f>
        <v>#DIV/0!</v>
      </c>
      <c r="AJ48" s="452" t="s">
        <v>28</v>
      </c>
      <c r="AK48" s="453">
        <f>COUNTIFS('terepi-törzskínálat'!$B$12:$B$76,'terepi-hajtásszám&amp;hullaték'!A35)</f>
        <v>1</v>
      </c>
    </row>
    <row r="49" spans="2:37" x14ac:dyDescent="0.2">
      <c r="B49" s="457" t="str">
        <f>'terepi-törzskínálat'!A42</f>
        <v>faj11 +</v>
      </c>
      <c r="C49" s="351">
        <f>COUNTIFS('terepi-törzskínálat'!$C$12:$C$76,'terepi-törzskínálat'!A42)</f>
        <v>0</v>
      </c>
      <c r="D49" s="448">
        <f t="shared" si="0"/>
        <v>0</v>
      </c>
      <c r="E49" s="351">
        <f>DSUM('terepi-törzskínálat'!$C$11:$J$76,'terepi-törzskínálat'!$F$11,törzskínálat!$BR$19:$BR$20)</f>
        <v>0</v>
      </c>
      <c r="F49" s="437">
        <f>DSUM('terepi-törzskínálat'!$C$11:$J$76,'terepi-törzskínálat'!$G$11,törzskínálat!$BR$19:$BR$20)</f>
        <v>0</v>
      </c>
      <c r="G49" s="352">
        <f>DSUM('terepi-törzskínálat'!$C$11:$J$76,'terepi-törzskínálat'!$H$11,törzskínálat!$BR$19:$BR$20)</f>
        <v>0</v>
      </c>
      <c r="H49" s="352">
        <f>DSUM('terepi-törzskínálat'!$C$11:$J$76,'terepi-törzskínálat'!$I$11,törzskínálat!$BR$19:$BR$20)</f>
        <v>0</v>
      </c>
      <c r="I49" s="352">
        <f>DSUM('terepi-törzskínálat'!$C$11:$J$76,'terepi-törzskínálat'!$J$11,törzskínálat!$BR$19:$BR$20)</f>
        <v>0</v>
      </c>
      <c r="J49" s="445">
        <f t="shared" si="1"/>
        <v>0</v>
      </c>
      <c r="K49" s="420" t="e">
        <f t="shared" si="2"/>
        <v>#DIV/0!</v>
      </c>
      <c r="L49" s="447">
        <f t="shared" si="3"/>
        <v>0</v>
      </c>
      <c r="M49" s="352">
        <f>DSUM('terepi-törzskínálat'!$C$11:$N$76,'terepi-törzskínálat'!$K$11,$BR$19:$BR$20)</f>
        <v>0</v>
      </c>
      <c r="N49" s="352">
        <f>DSUM('terepi-törzskínálat'!$C$11:$N$76,'terepi-törzskínálat'!$L$11,$BR$19:$BR$20)</f>
        <v>0</v>
      </c>
      <c r="O49" s="352">
        <f>DSUM('terepi-törzskínálat'!$C$11:$N$76,'terepi-törzskínálat'!$M$11,$BR$19:$BR$20)</f>
        <v>0</v>
      </c>
      <c r="P49" s="352">
        <f>DSUM('terepi-törzskínálat'!$C$11:$N$76,'terepi-törzskínálat'!$N$11,$BR$19:$BR$20)</f>
        <v>0</v>
      </c>
      <c r="Q49" s="445">
        <f t="shared" si="4"/>
        <v>0</v>
      </c>
      <c r="R49" s="420" t="e">
        <f t="shared" si="5"/>
        <v>#DIV/0!</v>
      </c>
      <c r="S49" s="447">
        <f t="shared" si="6"/>
        <v>0</v>
      </c>
      <c r="T49" s="352">
        <f>DSUM('terepi-törzskínálat'!$C$11:$R$76,'terepi-törzskínálat'!$O$11,$BR$19:$BR$20)</f>
        <v>0</v>
      </c>
      <c r="U49" s="352">
        <f>DSUM('terepi-törzskínálat'!$C$11:$R$76,'terepi-törzskínálat'!$P$11,$BR$19:$BR$20)</f>
        <v>0</v>
      </c>
      <c r="V49" s="352">
        <f>DSUM('terepi-törzskínálat'!$C$11:$R$76,'terepi-törzskínálat'!$Q$11,$BR$19:$BR$20)</f>
        <v>0</v>
      </c>
      <c r="W49" s="352">
        <f>DSUM('terepi-törzskínálat'!$C$11:$R$76,'terepi-törzskínálat'!$R$11,$BR$19:$BR$20)</f>
        <v>0</v>
      </c>
      <c r="X49" s="445">
        <f t="shared" si="7"/>
        <v>0</v>
      </c>
      <c r="Y49" s="420" t="e">
        <f t="shared" si="8"/>
        <v>#DIV/0!</v>
      </c>
      <c r="Z49" s="447">
        <f t="shared" si="9"/>
        <v>0</v>
      </c>
      <c r="AA49" s="351" t="e">
        <f>DAVERAGE('terepi-törzskínálat'!$U$11:$V$76,'terepi-törzskínálat'!$U$11,BR19:BR20)</f>
        <v>#DIV/0!</v>
      </c>
      <c r="AB49" s="468" t="e">
        <f>DSTDEV('terepi-törzskínálat'!$U$11:$V$76,'terepi-törzskínálat'!$U$11,BR19:BR20)</f>
        <v>#DIV/0!</v>
      </c>
      <c r="AC49" s="351" t="e">
        <f>DAVERAGE('terepi-törzskínálat'!$C$11:$E$76,'terepi-törzskínálat'!$E$11,BR19:BR20)</f>
        <v>#DIV/0!</v>
      </c>
      <c r="AD49" s="468" t="e">
        <f>DSTDEV('terepi-törzskínálat'!$C$11:$E$76,'terepi-törzskínálat'!$E$11,BR19:BR20)</f>
        <v>#DIV/0!</v>
      </c>
      <c r="AJ49" s="452" t="s">
        <v>29</v>
      </c>
      <c r="AK49" s="453">
        <f>COUNTIFS('terepi-törzskínálat'!$B$12:$B$76,'terepi-hajtásszám&amp;hullaték'!A36)</f>
        <v>0</v>
      </c>
    </row>
    <row r="50" spans="2:37" x14ac:dyDescent="0.2">
      <c r="B50" s="457" t="str">
        <f>'terepi-törzskínálat'!A43</f>
        <v>faj12 +</v>
      </c>
      <c r="C50" s="351">
        <f>COUNTIFS('terepi-törzskínálat'!$C$12:$C$76,'terepi-törzskínálat'!A43)</f>
        <v>0</v>
      </c>
      <c r="D50" s="448">
        <f t="shared" si="0"/>
        <v>0</v>
      </c>
      <c r="E50" s="351">
        <f>DSUM('terepi-törzskínálat'!$C$11:$J$76,'terepi-törzskínálat'!$F$11,törzskínálat!$BS$19:$BS$20)</f>
        <v>0</v>
      </c>
      <c r="F50" s="437">
        <f>DSUM('terepi-törzskínálat'!$C$11:$J$76,'terepi-törzskínálat'!$G$11,törzskínálat!$BS$19:$BS$20)</f>
        <v>0</v>
      </c>
      <c r="G50" s="352">
        <f>DSUM('terepi-törzskínálat'!$C$11:$J$76,'terepi-törzskínálat'!$H$11,törzskínálat!$BS$19:$BS$20)</f>
        <v>0</v>
      </c>
      <c r="H50" s="352">
        <f>DSUM('terepi-törzskínálat'!$C$11:$J$76,'terepi-törzskínálat'!$I$11,törzskínálat!$BS$19:$BS$20)</f>
        <v>0</v>
      </c>
      <c r="I50" s="352">
        <f>DSUM('terepi-törzskínálat'!$C$11:$J$76,'terepi-törzskínálat'!$J$11,törzskínálat!$BS$19:$BS$20)</f>
        <v>0</v>
      </c>
      <c r="J50" s="445">
        <f t="shared" si="1"/>
        <v>0</v>
      </c>
      <c r="K50" s="420" t="e">
        <f t="shared" si="2"/>
        <v>#DIV/0!</v>
      </c>
      <c r="L50" s="447">
        <f t="shared" si="3"/>
        <v>0</v>
      </c>
      <c r="M50" s="352">
        <f>DSUM('terepi-törzskínálat'!$C$11:$N$76,'terepi-törzskínálat'!$K$11,$BS$19:$BS$20)</f>
        <v>0</v>
      </c>
      <c r="N50" s="352">
        <f>DSUM('terepi-törzskínálat'!$C$11:$N$76,'terepi-törzskínálat'!$L$11,$BS$19:$BS$20)</f>
        <v>0</v>
      </c>
      <c r="O50" s="352">
        <f>DSUM('terepi-törzskínálat'!$C$11:$N$76,'terepi-törzskínálat'!$M$11,$BS$19:$BS$20)</f>
        <v>0</v>
      </c>
      <c r="P50" s="352">
        <f>DSUM('terepi-törzskínálat'!$C$11:$N$76,'terepi-törzskínálat'!$N$11,$BS$19:$BS$20)</f>
        <v>0</v>
      </c>
      <c r="Q50" s="445">
        <f t="shared" si="4"/>
        <v>0</v>
      </c>
      <c r="R50" s="420" t="e">
        <f t="shared" si="5"/>
        <v>#DIV/0!</v>
      </c>
      <c r="S50" s="447">
        <f t="shared" si="6"/>
        <v>0</v>
      </c>
      <c r="T50" s="352">
        <f>DSUM('terepi-törzskínálat'!$C$11:$R$76,'terepi-törzskínálat'!$O$11,$BS$19:$BS$20)</f>
        <v>0</v>
      </c>
      <c r="U50" s="352">
        <f>DSUM('terepi-törzskínálat'!$C$11:$R$76,'terepi-törzskínálat'!$P$11,$BS$19:$BS$20)</f>
        <v>0</v>
      </c>
      <c r="V50" s="352">
        <f>DSUM('terepi-törzskínálat'!$C$11:$R$76,'terepi-törzskínálat'!$Q$11,$BS$19:$BS$20)</f>
        <v>0</v>
      </c>
      <c r="W50" s="352">
        <f>DSUM('terepi-törzskínálat'!$C$11:$R$76,'terepi-törzskínálat'!$R$11,$BS$19:$BS$20)</f>
        <v>0</v>
      </c>
      <c r="X50" s="445">
        <f t="shared" si="7"/>
        <v>0</v>
      </c>
      <c r="Y50" s="420" t="e">
        <f t="shared" si="8"/>
        <v>#DIV/0!</v>
      </c>
      <c r="Z50" s="447">
        <f t="shared" si="9"/>
        <v>0</v>
      </c>
      <c r="AA50" s="351" t="e">
        <f>DAVERAGE('terepi-törzskínálat'!$U$11:$V$76,'terepi-törzskínálat'!$U$11,BS19:BS20)</f>
        <v>#DIV/0!</v>
      </c>
      <c r="AB50" s="468" t="e">
        <f>DSTDEV('terepi-törzskínálat'!$U$11:$V$76,'terepi-törzskínálat'!$U$11,BS19:BS20)</f>
        <v>#DIV/0!</v>
      </c>
      <c r="AC50" s="351" t="e">
        <f>DAVERAGE('terepi-törzskínálat'!$C$11:$E$76,'terepi-törzskínálat'!$E$11,BS19:BS20)</f>
        <v>#DIV/0!</v>
      </c>
      <c r="AD50" s="468" t="e">
        <f>DSTDEV('terepi-törzskínálat'!$C$11:$E$76,'terepi-törzskínálat'!$E$11,BS19:BS20)</f>
        <v>#DIV/0!</v>
      </c>
      <c r="AJ50" s="452" t="s">
        <v>40</v>
      </c>
      <c r="AK50" s="453">
        <f>COUNTIFS('terepi-törzskínálat'!$B$12:$B$76,'terepi-hajtásszám&amp;hullaték'!A37)</f>
        <v>0</v>
      </c>
    </row>
    <row r="51" spans="2:37" x14ac:dyDescent="0.2">
      <c r="B51" s="457" t="str">
        <f>'terepi-törzskínálat'!A44</f>
        <v>faj13 +</v>
      </c>
      <c r="C51" s="351">
        <f>COUNTIFS('terepi-törzskínálat'!$C$12:$C$76,'terepi-törzskínálat'!A44)</f>
        <v>0</v>
      </c>
      <c r="D51" s="448">
        <f t="shared" si="0"/>
        <v>0</v>
      </c>
      <c r="E51" s="351">
        <f>DSUM('terepi-törzskínálat'!$C$11:$J$76,'terepi-törzskínálat'!$F$11,törzskínálat!$BT$19:$BT$20)</f>
        <v>0</v>
      </c>
      <c r="F51" s="437">
        <f>DSUM('terepi-törzskínálat'!$C$11:$J$76,'terepi-törzskínálat'!$G$11,törzskínálat!$BT$19:$BT$20)</f>
        <v>0</v>
      </c>
      <c r="G51" s="352">
        <f>DSUM('terepi-törzskínálat'!$C$11:$J$76,'terepi-törzskínálat'!$H$11,törzskínálat!$BT$19:$BT$20)</f>
        <v>0</v>
      </c>
      <c r="H51" s="352">
        <f>DSUM('terepi-törzskínálat'!$C$11:$J$76,'terepi-törzskínálat'!$I$11,törzskínálat!$BT$19:$BT$20)</f>
        <v>0</v>
      </c>
      <c r="I51" s="352">
        <f>DSUM('terepi-törzskínálat'!$C$11:$J$76,'terepi-törzskínálat'!$J$11,törzskínálat!$BT$19:$BT$20)</f>
        <v>0</v>
      </c>
      <c r="J51" s="445">
        <f t="shared" si="1"/>
        <v>0</v>
      </c>
      <c r="K51" s="420" t="e">
        <f t="shared" si="2"/>
        <v>#DIV/0!</v>
      </c>
      <c r="L51" s="447">
        <f t="shared" si="3"/>
        <v>0</v>
      </c>
      <c r="M51" s="352">
        <f>DSUM('terepi-törzskínálat'!$C$11:$N$76,'terepi-törzskínálat'!$K$11,$BT$19:$BT$20)</f>
        <v>0</v>
      </c>
      <c r="N51" s="352">
        <f>DSUM('terepi-törzskínálat'!$C$11:$N$76,'terepi-törzskínálat'!$L$11,$BT$19:$BT$20)</f>
        <v>0</v>
      </c>
      <c r="O51" s="352">
        <f>DSUM('terepi-törzskínálat'!$C$11:$N$76,'terepi-törzskínálat'!$M$11,$BT$19:$BT$20)</f>
        <v>0</v>
      </c>
      <c r="P51" s="352">
        <f>DSUM('terepi-törzskínálat'!$C$11:$N$76,'terepi-törzskínálat'!$N$11,$BT$19:$BT$20)</f>
        <v>0</v>
      </c>
      <c r="Q51" s="445">
        <f t="shared" si="4"/>
        <v>0</v>
      </c>
      <c r="R51" s="420" t="e">
        <f t="shared" si="5"/>
        <v>#DIV/0!</v>
      </c>
      <c r="S51" s="447">
        <f t="shared" si="6"/>
        <v>0</v>
      </c>
      <c r="T51" s="352">
        <f>DSUM('terepi-törzskínálat'!$C$11:$R$76,'terepi-törzskínálat'!$O$11,$BT$19:$BT$20)</f>
        <v>0</v>
      </c>
      <c r="U51" s="352">
        <f>DSUM('terepi-törzskínálat'!$C$11:$R$76,'terepi-törzskínálat'!$P$11,$BT$19:$BT$20)</f>
        <v>0</v>
      </c>
      <c r="V51" s="352">
        <f>DSUM('terepi-törzskínálat'!$C$11:$R$76,'terepi-törzskínálat'!$Q$11,$BT$19:$BT$20)</f>
        <v>0</v>
      </c>
      <c r="W51" s="352">
        <f>DSUM('terepi-törzskínálat'!$C$11:$R$76,'terepi-törzskínálat'!$R$11,$BT$19:$BT$20)</f>
        <v>0</v>
      </c>
      <c r="X51" s="445">
        <f t="shared" si="7"/>
        <v>0</v>
      </c>
      <c r="Y51" s="420" t="e">
        <f t="shared" si="8"/>
        <v>#DIV/0!</v>
      </c>
      <c r="Z51" s="447">
        <f t="shared" si="9"/>
        <v>0</v>
      </c>
      <c r="AA51" s="351" t="e">
        <f>DAVERAGE('terepi-törzskínálat'!$U$11:$V$76,'terepi-törzskínálat'!$U$11,BT19:BT20)</f>
        <v>#DIV/0!</v>
      </c>
      <c r="AB51" s="468" t="e">
        <f>DSTDEV('terepi-törzskínálat'!$U$11:$V$76,'terepi-törzskínálat'!$U$11,BT19:BT20)</f>
        <v>#DIV/0!</v>
      </c>
      <c r="AC51" s="351" t="e">
        <f>DAVERAGE('terepi-törzskínálat'!$C$11:$E$76,'terepi-törzskínálat'!$E$11,BT19:BT20)</f>
        <v>#DIV/0!</v>
      </c>
      <c r="AD51" s="468" t="e">
        <f>DSTDEV('terepi-törzskínálat'!$C$11:$E$76,'terepi-törzskínálat'!$E$11,BT19:BT20)</f>
        <v>#DIV/0!</v>
      </c>
      <c r="AJ51" s="452" t="s">
        <v>41</v>
      </c>
      <c r="AK51" s="453">
        <f>COUNTIFS('terepi-törzskínálat'!$B$12:$B$76,'terepi-hajtásszám&amp;hullaték'!A38)</f>
        <v>0</v>
      </c>
    </row>
    <row r="52" spans="2:37" x14ac:dyDescent="0.2">
      <c r="B52" s="457" t="str">
        <f>'terepi-törzskínálat'!A45</f>
        <v>faj14 +</v>
      </c>
      <c r="C52" s="351">
        <f>COUNTIFS('terepi-törzskínálat'!$C$12:$C$76,'terepi-törzskínálat'!A45)</f>
        <v>0</v>
      </c>
      <c r="D52" s="448">
        <f t="shared" si="0"/>
        <v>0</v>
      </c>
      <c r="E52" s="351">
        <f>DSUM('terepi-törzskínálat'!$C$11:$J$76,'terepi-törzskínálat'!$F$11,törzskínálat!$BU$19:$BU$20)</f>
        <v>0</v>
      </c>
      <c r="F52" s="437">
        <f>DSUM('terepi-törzskínálat'!$C$11:$J$76,'terepi-törzskínálat'!$G$11,törzskínálat!$BU$19:$BU$20)</f>
        <v>0</v>
      </c>
      <c r="G52" s="352">
        <f>DSUM('terepi-törzskínálat'!$C$11:$J$76,'terepi-törzskínálat'!$H$11,törzskínálat!$BU$19:$BU$20)</f>
        <v>0</v>
      </c>
      <c r="H52" s="352">
        <f>DSUM('terepi-törzskínálat'!$C$11:$J$76,'terepi-törzskínálat'!$I$11,törzskínálat!$BU$19:$BU$20)</f>
        <v>0</v>
      </c>
      <c r="I52" s="352">
        <f>DSUM('terepi-törzskínálat'!$C$11:$J$76,'terepi-törzskínálat'!$J$11,törzskínálat!$BU$19:$BU$20)</f>
        <v>0</v>
      </c>
      <c r="J52" s="445">
        <f t="shared" si="1"/>
        <v>0</v>
      </c>
      <c r="K52" s="420" t="e">
        <f t="shared" si="2"/>
        <v>#DIV/0!</v>
      </c>
      <c r="L52" s="447">
        <f t="shared" si="3"/>
        <v>0</v>
      </c>
      <c r="M52" s="352">
        <f>DSUM('terepi-törzskínálat'!$C$11:$N$76,'terepi-törzskínálat'!$K$11,$BU$19:$BU$20)</f>
        <v>0</v>
      </c>
      <c r="N52" s="352">
        <f>DSUM('terepi-törzskínálat'!$C$11:$N$76,'terepi-törzskínálat'!$L$11,$BU$19:$BU$20)</f>
        <v>0</v>
      </c>
      <c r="O52" s="352">
        <f>DSUM('terepi-törzskínálat'!$C$11:$N$76,'terepi-törzskínálat'!$M$11,$BU$19:$BU$20)</f>
        <v>0</v>
      </c>
      <c r="P52" s="352">
        <f>DSUM('terepi-törzskínálat'!$C$11:$N$76,'terepi-törzskínálat'!$N$11,$BU$19:$BU$20)</f>
        <v>0</v>
      </c>
      <c r="Q52" s="445">
        <f t="shared" si="4"/>
        <v>0</v>
      </c>
      <c r="R52" s="420" t="e">
        <f t="shared" si="5"/>
        <v>#DIV/0!</v>
      </c>
      <c r="S52" s="447">
        <f t="shared" si="6"/>
        <v>0</v>
      </c>
      <c r="T52" s="352">
        <f>DSUM('terepi-törzskínálat'!$C$11:$R$76,'terepi-törzskínálat'!$O$11,$BU$19:$BU$20)</f>
        <v>0</v>
      </c>
      <c r="U52" s="352">
        <f>DSUM('terepi-törzskínálat'!$C$11:$R$76,'terepi-törzskínálat'!$P$11,$BU$19:$BU$20)</f>
        <v>0</v>
      </c>
      <c r="V52" s="352">
        <f>DSUM('terepi-törzskínálat'!$C$11:$R$76,'terepi-törzskínálat'!$Q$11,$BU$19:$BU$20)</f>
        <v>0</v>
      </c>
      <c r="W52" s="352">
        <f>DSUM('terepi-törzskínálat'!$C$11:$R$76,'terepi-törzskínálat'!$R$11,$BU$19:$BU$20)</f>
        <v>0</v>
      </c>
      <c r="X52" s="445">
        <f t="shared" si="7"/>
        <v>0</v>
      </c>
      <c r="Y52" s="420" t="e">
        <f t="shared" si="8"/>
        <v>#DIV/0!</v>
      </c>
      <c r="Z52" s="447">
        <f t="shared" si="9"/>
        <v>0</v>
      </c>
      <c r="AA52" s="351" t="e">
        <f>DAVERAGE('terepi-törzskínálat'!$U$11:$V$76,'terepi-törzskínálat'!$U$11,BU19:BU20)</f>
        <v>#DIV/0!</v>
      </c>
      <c r="AB52" s="468" t="e">
        <f>DSTDEV('terepi-törzskínálat'!$U$11:$V$76,'terepi-törzskínálat'!$U$11,BU19:BU20)</f>
        <v>#DIV/0!</v>
      </c>
      <c r="AC52" s="351" t="e">
        <f>DAVERAGE('terepi-törzskínálat'!$C$11:$E$76,'terepi-törzskínálat'!$E$11,BU19:BU20)</f>
        <v>#DIV/0!</v>
      </c>
      <c r="AD52" s="468" t="e">
        <f>DSTDEV('terepi-törzskínálat'!$C$11:$E$76,'terepi-törzskínálat'!$E$11,BU19:BU20)</f>
        <v>#DIV/0!</v>
      </c>
      <c r="AJ52" s="452" t="s">
        <v>42</v>
      </c>
      <c r="AK52" s="453">
        <f>COUNTIFS('terepi-törzskínálat'!$B$12:$B$76,'terepi-hajtásszám&amp;hullaték'!A39)</f>
        <v>0</v>
      </c>
    </row>
    <row r="53" spans="2:37" x14ac:dyDescent="0.2">
      <c r="B53" s="457" t="str">
        <f>'terepi-törzskínálat'!A46</f>
        <v>faj15 +</v>
      </c>
      <c r="C53" s="351">
        <f>COUNTIFS('terepi-törzskínálat'!$C$12:$C$76,'terepi-törzskínálat'!A46)</f>
        <v>0</v>
      </c>
      <c r="D53" s="448">
        <f t="shared" si="0"/>
        <v>0</v>
      </c>
      <c r="E53" s="351">
        <f>DSUM('terepi-törzskínálat'!$C$11:$J$76,'terepi-törzskínálat'!$F$11,törzskínálat!$BV$19:$BV$20)</f>
        <v>0</v>
      </c>
      <c r="F53" s="437">
        <f>DSUM('terepi-törzskínálat'!$C$11:$J$76,'terepi-törzskínálat'!$G$11,törzskínálat!$BV$19:$BV$20)</f>
        <v>0</v>
      </c>
      <c r="G53" s="352">
        <f>DSUM('terepi-törzskínálat'!$C$11:$J$76,'terepi-törzskínálat'!$H$11,törzskínálat!$BV$19:$BV$20)</f>
        <v>0</v>
      </c>
      <c r="H53" s="352">
        <f>DSUM('terepi-törzskínálat'!$C$11:$J$76,'terepi-törzskínálat'!$I$11,törzskínálat!$BV$19:$BV$20)</f>
        <v>0</v>
      </c>
      <c r="I53" s="352">
        <f>DSUM('terepi-törzskínálat'!$C$11:$J$76,'terepi-törzskínálat'!$J$11,törzskínálat!$BV$19:$BV$20)</f>
        <v>0</v>
      </c>
      <c r="J53" s="445">
        <f t="shared" si="1"/>
        <v>0</v>
      </c>
      <c r="K53" s="420" t="e">
        <f t="shared" si="2"/>
        <v>#DIV/0!</v>
      </c>
      <c r="L53" s="447">
        <f t="shared" si="3"/>
        <v>0</v>
      </c>
      <c r="M53" s="352">
        <f>DSUM('terepi-törzskínálat'!$C$11:$N$76,'terepi-törzskínálat'!$K$11,$BV$19:$BV$20)</f>
        <v>0</v>
      </c>
      <c r="N53" s="352">
        <f>DSUM('terepi-törzskínálat'!$C$11:$N$76,'terepi-törzskínálat'!$L$11,$BV$19:$BV$20)</f>
        <v>0</v>
      </c>
      <c r="O53" s="352">
        <f>DSUM('terepi-törzskínálat'!$C$11:$N$76,'terepi-törzskínálat'!$M$11,$BV$19:$BV$20)</f>
        <v>0</v>
      </c>
      <c r="P53" s="352">
        <f>DSUM('terepi-törzskínálat'!$C$11:$N$76,'terepi-törzskínálat'!$N$11,$BV$19:$BV$20)</f>
        <v>0</v>
      </c>
      <c r="Q53" s="445">
        <f t="shared" si="4"/>
        <v>0</v>
      </c>
      <c r="R53" s="420" t="e">
        <f t="shared" si="5"/>
        <v>#DIV/0!</v>
      </c>
      <c r="S53" s="447">
        <f t="shared" si="6"/>
        <v>0</v>
      </c>
      <c r="T53" s="352">
        <f>DSUM('terepi-törzskínálat'!$C$11:$R$76,'terepi-törzskínálat'!$O$11,$BV$19:$BV$20)</f>
        <v>0</v>
      </c>
      <c r="U53" s="352">
        <f>DSUM('terepi-törzskínálat'!$C$11:$R$76,'terepi-törzskínálat'!$P$11,$BV$19:$BV$20)</f>
        <v>0</v>
      </c>
      <c r="V53" s="352">
        <f>DSUM('terepi-törzskínálat'!$C$11:$R$76,'terepi-törzskínálat'!$Q$11,$BV$19:$BV$20)</f>
        <v>0</v>
      </c>
      <c r="W53" s="352">
        <f>DSUM('terepi-törzskínálat'!$C$11:$R$76,'terepi-törzskínálat'!$R$11,$BV$19:$BV$20)</f>
        <v>0</v>
      </c>
      <c r="X53" s="445">
        <f t="shared" si="7"/>
        <v>0</v>
      </c>
      <c r="Y53" s="420" t="e">
        <f t="shared" si="8"/>
        <v>#DIV/0!</v>
      </c>
      <c r="Z53" s="447">
        <f t="shared" si="9"/>
        <v>0</v>
      </c>
      <c r="AA53" s="351" t="e">
        <f>DAVERAGE('terepi-törzskínálat'!$U$11:$V$76,'terepi-törzskínálat'!$U$11,BV19:BV20)</f>
        <v>#DIV/0!</v>
      </c>
      <c r="AB53" s="468" t="e">
        <f>DSTDEV('terepi-törzskínálat'!$U$11:$V$76,'terepi-törzskínálat'!$U$11,BV19:BV20)</f>
        <v>#DIV/0!</v>
      </c>
      <c r="AC53" s="351" t="e">
        <f>DAVERAGE('terepi-törzskínálat'!$C$11:$E$76,'terepi-törzskínálat'!$E$11,BV19:BV20)</f>
        <v>#DIV/0!</v>
      </c>
      <c r="AD53" s="468" t="e">
        <f>DSTDEV('terepi-törzskínálat'!$C$11:$E$76,'terepi-törzskínálat'!$E$11,BV19:BV20)</f>
        <v>#DIV/0!</v>
      </c>
      <c r="AJ53" s="452" t="s">
        <v>43</v>
      </c>
      <c r="AK53" s="453">
        <f>COUNTIFS('terepi-törzskínálat'!$B$12:$B$76,'terepi-hajtásszám&amp;hullaték'!A40)</f>
        <v>0</v>
      </c>
    </row>
    <row r="54" spans="2:37" x14ac:dyDescent="0.2">
      <c r="B54" s="6"/>
      <c r="E54" s="436"/>
      <c r="F54" s="436"/>
      <c r="G54" s="436"/>
      <c r="H54" s="436"/>
      <c r="I54" s="436"/>
      <c r="J54" s="436"/>
      <c r="K54" s="436"/>
      <c r="M54" s="436"/>
      <c r="N54" s="436"/>
      <c r="AJ54" s="452" t="s">
        <v>44</v>
      </c>
      <c r="AK54" s="453">
        <f>COUNTIFS('terepi-törzskínálat'!$B$12:$B$76,'terepi-hajtásszám&amp;hullaték'!A41)</f>
        <v>1</v>
      </c>
    </row>
    <row r="55" spans="2:37" x14ac:dyDescent="0.2">
      <c r="B55" s="458" t="s">
        <v>221</v>
      </c>
      <c r="C55" s="449"/>
      <c r="D55" s="449"/>
      <c r="E55" s="420">
        <f t="shared" ref="E55:X55" si="10">AVERAGE(E19:E53)</f>
        <v>2.1142857142857143</v>
      </c>
      <c r="F55" s="420">
        <f t="shared" si="10"/>
        <v>2.8571428571428571E-2</v>
      </c>
      <c r="G55" s="420">
        <f t="shared" si="10"/>
        <v>0</v>
      </c>
      <c r="H55" s="420">
        <f t="shared" si="10"/>
        <v>2.8571428571428571E-2</v>
      </c>
      <c r="I55" s="420">
        <f t="shared" si="10"/>
        <v>0</v>
      </c>
      <c r="J55" s="420">
        <f t="shared" si="10"/>
        <v>5.7142857142857141E-2</v>
      </c>
      <c r="K55" s="449"/>
      <c r="L55" s="449"/>
      <c r="M55" s="420">
        <f t="shared" si="10"/>
        <v>2.8571428571428571E-2</v>
      </c>
      <c r="N55" s="420">
        <f t="shared" si="10"/>
        <v>2.8571428571428571E-2</v>
      </c>
      <c r="O55" s="420">
        <f t="shared" si="10"/>
        <v>2.8571428571428571E-2</v>
      </c>
      <c r="P55" s="420">
        <f t="shared" si="10"/>
        <v>0</v>
      </c>
      <c r="Q55" s="420">
        <f t="shared" si="10"/>
        <v>8.5714285714285715E-2</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COUNTIFS('terepi-törzskínálat'!$B$12:$B$76,'terepi-hajtásszám&amp;hullaték'!A42)</f>
        <v>0</v>
      </c>
    </row>
    <row r="56" spans="2:37" x14ac:dyDescent="0.2">
      <c r="B56" s="458" t="s">
        <v>220</v>
      </c>
      <c r="C56" s="449"/>
      <c r="D56" s="449"/>
      <c r="E56" s="420">
        <f>STDEV(E19:E53)</f>
        <v>4.2755902830963075</v>
      </c>
      <c r="F56" s="420">
        <f t="shared" ref="F56:X56" si="11">STDEV(F19:F53)</f>
        <v>0.1690308509457033</v>
      </c>
      <c r="G56" s="420">
        <f t="shared" si="11"/>
        <v>0</v>
      </c>
      <c r="H56" s="420">
        <f t="shared" si="11"/>
        <v>0.1690308509457033</v>
      </c>
      <c r="I56" s="420">
        <f t="shared" si="11"/>
        <v>0</v>
      </c>
      <c r="J56" s="420">
        <f t="shared" si="11"/>
        <v>0.33806170189140661</v>
      </c>
      <c r="K56" s="449"/>
      <c r="L56" s="449"/>
      <c r="M56" s="420">
        <f t="shared" si="11"/>
        <v>0.1690308509457033</v>
      </c>
      <c r="N56" s="420">
        <f t="shared" si="11"/>
        <v>0.1690308509457033</v>
      </c>
      <c r="O56" s="420">
        <f t="shared" si="11"/>
        <v>0.1690308509457033</v>
      </c>
      <c r="P56" s="420">
        <f t="shared" si="11"/>
        <v>0</v>
      </c>
      <c r="Q56" s="420">
        <f t="shared" si="11"/>
        <v>0.50709255283710997</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COUNTIFS('terepi-törzskínálat'!$B$12:$B$76,'terepi-hajtásszám&amp;hullaték'!A43)</f>
        <v>0</v>
      </c>
    </row>
    <row r="57" spans="2:37" x14ac:dyDescent="0.2">
      <c r="AJ57" s="452" t="s">
        <v>47</v>
      </c>
      <c r="AK57" s="453">
        <f>COUNTIFS('terepi-törzskínálat'!$B$12:$B$76,'terepi-hajtásszám&amp;hullaték'!A44)</f>
        <v>0</v>
      </c>
    </row>
    <row r="58" spans="2:37" x14ac:dyDescent="0.2">
      <c r="AJ58" s="452" t="s">
        <v>48</v>
      </c>
      <c r="AK58" s="453">
        <f>COUNTIFS('terepi-törzskínálat'!$B$12:$B$76,'terepi-hajtásszám&amp;hullaték'!A45)</f>
        <v>0</v>
      </c>
    </row>
    <row r="59" spans="2:37" x14ac:dyDescent="0.2">
      <c r="AJ59" s="452" t="s">
        <v>49</v>
      </c>
      <c r="AK59" s="453">
        <f>COUNTIFS('terepi-törzskínálat'!$B$12:$B$76,'terepi-hajtásszám&amp;hullaték'!A46)</f>
        <v>0</v>
      </c>
    </row>
    <row r="60" spans="2:37" x14ac:dyDescent="0.2">
      <c r="AJ60" s="452" t="s">
        <v>50</v>
      </c>
      <c r="AK60" s="453">
        <f>COUNTIFS('terepi-törzskínálat'!$B$12:$B$76,'terepi-hajtásszám&amp;hullaték'!A47)</f>
        <v>0</v>
      </c>
    </row>
    <row r="61" spans="2:37" x14ac:dyDescent="0.2">
      <c r="AJ61" s="452" t="s">
        <v>51</v>
      </c>
      <c r="AK61" s="453">
        <f>COUNTIFS('terepi-törzskínálat'!$B$12:$B$76,'terepi-hajtásszám&amp;hullaték'!A48)</f>
        <v>0</v>
      </c>
    </row>
    <row r="62" spans="2:37" x14ac:dyDescent="0.2">
      <c r="AJ62" s="452" t="s">
        <v>52</v>
      </c>
      <c r="AK62" s="453">
        <f>COUNTIFS('terepi-törzskínálat'!$B$12:$B$76,'terepi-hajtásszám&amp;hullaték'!A49)</f>
        <v>1</v>
      </c>
    </row>
    <row r="63" spans="2:37" x14ac:dyDescent="0.2">
      <c r="AJ63" s="452" t="s">
        <v>53</v>
      </c>
      <c r="AK63" s="453">
        <f>COUNTIFS('terepi-törzskínálat'!$B$12:$B$76,'terepi-hajtásszám&amp;hullaték'!A50)</f>
        <v>1</v>
      </c>
    </row>
    <row r="64" spans="2:37" x14ac:dyDescent="0.2">
      <c r="AJ64" s="452" t="s">
        <v>54</v>
      </c>
      <c r="AK64" s="453">
        <f>COUNTIFS('terepi-törzskínálat'!$B$12:$B$76,'terepi-hajtásszám&amp;hullaték'!A51)</f>
        <v>0</v>
      </c>
    </row>
    <row r="65" spans="36:37" x14ac:dyDescent="0.2">
      <c r="AJ65" s="452" t="s">
        <v>55</v>
      </c>
      <c r="AK65" s="453">
        <f>COUNTIFS('terepi-törzskínálat'!$B$12:$B$76,'terepi-hajtásszám&amp;hullaték'!A52)</f>
        <v>0</v>
      </c>
    </row>
    <row r="66" spans="36:37" x14ac:dyDescent="0.2">
      <c r="AJ66" s="452" t="s">
        <v>56</v>
      </c>
      <c r="AK66" s="453">
        <f>COUNTIFS('terepi-törzskínálat'!$B$12:$B$76,'terepi-hajtásszám&amp;hullaték'!A53)</f>
        <v>0</v>
      </c>
    </row>
    <row r="67" spans="36:37" x14ac:dyDescent="0.2">
      <c r="AJ67" s="452" t="s">
        <v>57</v>
      </c>
      <c r="AK67" s="453">
        <f>COUNTIFS('terepi-törzskínálat'!$B$12:$B$76,'terepi-hajtásszám&amp;hullaték'!A54)</f>
        <v>2</v>
      </c>
    </row>
    <row r="68" spans="36:37" x14ac:dyDescent="0.2">
      <c r="AJ68" s="452" t="s">
        <v>58</v>
      </c>
      <c r="AK68" s="453">
        <f>COUNTIFS('terepi-törzskínálat'!$B$12:$B$76,'terepi-hajtásszám&amp;hullaték'!A55)</f>
        <v>2</v>
      </c>
    </row>
    <row r="69" spans="36:37" x14ac:dyDescent="0.2">
      <c r="AJ69" s="452" t="s">
        <v>59</v>
      </c>
      <c r="AK69" s="453">
        <f>COUNTIFS('terepi-törzskínálat'!$B$12:$B$76,'terepi-hajtásszám&amp;hullaték'!A56)</f>
        <v>1</v>
      </c>
    </row>
    <row r="70" spans="36:37" x14ac:dyDescent="0.2">
      <c r="AJ70" s="452" t="s">
        <v>60</v>
      </c>
      <c r="AK70" s="453">
        <f>COUNTIFS('terepi-törzskínálat'!$B$12:$B$76,'terepi-hajtásszám&amp;hullaték'!A57)</f>
        <v>1</v>
      </c>
    </row>
    <row r="71" spans="36:37" x14ac:dyDescent="0.2">
      <c r="AJ71" s="452" t="s">
        <v>61</v>
      </c>
      <c r="AK71" s="453">
        <f>COUNTIFS('terepi-törzskínálat'!$B$12:$B$76,'terepi-hajtásszám&amp;hullaték'!A58)</f>
        <v>0</v>
      </c>
    </row>
    <row r="72" spans="36:37" x14ac:dyDescent="0.2">
      <c r="AJ72" s="452" t="s">
        <v>62</v>
      </c>
      <c r="AK72" s="453">
        <f>COUNTIFS('terepi-törzskínálat'!$B$12:$B$76,'terepi-hajtásszám&amp;hullaték'!A59)</f>
        <v>0</v>
      </c>
    </row>
    <row r="73" spans="36:37" x14ac:dyDescent="0.2">
      <c r="AJ73" s="452" t="s">
        <v>63</v>
      </c>
      <c r="AK73" s="453">
        <f>COUNTIFS('terepi-törzskínálat'!$B$12:$B$76,'terepi-hajtásszám&amp;hullaték'!A60)</f>
        <v>0</v>
      </c>
    </row>
    <row r="74" spans="36:37" x14ac:dyDescent="0.2">
      <c r="AJ74" s="452" t="s">
        <v>64</v>
      </c>
      <c r="AK74" s="453">
        <f>COUNTIFS('terepi-törzskínálat'!$B$12:$B$76,'terepi-hajtásszám&amp;hullaték'!A61)</f>
        <v>0</v>
      </c>
    </row>
    <row r="75" spans="36:37" x14ac:dyDescent="0.2">
      <c r="AJ75" s="452" t="s">
        <v>65</v>
      </c>
      <c r="AK75" s="453">
        <f>COUNTIFS('terepi-törzskínálat'!$B$12:$B$76,'terepi-hajtásszám&amp;hullaték'!A62)</f>
        <v>0</v>
      </c>
    </row>
    <row r="76" spans="36:37" x14ac:dyDescent="0.2">
      <c r="AJ76" s="452" t="s">
        <v>66</v>
      </c>
      <c r="AK76" s="453">
        <f>COUNTIFS('terepi-törzskínálat'!$B$12:$B$76,'terepi-hajtásszám&amp;hullaték'!A63)</f>
        <v>0</v>
      </c>
    </row>
    <row r="77" spans="36:37" x14ac:dyDescent="0.2">
      <c r="AJ77" s="452" t="s">
        <v>67</v>
      </c>
      <c r="AK77" s="453">
        <f>COUNTIFS('terepi-törzskínálat'!$B$12:$B$76,'terepi-hajtásszám&amp;hullaték'!A64)</f>
        <v>0</v>
      </c>
    </row>
    <row r="78" spans="36:37" x14ac:dyDescent="0.2">
      <c r="AJ78" s="452" t="s">
        <v>68</v>
      </c>
      <c r="AK78" s="453">
        <f>COUNTIFS('terepi-törzskínálat'!$B$12:$B$76,'terepi-hajtásszám&amp;hullaték'!A65)</f>
        <v>1</v>
      </c>
    </row>
    <row r="79" spans="36:37" x14ac:dyDescent="0.2">
      <c r="AJ79" s="452" t="s">
        <v>69</v>
      </c>
      <c r="AK79" s="453">
        <f>COUNTIFS('terepi-törzskínálat'!$B$12:$B$76,'terepi-hajtásszám&amp;hullaték'!A66)</f>
        <v>0</v>
      </c>
    </row>
    <row r="80" spans="36:37" x14ac:dyDescent="0.2">
      <c r="AJ80" s="452" t="s">
        <v>70</v>
      </c>
      <c r="AK80" s="453">
        <f>COUNTIFS('terepi-törzskínálat'!$B$12:$B$76,'terepi-hajtásszám&amp;hullaték'!A67)</f>
        <v>0</v>
      </c>
    </row>
    <row r="81" spans="36:37" x14ac:dyDescent="0.2">
      <c r="AJ81" s="452" t="s">
        <v>71</v>
      </c>
      <c r="AK81" s="453">
        <f>COUNTIFS('terepi-törzskínálat'!$B$12:$B$76,'terepi-hajtásszám&amp;hullaték'!A68)</f>
        <v>0</v>
      </c>
    </row>
    <row r="82" spans="36:37" x14ac:dyDescent="0.2">
      <c r="AJ82" s="452" t="s">
        <v>72</v>
      </c>
      <c r="AK82" s="453">
        <f>COUNTIFS('terepi-törzskínálat'!$B$12:$B$76,'terepi-hajtásszám&amp;hullaték'!A69)</f>
        <v>1</v>
      </c>
    </row>
    <row r="83" spans="36:37" x14ac:dyDescent="0.2">
      <c r="AJ83" s="452" t="s">
        <v>73</v>
      </c>
      <c r="AK83" s="453">
        <f>COUNTIFS('terepi-törzskínálat'!$B$12:$B$76,'terepi-hajtásszám&amp;hullaték'!A70)</f>
        <v>0</v>
      </c>
    </row>
    <row r="84" spans="36:37" x14ac:dyDescent="0.2">
      <c r="AJ84" s="452" t="s">
        <v>74</v>
      </c>
      <c r="AK84" s="453">
        <f>COUNTIFS('terepi-törzskínálat'!$B$12:$B$76,'terepi-hajtásszám&amp;hullaték'!A71)</f>
        <v>1</v>
      </c>
    </row>
    <row r="85" spans="36:37" x14ac:dyDescent="0.2">
      <c r="AJ85" s="452" t="s">
        <v>75</v>
      </c>
      <c r="AK85" s="453">
        <f>COUNTIFS('terepi-törzskínálat'!$B$12:$B$76,'terepi-hajtásszám&amp;hullaték'!A72)</f>
        <v>1</v>
      </c>
    </row>
    <row r="86" spans="36:37" x14ac:dyDescent="0.2">
      <c r="AJ86" s="452" t="s">
        <v>76</v>
      </c>
      <c r="AK86" s="453">
        <f>COUNTIFS('terepi-törzskínálat'!$B$12:$B$76,'terepi-hajtásszám&amp;hullaték'!A73)</f>
        <v>1</v>
      </c>
    </row>
    <row r="87" spans="36:37" x14ac:dyDescent="0.2">
      <c r="AJ87" s="452" t="s">
        <v>77</v>
      </c>
      <c r="AK87" s="453">
        <f>COUNTIFS('terepi-törzskínálat'!$B$12:$B$76,'terepi-hajtásszám&amp;hullaték'!A74)</f>
        <v>1</v>
      </c>
    </row>
    <row r="88" spans="36:37" x14ac:dyDescent="0.2">
      <c r="AJ88" s="452" t="s">
        <v>78</v>
      </c>
      <c r="AK88" s="453">
        <f>COUNTIFS('terepi-törzskínálat'!$B$12:$B$76,'terepi-hajtásszám&amp;hullaték'!A75)</f>
        <v>1</v>
      </c>
    </row>
    <row r="89" spans="36:37" x14ac:dyDescent="0.2">
      <c r="AJ89" s="452" t="s">
        <v>79</v>
      </c>
      <c r="AK89" s="453">
        <f>COUNTIFS('terepi-törzskínálat'!$B$12:$B$76,'terepi-hajtásszám&amp;hullaték'!A76)</f>
        <v>1</v>
      </c>
    </row>
    <row r="90" spans="36:37" x14ac:dyDescent="0.2">
      <c r="AJ90" s="452" t="s">
        <v>80</v>
      </c>
      <c r="AK90" s="453">
        <f>COUNTIFS('terepi-törzskínálat'!$B$12:$B$76,'terepi-hajtásszám&amp;hullaték'!A77)</f>
        <v>1</v>
      </c>
    </row>
    <row r="91" spans="36:37" x14ac:dyDescent="0.2">
      <c r="AJ91" s="452" t="s">
        <v>81</v>
      </c>
      <c r="AK91" s="453">
        <f>COUNTIFS('terepi-törzskínálat'!$B$12:$B$76,'terepi-hajtásszám&amp;hullaték'!A78)</f>
        <v>1</v>
      </c>
    </row>
    <row r="92" spans="36:37" x14ac:dyDescent="0.2">
      <c r="AJ92" s="452" t="s">
        <v>82</v>
      </c>
      <c r="AK92" s="453">
        <f>COUNTIFS('terepi-törzskínálat'!$B$12:$B$76,'terepi-hajtásszám&amp;hullaték'!A79)</f>
        <v>1</v>
      </c>
    </row>
    <row r="93" spans="36:37" x14ac:dyDescent="0.2">
      <c r="AJ93" s="452" t="s">
        <v>83</v>
      </c>
      <c r="AK93" s="453">
        <f>COUNTIFS('terepi-törzskínálat'!$B$12:$B$76,'terepi-hajtásszám&amp;hullaték'!A80)</f>
        <v>1</v>
      </c>
    </row>
    <row r="94" spans="36:37" x14ac:dyDescent="0.2">
      <c r="AJ94" s="452" t="s">
        <v>84</v>
      </c>
      <c r="AK94" s="453">
        <f>COUNTIFS('terepi-törzskínálat'!$B$12:$B$76,'terepi-hajtásszám&amp;hullaték'!A81)</f>
        <v>2</v>
      </c>
    </row>
    <row r="95" spans="36:37" x14ac:dyDescent="0.2">
      <c r="AJ95" s="452" t="s">
        <v>85</v>
      </c>
      <c r="AK95" s="453">
        <f>COUNTIFS('terepi-törzskínálat'!$B$12:$B$76,'terepi-hajtásszám&amp;hullaték'!A82)</f>
        <v>0</v>
      </c>
    </row>
    <row r="96" spans="36:37" x14ac:dyDescent="0.2">
      <c r="AJ96" s="452" t="s">
        <v>86</v>
      </c>
      <c r="AK96" s="453">
        <f>COUNTIFS('terepi-törzskínálat'!$B$12:$B$76,'terepi-hajtásszám&amp;hullaték'!A83)</f>
        <v>0</v>
      </c>
    </row>
    <row r="97" spans="36:37" x14ac:dyDescent="0.2">
      <c r="AJ97" s="452" t="s">
        <v>87</v>
      </c>
      <c r="AK97" s="453">
        <f>COUNTIFS('terepi-törzskínálat'!$B$12:$B$76,'terepi-hajtásszám&amp;hullaték'!A84)</f>
        <v>0</v>
      </c>
    </row>
    <row r="98" spans="36:37" x14ac:dyDescent="0.2">
      <c r="AJ98" s="452" t="s">
        <v>88</v>
      </c>
      <c r="AK98" s="453">
        <f>COUNTIFS('terepi-törzskínálat'!$B$12:$B$76,'terepi-hajtásszám&amp;hullaték'!A85)</f>
        <v>0</v>
      </c>
    </row>
    <row r="99" spans="36:37" x14ac:dyDescent="0.2">
      <c r="AJ99" s="452" t="s">
        <v>89</v>
      </c>
      <c r="AK99" s="453">
        <f>COUNTIFS('terepi-törzskínálat'!$B$12:$B$76,'terepi-hajtásszám&amp;hullaték'!A86)</f>
        <v>1</v>
      </c>
    </row>
    <row r="100" spans="36:37" x14ac:dyDescent="0.2">
      <c r="AJ100" s="452" t="s">
        <v>90</v>
      </c>
      <c r="AK100" s="453">
        <f>COUNTIFS('terepi-törzskínálat'!$B$12:$B$76,'terepi-hajtásszám&amp;hullaték'!A87)</f>
        <v>1</v>
      </c>
    </row>
    <row r="101" spans="36:37" x14ac:dyDescent="0.2">
      <c r="AJ101" s="452" t="s">
        <v>91</v>
      </c>
      <c r="AK101" s="453">
        <f>COUNTIFS('terepi-törzskínálat'!$B$12:$B$76,'terepi-hajtásszám&amp;hullaték'!A88)</f>
        <v>0</v>
      </c>
    </row>
    <row r="102" spans="36:37" x14ac:dyDescent="0.2">
      <c r="AJ102" s="452" t="s">
        <v>92</v>
      </c>
      <c r="AK102" s="453">
        <f>COUNTIFS('terepi-törzskínálat'!$B$12:$B$76,'terepi-hajtásszám&amp;hullaték'!A89)</f>
        <v>0</v>
      </c>
    </row>
    <row r="103" spans="36:37" x14ac:dyDescent="0.2">
      <c r="AJ103" s="452" t="s">
        <v>93</v>
      </c>
      <c r="AK103" s="453">
        <f>COUNTIFS('terepi-törzskínálat'!$B$12:$B$76,'terepi-hajtásszám&amp;hullaték'!A90)</f>
        <v>1</v>
      </c>
    </row>
    <row r="104" spans="36:37" x14ac:dyDescent="0.2">
      <c r="AJ104" s="452" t="s">
        <v>94</v>
      </c>
      <c r="AK104" s="453">
        <f>COUNTIFS('terepi-törzskínálat'!$B$12:$B$76,'terepi-hajtásszám&amp;hullaték'!A91)</f>
        <v>2</v>
      </c>
    </row>
    <row r="105" spans="36:37" x14ac:dyDescent="0.2">
      <c r="AJ105" s="452" t="s">
        <v>95</v>
      </c>
      <c r="AK105" s="453">
        <f>COUNTIFS('terepi-törzskínálat'!$B$12:$B$76,'terepi-hajtásszám&amp;hullaték'!A92)</f>
        <v>0</v>
      </c>
    </row>
    <row r="106" spans="36:37" x14ac:dyDescent="0.2">
      <c r="AJ106" s="452" t="s">
        <v>96</v>
      </c>
      <c r="AK106" s="453">
        <f>COUNTIFS('terepi-törzskínálat'!$B$12:$B$76,'terepi-hajtásszám&amp;hullaték'!A93)</f>
        <v>2</v>
      </c>
    </row>
    <row r="107" spans="36:37" x14ac:dyDescent="0.2">
      <c r="AJ107" s="452" t="s">
        <v>97</v>
      </c>
      <c r="AK107" s="453">
        <f>COUNTIFS('terepi-törzskínálat'!$B$12:$B$76,'terepi-hajtásszám&amp;hullaték'!A94)</f>
        <v>2</v>
      </c>
    </row>
    <row r="108" spans="36:37" x14ac:dyDescent="0.2">
      <c r="AJ108" s="452" t="s">
        <v>98</v>
      </c>
      <c r="AK108" s="453">
        <f>COUNTIFS('terepi-törzskínálat'!$B$12:$B$76,'terepi-hajtásszám&amp;hullaték'!A95)</f>
        <v>0</v>
      </c>
    </row>
    <row r="109" spans="36:37" x14ac:dyDescent="0.2">
      <c r="AJ109" s="452" t="s">
        <v>99</v>
      </c>
      <c r="AK109" s="453">
        <f>COUNTIFS('terepi-törzskínálat'!$B$12:$B$76,'terepi-hajtásszám&amp;hullaték'!A96)</f>
        <v>0</v>
      </c>
    </row>
    <row r="110" spans="36:37" x14ac:dyDescent="0.2">
      <c r="AJ110" s="452" t="s">
        <v>100</v>
      </c>
      <c r="AK110" s="453">
        <f>COUNTIFS('terepi-törzskínálat'!$B$12:$B$76,'terepi-hajtásszám&amp;hullaték'!A97)</f>
        <v>3</v>
      </c>
    </row>
    <row r="111" spans="36:37" x14ac:dyDescent="0.2">
      <c r="AJ111" s="452" t="s">
        <v>101</v>
      </c>
      <c r="AK111" s="453">
        <f>COUNTIFS('terepi-törzskínálat'!$B$12:$B$76,'terepi-hajtásszám&amp;hullaték'!A98)</f>
        <v>2</v>
      </c>
    </row>
    <row r="112" spans="36:37" x14ac:dyDescent="0.2">
      <c r="AJ112" s="452" t="s">
        <v>102</v>
      </c>
      <c r="AK112" s="453">
        <f>COUNTIFS('terepi-törzskínálat'!$B$12:$B$76,'terepi-hajtásszám&amp;hullaték'!A99)</f>
        <v>1</v>
      </c>
    </row>
    <row r="113" spans="36:37" x14ac:dyDescent="0.2">
      <c r="AJ113" s="452" t="s">
        <v>103</v>
      </c>
      <c r="AK113" s="453">
        <f>COUNTIFS('terepi-törzskínálat'!$B$12:$B$76,'terepi-hajtásszám&amp;hullaték'!A100)</f>
        <v>2</v>
      </c>
    </row>
    <row r="114" spans="36:37" x14ac:dyDescent="0.2">
      <c r="AJ114" s="452" t="s">
        <v>104</v>
      </c>
      <c r="AK114" s="453">
        <f>COUNTIFS('terepi-törzskínálat'!$B$12:$B$76,'terepi-hajtásszám&amp;hullaték'!A101)</f>
        <v>1</v>
      </c>
    </row>
    <row r="115" spans="36:37" x14ac:dyDescent="0.2">
      <c r="AJ115" s="452" t="s">
        <v>105</v>
      </c>
      <c r="AK115" s="453">
        <f>COUNTIFS('terepi-törzskínálat'!$B$12:$B$76,'terepi-hajtásszám&amp;hullaték'!A102)</f>
        <v>1</v>
      </c>
    </row>
    <row r="116" spans="36:37" x14ac:dyDescent="0.2">
      <c r="AJ116" s="452" t="s">
        <v>106</v>
      </c>
      <c r="AK116" s="453">
        <f>COUNTIFS('terepi-törzskínálat'!$B$12:$B$76,'terepi-hajtásszám&amp;hullaték'!A103)</f>
        <v>0</v>
      </c>
    </row>
    <row r="117" spans="36:37" x14ac:dyDescent="0.2">
      <c r="AJ117" s="452" t="s">
        <v>107</v>
      </c>
      <c r="AK117" s="453">
        <f>COUNTIFS('terepi-törzskínálat'!$B$12:$B$76,'terepi-hajtásszám&amp;hullaték'!A104)</f>
        <v>0</v>
      </c>
    </row>
    <row r="118" spans="36:37" x14ac:dyDescent="0.2">
      <c r="AJ118" s="452" t="s">
        <v>108</v>
      </c>
      <c r="AK118" s="453">
        <f>COUNTIFS('terepi-törzskínálat'!$B$12:$B$76,'terepi-hajtásszám&amp;hullaték'!A105)</f>
        <v>1</v>
      </c>
    </row>
    <row r="119" spans="36:37" ht="13.5" thickBot="1" x14ac:dyDescent="0.25">
      <c r="AJ119" s="454" t="s">
        <v>109</v>
      </c>
      <c r="AK119" s="455">
        <f>COUNTIFS('terepi-törzskínálat'!$B$12:$B$76,'terepi-hajtásszám&amp;hullaték'!A106)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topLeftCell="A7"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5" t="s">
        <v>256</v>
      </c>
      <c r="D5" s="576"/>
      <c r="E5" s="577"/>
      <c r="F5" s="575" t="s">
        <v>257</v>
      </c>
      <c r="G5" s="576"/>
      <c r="H5" s="577"/>
      <c r="I5" s="576" t="s">
        <v>258</v>
      </c>
      <c r="J5" s="576"/>
      <c r="K5" s="576"/>
      <c r="L5" s="575" t="s">
        <v>259</v>
      </c>
      <c r="M5" s="576"/>
      <c r="N5" s="577"/>
      <c r="P5" s="272" t="s">
        <v>279</v>
      </c>
      <c r="S5" s="574"/>
      <c r="T5" s="526"/>
      <c r="U5" s="526"/>
      <c r="V5" s="574"/>
      <c r="W5" s="526"/>
      <c r="X5" s="526"/>
      <c r="Y5" s="574"/>
      <c r="Z5" s="526"/>
      <c r="AA5" s="526"/>
      <c r="AB5" s="574"/>
      <c r="AC5" s="526"/>
      <c r="AD5" s="526"/>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333</v>
      </c>
      <c r="U6" s="228"/>
      <c r="V6" s="228"/>
      <c r="W6" s="228"/>
      <c r="X6" s="228"/>
      <c r="Y6" s="228"/>
      <c r="Z6" s="228"/>
      <c r="AA6" s="228"/>
      <c r="AB6" s="228"/>
      <c r="AC6" s="228"/>
      <c r="AD6" s="228"/>
    </row>
    <row r="7" spans="1:30" ht="15.75" x14ac:dyDescent="0.25">
      <c r="A7" s="193" t="s">
        <v>281</v>
      </c>
      <c r="B7" s="271">
        <f>'terepi-avar&amp;túrás'!C109</f>
        <v>93</v>
      </c>
      <c r="C7" s="273">
        <f>COUNTIF(S7:S106,TRUE)</f>
        <v>2</v>
      </c>
      <c r="D7" s="274">
        <f t="shared" ref="D7:N7" si="0">COUNTIF(T7:T106,TRUE)</f>
        <v>1</v>
      </c>
      <c r="E7" s="275">
        <f t="shared" si="0"/>
        <v>0</v>
      </c>
      <c r="F7" s="273">
        <f t="shared" si="0"/>
        <v>0</v>
      </c>
      <c r="G7" s="274">
        <f t="shared" si="0"/>
        <v>1</v>
      </c>
      <c r="H7" s="275">
        <f t="shared" si="0"/>
        <v>0</v>
      </c>
      <c r="I7" s="271">
        <f t="shared" si="0"/>
        <v>0</v>
      </c>
      <c r="J7" s="271">
        <f t="shared" si="0"/>
        <v>2</v>
      </c>
      <c r="K7" s="271">
        <f t="shared" si="0"/>
        <v>0</v>
      </c>
      <c r="L7" s="273">
        <f t="shared" si="0"/>
        <v>0</v>
      </c>
      <c r="M7" s="274">
        <f t="shared" si="0"/>
        <v>1</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3</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1</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2</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1</v>
      </c>
      <c r="D16" s="193" t="s">
        <v>287</v>
      </c>
      <c r="E16" s="49" t="s">
        <v>288</v>
      </c>
      <c r="F16" s="49"/>
      <c r="J16" s="231">
        <f>(0.25*C13)+(0.5*C14)+(0.75*C15)+(1*C16)</f>
        <v>3.75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2</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5</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0</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313</v>
      </c>
      <c r="D29" s="246" t="s">
        <v>314</v>
      </c>
      <c r="E29" s="246" t="s">
        <v>315</v>
      </c>
      <c r="F29" s="246" t="s">
        <v>316</v>
      </c>
      <c r="G29" s="246" t="s">
        <v>317</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3.8461538461538462E-4</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7.6923076923076923E-4</v>
      </c>
      <c r="H30" s="222">
        <f>'terepi-hajtásszám&amp;hullaték'!H107/'terepi-hajtásszám&amp;hullaték'!$F$1</f>
        <v>3.4615384615384616E-3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318</v>
      </c>
      <c r="C31" s="222">
        <f>'terepi-hajtásszám&amp;hullaték'!C107/('terepi-hajtásszám&amp;hullaték'!$F$1/1000)</f>
        <v>0.38461538461538458</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0.76923076923076916</v>
      </c>
      <c r="H31" s="222">
        <f>'terepi-hajtásszám&amp;hullaték'!H107/('terepi-hajtásszám&amp;hullaték'!$F$1/1000)</f>
        <v>3.4615384615384612</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313</v>
      </c>
      <c r="D36" s="246" t="s">
        <v>314</v>
      </c>
      <c r="E36" s="246" t="s">
        <v>315</v>
      </c>
      <c r="F36" s="246" t="s">
        <v>316</v>
      </c>
      <c r="G36" s="246" t="s">
        <v>317</v>
      </c>
      <c r="H36" s="246" t="s">
        <v>298</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3.8461538461538462E-4</v>
      </c>
      <c r="D37" s="222">
        <f>'terepi-hajtásszám&amp;hullaték'!J107/'terepi-hajtásszám&amp;hullaték'!$F$1</f>
        <v>0</v>
      </c>
      <c r="E37" s="222">
        <f>'terepi-hajtásszám&amp;hullaték'!K107/'terepi-hajtásszám&amp;hullaték'!$F$1</f>
        <v>1.153846153846154E-3</v>
      </c>
      <c r="F37" s="222">
        <f>'terepi-hajtásszám&amp;hullaték'!L107/'terepi-hajtásszám&amp;hullaték'!$F$1</f>
        <v>0</v>
      </c>
      <c r="G37" s="222">
        <f>'terepi-hajtásszám&amp;hullaték'!M107/'terepi-hajtásszám&amp;hullaték'!$F$1</f>
        <v>1.5384615384615385E-3</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0.38461538461538458</v>
      </c>
      <c r="D38" s="222">
        <f>'terepi-hajtásszám&amp;hullaték'!J107/('terepi-hajtásszám&amp;hullaték'!$F$1/1000)</f>
        <v>0</v>
      </c>
      <c r="E38" s="222">
        <f>'terepi-hajtásszám&amp;hullaték'!K107/('terepi-hajtásszám&amp;hullaték'!$F$1/1000)</f>
        <v>1.1538461538461537</v>
      </c>
      <c r="F38" s="222">
        <f>'terepi-hajtásszám&amp;hullaték'!L107/('terepi-hajtásszám&amp;hullaték'!$F$1/1000)</f>
        <v>0</v>
      </c>
      <c r="G38" s="222">
        <f>'terepi-hajtásszám&amp;hullaték'!M107/('terepi-hajtásszám&amp;hullaték'!$F$1/1000)</f>
        <v>1.5384615384615383</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1</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1</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1</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1</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1</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1</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1</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workbookViewId="0">
      <selection activeCell="K9" sqref="K9"/>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336</v>
      </c>
      <c r="H1" s="278"/>
      <c r="I1" s="278"/>
      <c r="J1" s="278"/>
      <c r="K1" s="278"/>
      <c r="L1" s="278"/>
      <c r="M1" s="278"/>
      <c r="N1" s="278"/>
      <c r="O1" s="32"/>
    </row>
    <row r="2" spans="1:15" ht="15" x14ac:dyDescent="0.25">
      <c r="B2" s="491" t="s">
        <v>337</v>
      </c>
      <c r="C2" s="492"/>
      <c r="D2" s="492"/>
      <c r="E2" s="492"/>
      <c r="F2" s="492"/>
      <c r="G2" s="492"/>
      <c r="H2" s="492"/>
      <c r="I2" s="487" t="s">
        <v>431</v>
      </c>
      <c r="J2" s="487"/>
      <c r="K2" s="487"/>
      <c r="L2" s="487"/>
      <c r="M2" s="487"/>
      <c r="N2" s="487"/>
      <c r="O2" s="488"/>
    </row>
    <row r="3" spans="1:15" ht="15" x14ac:dyDescent="0.25">
      <c r="B3" s="491" t="s">
        <v>338</v>
      </c>
      <c r="C3" s="492"/>
      <c r="D3" s="492"/>
      <c r="E3" s="492"/>
      <c r="F3" s="492"/>
      <c r="G3" s="492"/>
      <c r="H3" s="492"/>
      <c r="I3" s="495">
        <v>41810</v>
      </c>
      <c r="J3" s="495"/>
      <c r="K3" s="495"/>
      <c r="L3" s="495"/>
      <c r="M3" s="495"/>
      <c r="N3" s="495"/>
      <c r="O3" s="496"/>
    </row>
    <row r="4" spans="1:15" ht="15" x14ac:dyDescent="0.25">
      <c r="B4" s="491" t="s">
        <v>341</v>
      </c>
      <c r="C4" s="492"/>
      <c r="D4" s="492"/>
      <c r="E4" s="492"/>
      <c r="F4" s="492"/>
      <c r="G4" s="492"/>
      <c r="H4" s="492"/>
      <c r="I4" s="497" t="s">
        <v>432</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339</v>
      </c>
      <c r="C6" s="492"/>
      <c r="D6" s="492"/>
      <c r="E6" s="492"/>
      <c r="F6" s="492"/>
      <c r="G6" s="492"/>
      <c r="H6" s="492"/>
      <c r="I6" s="487" t="s">
        <v>433</v>
      </c>
      <c r="J6" s="487"/>
      <c r="K6" s="487"/>
      <c r="L6" s="487"/>
      <c r="M6" s="487"/>
      <c r="N6" s="487"/>
      <c r="O6" s="488"/>
    </row>
    <row r="7" spans="1:15" ht="15.75" thickBot="1" x14ac:dyDescent="0.3">
      <c r="B7" s="493" t="s">
        <v>340</v>
      </c>
      <c r="C7" s="494"/>
      <c r="D7" s="494"/>
      <c r="E7" s="494"/>
      <c r="F7" s="494"/>
      <c r="G7" s="494"/>
      <c r="H7" s="494"/>
      <c r="I7" s="489">
        <v>41861</v>
      </c>
      <c r="J7" s="489"/>
      <c r="K7" s="489"/>
      <c r="L7" s="489"/>
      <c r="M7" s="489"/>
      <c r="N7" s="489"/>
      <c r="O7" s="490"/>
    </row>
    <row r="10" spans="1:15" ht="15" x14ac:dyDescent="0.25">
      <c r="G10" s="49" t="s">
        <v>335</v>
      </c>
    </row>
    <row r="12" spans="1:15" ht="15" x14ac:dyDescent="0.25">
      <c r="A12" s="300" t="s">
        <v>343</v>
      </c>
    </row>
    <row r="13" spans="1:15" ht="15" x14ac:dyDescent="0.25">
      <c r="A13" s="49"/>
    </row>
    <row r="14" spans="1:15" ht="15" x14ac:dyDescent="0.25">
      <c r="A14" s="299" t="s">
        <v>238</v>
      </c>
    </row>
    <row r="15" spans="1:15" ht="15" x14ac:dyDescent="0.25">
      <c r="A15" s="49"/>
    </row>
    <row r="16" spans="1:15" ht="15" x14ac:dyDescent="0.25">
      <c r="A16" s="301" t="s">
        <v>327</v>
      </c>
    </row>
    <row r="17" spans="1:1" ht="15" x14ac:dyDescent="0.25">
      <c r="A17" s="49"/>
    </row>
    <row r="18" spans="1:1" ht="15" x14ac:dyDescent="0.25">
      <c r="A18" s="302" t="s">
        <v>175</v>
      </c>
    </row>
    <row r="22" spans="1:1" x14ac:dyDescent="0.2">
      <c r="A22" s="15" t="s">
        <v>213</v>
      </c>
    </row>
    <row r="23" spans="1:1" x14ac:dyDescent="0.2">
      <c r="A23" s="303" t="s">
        <v>342</v>
      </c>
    </row>
    <row r="24" spans="1:1" x14ac:dyDescent="0.2">
      <c r="A24" s="303" t="s">
        <v>308</v>
      </c>
    </row>
    <row r="25" spans="1:1" x14ac:dyDescent="0.2">
      <c r="A25" s="303" t="s">
        <v>334</v>
      </c>
    </row>
    <row r="26" spans="1:1" x14ac:dyDescent="0.2">
      <c r="A26" s="303"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B91" activePane="bottomRight" state="frozen"/>
      <selection pane="topRight" activeCell="B1" sqref="B1"/>
      <selection pane="bottomLeft" activeCell="A6" sqref="A6"/>
      <selection pane="bottomRight" activeCell="HM109" sqref="HM109"/>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2600</v>
      </c>
      <c r="G1" s="146" t="s">
        <v>320</v>
      </c>
      <c r="H1" s="148"/>
      <c r="I1" s="148"/>
      <c r="J1" s="296" t="s">
        <v>142</v>
      </c>
      <c r="K1" s="297"/>
      <c r="L1" s="368" t="str">
        <f>'alapadatok+magyarázat'!I2</f>
        <v>Ny-Mátra 2.vonal</v>
      </c>
      <c r="M1" s="343"/>
      <c r="N1" s="343"/>
      <c r="O1" s="343"/>
      <c r="P1" s="298"/>
      <c r="Q1" s="297" t="s">
        <v>143</v>
      </c>
      <c r="R1" s="514">
        <f>'alapadatok+magyarázat'!I3</f>
        <v>41810</v>
      </c>
      <c r="S1" s="515"/>
      <c r="T1" s="515"/>
      <c r="U1" s="515"/>
      <c r="V1" s="294"/>
      <c r="W1" s="294"/>
      <c r="X1" s="295" t="s">
        <v>304</v>
      </c>
      <c r="Y1" s="368" t="str">
        <f>'alapadatok+magyarázat'!I4</f>
        <v>Janák E. Varga A. Hepp K. Bevák E.</v>
      </c>
      <c r="Z1" s="343"/>
      <c r="AA1" s="341"/>
      <c r="AB1" s="342"/>
      <c r="AG1" s="293" t="s">
        <v>305</v>
      </c>
      <c r="AH1" s="368" t="str">
        <f>'alapadatok+magyarázat'!I6</f>
        <v>Hoffer K.</v>
      </c>
      <c r="AI1" s="341"/>
      <c r="AJ1" s="341"/>
      <c r="AK1" s="341"/>
      <c r="AL1" s="294" t="s">
        <v>306</v>
      </c>
      <c r="AM1" s="295" t="s">
        <v>307</v>
      </c>
      <c r="AN1" s="514">
        <f>'alapadatok+magyarázat'!I7</f>
        <v>41861</v>
      </c>
      <c r="AO1" s="516"/>
      <c r="AP1" s="106"/>
      <c r="CK1" s="105"/>
      <c r="CL1" s="106"/>
      <c r="CM1" s="106"/>
      <c r="CN1" s="106"/>
    </row>
    <row r="2" spans="1:238" ht="18" x14ac:dyDescent="0.25">
      <c r="A2" s="145">
        <v>100</v>
      </c>
      <c r="G2" s="499" t="s">
        <v>346</v>
      </c>
      <c r="H2" s="500"/>
      <c r="I2" s="500"/>
      <c r="J2" s="500"/>
      <c r="K2" s="500"/>
      <c r="L2" s="500"/>
      <c r="Z2" s="499" t="s">
        <v>346</v>
      </c>
      <c r="AA2" s="500"/>
      <c r="AB2" s="500"/>
      <c r="AC2" s="500"/>
      <c r="AD2" s="500"/>
      <c r="AE2" s="500"/>
      <c r="AT2" s="499" t="s">
        <v>346</v>
      </c>
      <c r="AU2" s="500"/>
      <c r="AV2" s="500"/>
      <c r="AW2" s="500"/>
      <c r="AX2" s="500"/>
      <c r="AY2" s="500"/>
      <c r="BK2" s="499" t="s">
        <v>346</v>
      </c>
      <c r="BL2" s="500"/>
      <c r="BM2" s="500"/>
      <c r="BN2" s="500"/>
      <c r="BO2" s="500"/>
      <c r="BP2" s="500"/>
      <c r="CC2" s="499" t="s">
        <v>346</v>
      </c>
      <c r="CD2" s="500"/>
      <c r="CE2" s="500"/>
      <c r="CF2" s="500"/>
      <c r="CG2" s="500"/>
      <c r="CH2" s="500"/>
      <c r="CU2" s="499" t="s">
        <v>346</v>
      </c>
      <c r="CV2" s="500"/>
      <c r="CW2" s="500"/>
      <c r="CX2" s="500"/>
      <c r="CY2" s="500"/>
      <c r="CZ2" s="500"/>
      <c r="DM2" s="499" t="s">
        <v>346</v>
      </c>
      <c r="DN2" s="500"/>
      <c r="DO2" s="500"/>
      <c r="DP2" s="500"/>
      <c r="DQ2" s="500"/>
      <c r="DR2" s="500"/>
      <c r="DV2" s="499" t="s">
        <v>346</v>
      </c>
      <c r="DW2" s="500"/>
      <c r="DX2" s="500"/>
      <c r="DY2" s="500"/>
      <c r="DZ2" s="500"/>
      <c r="EA2" s="500"/>
      <c r="EN2" s="499" t="s">
        <v>346</v>
      </c>
      <c r="EO2" s="500"/>
      <c r="EP2" s="500"/>
      <c r="EQ2" s="500"/>
      <c r="ER2" s="500"/>
      <c r="ES2" s="500"/>
      <c r="FF2" s="499" t="s">
        <v>346</v>
      </c>
      <c r="FG2" s="500"/>
      <c r="FH2" s="500"/>
      <c r="FI2" s="500"/>
      <c r="FJ2" s="500"/>
      <c r="FK2" s="500"/>
      <c r="FX2" s="499" t="s">
        <v>346</v>
      </c>
      <c r="FY2" s="500"/>
      <c r="FZ2" s="500"/>
      <c r="GA2" s="500"/>
      <c r="GB2" s="500"/>
      <c r="GC2" s="500"/>
      <c r="GP2" s="499" t="s">
        <v>346</v>
      </c>
      <c r="GQ2" s="500"/>
      <c r="GR2" s="500"/>
      <c r="GS2" s="500"/>
      <c r="GT2" s="500"/>
      <c r="GU2" s="500"/>
      <c r="HH2" s="499" t="s">
        <v>346</v>
      </c>
      <c r="HI2" s="500"/>
      <c r="HJ2" s="500"/>
      <c r="HK2" s="500"/>
      <c r="HL2" s="500"/>
      <c r="HM2" s="500"/>
    </row>
    <row r="3" spans="1:238" ht="18" x14ac:dyDescent="0.25">
      <c r="A3" s="50"/>
      <c r="H3" s="107"/>
      <c r="I3" s="107"/>
      <c r="J3" s="107"/>
      <c r="K3" s="107"/>
      <c r="L3" s="107"/>
      <c r="M3" s="107"/>
      <c r="N3" s="107"/>
      <c r="O3" s="107"/>
      <c r="P3" s="504" t="s">
        <v>239</v>
      </c>
      <c r="Q3" s="504"/>
      <c r="R3" s="504"/>
      <c r="S3" s="504"/>
      <c r="T3" s="504"/>
      <c r="U3" s="504"/>
      <c r="V3" s="504"/>
      <c r="W3" s="504"/>
      <c r="X3" s="504"/>
      <c r="Y3" s="504" t="s">
        <v>239</v>
      </c>
      <c r="Z3" s="504"/>
      <c r="AA3" s="504"/>
      <c r="AB3" s="504"/>
      <c r="AC3" s="504"/>
      <c r="AD3" s="504"/>
      <c r="AE3" s="504"/>
      <c r="AF3" s="504"/>
      <c r="AG3" s="504"/>
      <c r="AH3" s="504" t="s">
        <v>239</v>
      </c>
      <c r="AI3" s="504"/>
      <c r="AJ3" s="504"/>
      <c r="AK3" s="504"/>
      <c r="AL3" s="504"/>
      <c r="AM3" s="504"/>
      <c r="AN3" s="504"/>
      <c r="AO3" s="504"/>
      <c r="AP3" s="504"/>
      <c r="AQ3" s="504" t="s">
        <v>239</v>
      </c>
      <c r="AR3" s="504"/>
      <c r="AS3" s="504"/>
      <c r="AT3" s="504"/>
      <c r="AU3" s="504"/>
      <c r="AV3" s="504"/>
      <c r="AW3" s="504"/>
      <c r="AX3" s="504"/>
      <c r="AY3" s="504"/>
      <c r="AZ3" s="504" t="s">
        <v>239</v>
      </c>
      <c r="BA3" s="504"/>
      <c r="BB3" s="504"/>
      <c r="BC3" s="504"/>
      <c r="BD3" s="504"/>
      <c r="BE3" s="504"/>
      <c r="BF3" s="504"/>
      <c r="BG3" s="504"/>
      <c r="BH3" s="504"/>
      <c r="BI3" s="504" t="s">
        <v>239</v>
      </c>
      <c r="BJ3" s="504"/>
      <c r="BK3" s="504"/>
      <c r="BL3" s="504"/>
      <c r="BM3" s="504"/>
      <c r="BN3" s="504"/>
      <c r="BO3" s="504"/>
      <c r="BP3" s="504"/>
      <c r="BQ3" s="504"/>
      <c r="BR3" s="504" t="s">
        <v>239</v>
      </c>
      <c r="BS3" s="504"/>
      <c r="BT3" s="504"/>
      <c r="BU3" s="504"/>
      <c r="BV3" s="504"/>
      <c r="BW3" s="504"/>
      <c r="BX3" s="504"/>
      <c r="BY3" s="504"/>
      <c r="BZ3" s="504"/>
      <c r="CA3" s="504" t="s">
        <v>239</v>
      </c>
      <c r="CB3" s="504"/>
      <c r="CC3" s="504"/>
      <c r="CD3" s="504"/>
      <c r="CE3" s="504"/>
      <c r="CF3" s="504"/>
      <c r="CG3" s="504"/>
      <c r="CH3" s="504"/>
      <c r="CI3" s="504"/>
      <c r="CJ3" s="504" t="s">
        <v>239</v>
      </c>
      <c r="CK3" s="504"/>
      <c r="CL3" s="504"/>
      <c r="CM3" s="504"/>
      <c r="CN3" s="504"/>
      <c r="CO3" s="504"/>
      <c r="CP3" s="504"/>
      <c r="CQ3" s="504"/>
      <c r="CR3" s="504"/>
      <c r="CS3" s="504" t="s">
        <v>239</v>
      </c>
      <c r="CT3" s="504"/>
      <c r="CU3" s="504"/>
      <c r="CV3" s="504"/>
      <c r="CW3" s="504"/>
      <c r="CX3" s="504"/>
      <c r="CY3" s="504"/>
      <c r="CZ3" s="504"/>
      <c r="DA3" s="504"/>
      <c r="DB3" s="504" t="s">
        <v>239</v>
      </c>
      <c r="DC3" s="504"/>
      <c r="DD3" s="504"/>
      <c r="DE3" s="504"/>
      <c r="DF3" s="504"/>
      <c r="DG3" s="504"/>
      <c r="DH3" s="504"/>
      <c r="DI3" s="504"/>
      <c r="DJ3" s="504"/>
      <c r="DK3" s="504" t="s">
        <v>239</v>
      </c>
      <c r="DL3" s="504"/>
      <c r="DM3" s="504"/>
      <c r="DN3" s="504"/>
      <c r="DO3" s="504"/>
      <c r="DP3" s="504"/>
      <c r="DQ3" s="504"/>
      <c r="DR3" s="504"/>
      <c r="DS3" s="504"/>
      <c r="DT3" s="504" t="s">
        <v>239</v>
      </c>
      <c r="DU3" s="504"/>
      <c r="DV3" s="504"/>
      <c r="DW3" s="504"/>
      <c r="DX3" s="504"/>
      <c r="DY3" s="504"/>
      <c r="DZ3" s="504"/>
      <c r="EA3" s="504"/>
      <c r="EB3" s="504"/>
      <c r="EC3" s="504" t="s">
        <v>239</v>
      </c>
      <c r="ED3" s="504"/>
      <c r="EE3" s="504"/>
      <c r="EF3" s="504"/>
      <c r="EG3" s="504"/>
      <c r="EH3" s="504"/>
      <c r="EI3" s="504"/>
      <c r="EJ3" s="504"/>
      <c r="EK3" s="504"/>
      <c r="EL3" s="504" t="s">
        <v>239</v>
      </c>
      <c r="EM3" s="504"/>
      <c r="EN3" s="504"/>
      <c r="EO3" s="504"/>
      <c r="EP3" s="504"/>
      <c r="EQ3" s="504"/>
      <c r="ER3" s="504"/>
      <c r="ES3" s="504"/>
      <c r="ET3" s="504"/>
      <c r="EU3" s="504" t="s">
        <v>239</v>
      </c>
      <c r="EV3" s="504"/>
      <c r="EW3" s="504"/>
      <c r="EX3" s="504"/>
      <c r="EY3" s="504"/>
      <c r="EZ3" s="504"/>
      <c r="FA3" s="504"/>
      <c r="FB3" s="504"/>
      <c r="FC3" s="504"/>
      <c r="FD3" s="504" t="s">
        <v>239</v>
      </c>
      <c r="FE3" s="504"/>
      <c r="FF3" s="504"/>
      <c r="FG3" s="504"/>
      <c r="FH3" s="504"/>
      <c r="FI3" s="504"/>
      <c r="FJ3" s="504"/>
      <c r="FK3" s="504"/>
      <c r="FL3" s="504"/>
      <c r="FM3" s="504" t="s">
        <v>239</v>
      </c>
      <c r="FN3" s="504"/>
      <c r="FO3" s="504"/>
      <c r="FP3" s="504"/>
      <c r="FQ3" s="504"/>
      <c r="FR3" s="504"/>
      <c r="FS3" s="504"/>
      <c r="FT3" s="504"/>
      <c r="FU3" s="504"/>
      <c r="FV3" s="504" t="s">
        <v>239</v>
      </c>
      <c r="FW3" s="504"/>
      <c r="FX3" s="504"/>
      <c r="FY3" s="504"/>
      <c r="FZ3" s="504"/>
      <c r="GA3" s="504"/>
      <c r="GB3" s="504"/>
      <c r="GC3" s="504"/>
      <c r="GD3" s="504"/>
      <c r="GE3" s="504" t="s">
        <v>239</v>
      </c>
      <c r="GF3" s="504"/>
      <c r="GG3" s="504"/>
      <c r="GH3" s="504"/>
      <c r="GI3" s="504"/>
      <c r="GJ3" s="504"/>
      <c r="GK3" s="504"/>
      <c r="GL3" s="504"/>
      <c r="GM3" s="504"/>
      <c r="GN3" s="504" t="s">
        <v>239</v>
      </c>
      <c r="GO3" s="504"/>
      <c r="GP3" s="504"/>
      <c r="GQ3" s="504"/>
      <c r="GR3" s="504"/>
      <c r="GS3" s="504"/>
      <c r="GT3" s="504"/>
      <c r="GU3" s="504"/>
      <c r="GV3" s="504"/>
      <c r="GW3" s="504" t="s">
        <v>239</v>
      </c>
      <c r="GX3" s="504"/>
      <c r="GY3" s="504"/>
      <c r="GZ3" s="504"/>
      <c r="HA3" s="504"/>
      <c r="HB3" s="504"/>
      <c r="HC3" s="504"/>
      <c r="HD3" s="504"/>
      <c r="HE3" s="504"/>
      <c r="HF3" s="504" t="s">
        <v>239</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458</v>
      </c>
      <c r="GP4" s="56"/>
      <c r="GQ4" s="52"/>
      <c r="GR4" s="56"/>
      <c r="GS4" s="57" t="s">
        <v>458</v>
      </c>
      <c r="GT4" s="56"/>
      <c r="GU4" s="52"/>
      <c r="GV4" s="57" t="s">
        <v>458</v>
      </c>
      <c r="GW4" s="60"/>
      <c r="GX4" s="55" t="s">
        <v>459</v>
      </c>
      <c r="GY4" s="56"/>
      <c r="GZ4" s="52"/>
      <c r="HA4" s="56"/>
      <c r="HB4" s="55" t="s">
        <v>459</v>
      </c>
      <c r="HC4" s="56"/>
      <c r="HD4" s="52"/>
      <c r="HE4" s="55" t="s">
        <v>459</v>
      </c>
      <c r="HF4" s="61"/>
      <c r="HG4" s="57" t="s">
        <v>460</v>
      </c>
      <c r="HH4" s="56"/>
      <c r="HI4" s="52"/>
      <c r="HJ4" s="56"/>
      <c r="HK4" s="57" t="s">
        <v>460</v>
      </c>
      <c r="HL4" s="56"/>
      <c r="HM4" s="52"/>
      <c r="HN4" s="57" t="s">
        <v>460</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1" t="s">
        <v>294</v>
      </c>
      <c r="D5" s="502"/>
      <c r="E5" s="502"/>
      <c r="F5" s="502"/>
      <c r="G5" s="502"/>
      <c r="H5" s="503"/>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6" t="s">
        <v>120</v>
      </c>
      <c r="HP5" s="506"/>
      <c r="HQ5" s="506"/>
      <c r="HR5" s="506"/>
      <c r="HS5" s="505" t="s">
        <v>121</v>
      </c>
      <c r="HT5" s="506"/>
      <c r="HU5" s="506"/>
      <c r="HV5" s="507"/>
      <c r="HW5" s="506" t="s">
        <v>122</v>
      </c>
      <c r="HX5" s="506"/>
      <c r="HY5" s="506"/>
      <c r="HZ5" s="506"/>
      <c r="IA5" s="505" t="s">
        <v>123</v>
      </c>
      <c r="IB5" s="506"/>
      <c r="IC5" s="506"/>
      <c r="ID5" s="507"/>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7</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7</v>
      </c>
      <c r="HP11" s="115">
        <f t="shared" si="18"/>
        <v>0</v>
      </c>
      <c r="HQ11" s="115">
        <f t="shared" si="2"/>
        <v>0</v>
      </c>
      <c r="HR11" s="115">
        <f t="shared" si="3"/>
        <v>0</v>
      </c>
      <c r="HS11" s="116">
        <f t="shared" si="4"/>
        <v>0</v>
      </c>
      <c r="HT11" s="115">
        <f t="shared" si="5"/>
        <v>0</v>
      </c>
      <c r="HU11" s="115">
        <f t="shared" si="6"/>
        <v>0</v>
      </c>
      <c r="HV11" s="117">
        <f t="shared" si="7"/>
        <v>0</v>
      </c>
      <c r="HW11" s="115">
        <f t="shared" si="8"/>
        <v>0</v>
      </c>
      <c r="HX11" s="470" t="str">
        <f t="shared" si="9"/>
        <v>nem volt</v>
      </c>
      <c r="HY11" s="470" t="str">
        <f t="shared" si="10"/>
        <v>nem volt</v>
      </c>
      <c r="HZ11" s="399" t="str">
        <f t="shared" si="11"/>
        <v>nem volt</v>
      </c>
      <c r="IA11" s="118">
        <f t="shared" si="12"/>
        <v>7</v>
      </c>
      <c r="IB11" s="119">
        <f t="shared" si="13"/>
        <v>0</v>
      </c>
      <c r="IC11" s="119">
        <f t="shared" si="14"/>
        <v>0</v>
      </c>
      <c r="ID11" s="399">
        <f t="shared" si="15"/>
        <v>0</v>
      </c>
    </row>
    <row r="12" spans="1:238" ht="18" x14ac:dyDescent="0.25">
      <c r="A12" s="392">
        <f t="shared" si="16"/>
        <v>6</v>
      </c>
      <c r="B12" s="62"/>
      <c r="C12" s="64">
        <v>0</v>
      </c>
      <c r="D12" s="64">
        <v>0</v>
      </c>
      <c r="E12" s="64">
        <v>0</v>
      </c>
      <c r="F12" s="64">
        <v>0</v>
      </c>
      <c r="G12" s="64">
        <v>0</v>
      </c>
      <c r="H12" s="65">
        <v>1</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2</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2</v>
      </c>
      <c r="HP12" s="115">
        <f t="shared" si="18"/>
        <v>0</v>
      </c>
      <c r="HQ12" s="115">
        <f t="shared" si="2"/>
        <v>0</v>
      </c>
      <c r="HR12" s="115">
        <f t="shared" si="3"/>
        <v>0</v>
      </c>
      <c r="HS12" s="116">
        <f t="shared" si="4"/>
        <v>0</v>
      </c>
      <c r="HT12" s="115">
        <f t="shared" si="5"/>
        <v>0</v>
      </c>
      <c r="HU12" s="115">
        <f t="shared" si="6"/>
        <v>0</v>
      </c>
      <c r="HV12" s="117">
        <f t="shared" si="7"/>
        <v>0</v>
      </c>
      <c r="HW12" s="115">
        <f t="shared" si="8"/>
        <v>0</v>
      </c>
      <c r="HX12" s="470" t="str">
        <f t="shared" si="9"/>
        <v>nem volt</v>
      </c>
      <c r="HY12" s="470" t="str">
        <f t="shared" si="10"/>
        <v>nem volt</v>
      </c>
      <c r="HZ12" s="399" t="str">
        <f t="shared" si="11"/>
        <v>nem volt</v>
      </c>
      <c r="IA12" s="118">
        <f t="shared" si="12"/>
        <v>2</v>
      </c>
      <c r="IB12" s="119">
        <f t="shared" si="13"/>
        <v>0</v>
      </c>
      <c r="IC12" s="119">
        <f t="shared" si="14"/>
        <v>0</v>
      </c>
      <c r="ID12" s="399">
        <f t="shared" si="15"/>
        <v>1</v>
      </c>
    </row>
    <row r="13" spans="1:238" ht="18" x14ac:dyDescent="0.25">
      <c r="A13" s="392">
        <f t="shared" si="16"/>
        <v>7</v>
      </c>
      <c r="B13" s="62"/>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11</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11</v>
      </c>
      <c r="HP13" s="115">
        <f t="shared" si="18"/>
        <v>0</v>
      </c>
      <c r="HQ13" s="115">
        <f t="shared" si="2"/>
        <v>0</v>
      </c>
      <c r="HR13" s="115">
        <f t="shared" si="3"/>
        <v>0</v>
      </c>
      <c r="HS13" s="116">
        <f t="shared" si="4"/>
        <v>0</v>
      </c>
      <c r="HT13" s="115">
        <f t="shared" si="5"/>
        <v>0</v>
      </c>
      <c r="HU13" s="115">
        <f t="shared" si="6"/>
        <v>0</v>
      </c>
      <c r="HV13" s="117">
        <f t="shared" si="7"/>
        <v>0</v>
      </c>
      <c r="HW13" s="115">
        <f t="shared" si="8"/>
        <v>0</v>
      </c>
      <c r="HX13" s="470" t="str">
        <f t="shared" si="9"/>
        <v>nem volt</v>
      </c>
      <c r="HY13" s="470" t="str">
        <f t="shared" si="10"/>
        <v>nem volt</v>
      </c>
      <c r="HZ13" s="399" t="str">
        <f t="shared" si="11"/>
        <v>nem volt</v>
      </c>
      <c r="IA13" s="118">
        <f t="shared" si="12"/>
        <v>11</v>
      </c>
      <c r="IB13" s="119">
        <f t="shared" si="13"/>
        <v>0</v>
      </c>
      <c r="IC13" s="119">
        <f t="shared" si="14"/>
        <v>0</v>
      </c>
      <c r="ID13" s="399">
        <f t="shared" si="15"/>
        <v>0</v>
      </c>
    </row>
    <row r="14" spans="1:238" ht="18" x14ac:dyDescent="0.25">
      <c r="A14" s="392">
        <f t="shared" si="16"/>
        <v>8</v>
      </c>
      <c r="B14" s="62"/>
      <c r="C14" s="64">
        <v>0</v>
      </c>
      <c r="D14" s="64">
        <v>0</v>
      </c>
      <c r="E14" s="64">
        <v>0</v>
      </c>
      <c r="F14" s="64">
        <v>0</v>
      </c>
      <c r="G14" s="64">
        <v>1</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4</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4</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f t="shared" si="8"/>
        <v>0</v>
      </c>
      <c r="HX14" s="470" t="str">
        <f t="shared" si="9"/>
        <v>nem volt</v>
      </c>
      <c r="HY14" s="470" t="str">
        <f t="shared" si="10"/>
        <v>nem volt</v>
      </c>
      <c r="HZ14" s="399" t="str">
        <f t="shared" si="11"/>
        <v>nem volt</v>
      </c>
      <c r="IA14" s="118">
        <f t="shared" si="12"/>
        <v>4</v>
      </c>
      <c r="IB14" s="119">
        <f t="shared" si="13"/>
        <v>0</v>
      </c>
      <c r="IC14" s="119">
        <f t="shared" si="14"/>
        <v>0</v>
      </c>
      <c r="ID14" s="399">
        <f t="shared" si="15"/>
        <v>1</v>
      </c>
    </row>
    <row r="15" spans="1:238" ht="18" x14ac:dyDescent="0.25">
      <c r="A15" s="392">
        <f t="shared" si="16"/>
        <v>9</v>
      </c>
      <c r="B15" s="62"/>
      <c r="C15" s="64">
        <v>0</v>
      </c>
      <c r="D15" s="64">
        <v>0</v>
      </c>
      <c r="E15" s="64">
        <v>0</v>
      </c>
      <c r="F15" s="64">
        <v>0</v>
      </c>
      <c r="G15" s="64">
        <v>0</v>
      </c>
      <c r="H15" s="65">
        <v>1</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28</v>
      </c>
      <c r="BA15" s="379">
        <v>0</v>
      </c>
      <c r="BB15" s="379">
        <v>0</v>
      </c>
      <c r="BC15" s="379">
        <v>0</v>
      </c>
      <c r="BD15" s="379">
        <v>0</v>
      </c>
      <c r="BE15" s="379">
        <v>0</v>
      </c>
      <c r="BF15" s="379">
        <v>0</v>
      </c>
      <c r="BG15" s="379">
        <v>0</v>
      </c>
      <c r="BH15" s="380">
        <v>1</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28</v>
      </c>
      <c r="HP15" s="115">
        <f t="shared" si="18"/>
        <v>0</v>
      </c>
      <c r="HQ15" s="115">
        <f t="shared" si="2"/>
        <v>0</v>
      </c>
      <c r="HR15" s="115">
        <f t="shared" si="3"/>
        <v>0</v>
      </c>
      <c r="HS15" s="116">
        <f t="shared" si="4"/>
        <v>0</v>
      </c>
      <c r="HT15" s="115">
        <f t="shared" si="5"/>
        <v>0</v>
      </c>
      <c r="HU15" s="115">
        <f t="shared" si="6"/>
        <v>0</v>
      </c>
      <c r="HV15" s="117">
        <f t="shared" si="7"/>
        <v>0</v>
      </c>
      <c r="HW15" s="115">
        <f t="shared" si="8"/>
        <v>0</v>
      </c>
      <c r="HX15" s="470" t="str">
        <f t="shared" si="9"/>
        <v>nem volt</v>
      </c>
      <c r="HY15" s="470" t="str">
        <f t="shared" si="10"/>
        <v>nem volt</v>
      </c>
      <c r="HZ15" s="399" t="str">
        <f t="shared" si="11"/>
        <v>nem volt</v>
      </c>
      <c r="IA15" s="118">
        <f t="shared" si="12"/>
        <v>28</v>
      </c>
      <c r="IB15" s="119">
        <f t="shared" si="13"/>
        <v>0</v>
      </c>
      <c r="IC15" s="119">
        <f t="shared" si="14"/>
        <v>0</v>
      </c>
      <c r="ID15" s="399">
        <f t="shared" si="15"/>
        <v>1</v>
      </c>
    </row>
    <row r="16" spans="1:238" ht="18" x14ac:dyDescent="0.25">
      <c r="A16" s="392">
        <f t="shared" si="16"/>
        <v>10</v>
      </c>
      <c r="B16" s="62"/>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27</v>
      </c>
      <c r="GO16" s="379">
        <v>8</v>
      </c>
      <c r="GP16" s="379">
        <v>0</v>
      </c>
      <c r="GQ16" s="379">
        <v>0</v>
      </c>
      <c r="GR16" s="379">
        <v>0</v>
      </c>
      <c r="GS16" s="379">
        <v>0</v>
      </c>
      <c r="GT16" s="379">
        <v>0</v>
      </c>
      <c r="GU16" s="379">
        <v>0</v>
      </c>
      <c r="GV16" s="380">
        <v>1</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27</v>
      </c>
      <c r="HP16" s="115">
        <f t="shared" si="18"/>
        <v>8</v>
      </c>
      <c r="HQ16" s="115">
        <f t="shared" si="2"/>
        <v>0</v>
      </c>
      <c r="HR16" s="115">
        <f t="shared" si="3"/>
        <v>0</v>
      </c>
      <c r="HS16" s="116">
        <f t="shared" si="4"/>
        <v>0</v>
      </c>
      <c r="HT16" s="115">
        <f t="shared" si="5"/>
        <v>0</v>
      </c>
      <c r="HU16" s="115">
        <f t="shared" si="6"/>
        <v>0</v>
      </c>
      <c r="HV16" s="117">
        <f t="shared" si="7"/>
        <v>0</v>
      </c>
      <c r="HW16" s="115">
        <f t="shared" si="8"/>
        <v>0</v>
      </c>
      <c r="HX16" s="470">
        <f t="shared" si="9"/>
        <v>0</v>
      </c>
      <c r="HY16" s="470" t="str">
        <f t="shared" si="10"/>
        <v>nem volt</v>
      </c>
      <c r="HZ16" s="399" t="str">
        <f t="shared" si="11"/>
        <v>nem volt</v>
      </c>
      <c r="IA16" s="118">
        <f t="shared" ref="IA16:IA47" si="19">SUM(HO16:HR16)</f>
        <v>35</v>
      </c>
      <c r="IB16" s="119">
        <f t="shared" si="13"/>
        <v>0</v>
      </c>
      <c r="IC16" s="119">
        <f t="shared" si="14"/>
        <v>0</v>
      </c>
      <c r="ID16" s="399">
        <f t="shared" si="15"/>
        <v>0</v>
      </c>
    </row>
    <row r="17" spans="1:238" ht="18" x14ac:dyDescent="0.25">
      <c r="A17" s="392">
        <f t="shared" si="16"/>
        <v>11</v>
      </c>
      <c r="B17" s="62"/>
      <c r="C17" s="64">
        <v>0</v>
      </c>
      <c r="D17" s="64">
        <v>0</v>
      </c>
      <c r="E17" s="64">
        <v>0</v>
      </c>
      <c r="F17" s="64">
        <v>0</v>
      </c>
      <c r="G17" s="64">
        <v>0</v>
      </c>
      <c r="H17" s="65">
        <v>0</v>
      </c>
      <c r="I17" s="288">
        <v>0</v>
      </c>
      <c r="J17" s="64">
        <v>0</v>
      </c>
      <c r="K17" s="64">
        <v>0</v>
      </c>
      <c r="L17" s="64">
        <v>0</v>
      </c>
      <c r="M17" s="64">
        <v>1</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21</v>
      </c>
      <c r="ED17" s="379">
        <v>18</v>
      </c>
      <c r="EE17" s="379">
        <v>3</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21</v>
      </c>
      <c r="HP17" s="115">
        <f t="shared" si="18"/>
        <v>18</v>
      </c>
      <c r="HQ17" s="115">
        <f>SUM(R17,AA17,AJ17,AS17,BB17,BK17,BT17,CC17,CL17,CU17,DD17,DM17,DV17,EE17,EN17,EW17,FF17,FO17,FX17,GG17,GP17,GY17,HH17)</f>
        <v>3</v>
      </c>
      <c r="HR17" s="115">
        <f t="shared" si="3"/>
        <v>0</v>
      </c>
      <c r="HS17" s="116">
        <f t="shared" si="4"/>
        <v>0</v>
      </c>
      <c r="HT17" s="115">
        <f t="shared" si="5"/>
        <v>0</v>
      </c>
      <c r="HU17" s="115">
        <f t="shared" si="6"/>
        <v>0</v>
      </c>
      <c r="HV17" s="117">
        <f t="shared" si="7"/>
        <v>0</v>
      </c>
      <c r="HW17" s="115">
        <f t="shared" si="8"/>
        <v>0</v>
      </c>
      <c r="HX17" s="470">
        <f t="shared" si="9"/>
        <v>0</v>
      </c>
      <c r="HY17" s="470">
        <f t="shared" si="10"/>
        <v>0</v>
      </c>
      <c r="HZ17" s="399" t="str">
        <f t="shared" si="11"/>
        <v>nem volt</v>
      </c>
      <c r="IA17" s="118">
        <f t="shared" si="19"/>
        <v>42</v>
      </c>
      <c r="IB17" s="119">
        <f t="shared" si="13"/>
        <v>0</v>
      </c>
      <c r="IC17" s="119">
        <f t="shared" si="14"/>
        <v>0</v>
      </c>
      <c r="ID17" s="399">
        <f t="shared" si="15"/>
        <v>1</v>
      </c>
    </row>
    <row r="18" spans="1:238" ht="18" x14ac:dyDescent="0.25">
      <c r="A18" s="392">
        <f t="shared" si="16"/>
        <v>12</v>
      </c>
      <c r="B18" s="62"/>
      <c r="C18" s="64">
        <v>0</v>
      </c>
      <c r="D18" s="64">
        <v>0</v>
      </c>
      <c r="E18" s="64">
        <v>0</v>
      </c>
      <c r="F18" s="64">
        <v>0</v>
      </c>
      <c r="G18" s="64">
        <v>1</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17</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17</v>
      </c>
      <c r="HP18" s="115">
        <f t="shared" si="18"/>
        <v>0</v>
      </c>
      <c r="HQ18" s="115">
        <f t="shared" si="2"/>
        <v>0</v>
      </c>
      <c r="HR18" s="115">
        <f t="shared" si="3"/>
        <v>0</v>
      </c>
      <c r="HS18" s="116">
        <f t="shared" si="4"/>
        <v>0</v>
      </c>
      <c r="HT18" s="115">
        <f t="shared" si="5"/>
        <v>0</v>
      </c>
      <c r="HU18" s="115">
        <f t="shared" si="6"/>
        <v>0</v>
      </c>
      <c r="HV18" s="117">
        <f t="shared" si="7"/>
        <v>0</v>
      </c>
      <c r="HW18" s="115">
        <f t="shared" si="8"/>
        <v>0</v>
      </c>
      <c r="HX18" s="470" t="str">
        <f t="shared" si="9"/>
        <v>nem volt</v>
      </c>
      <c r="HY18" s="470" t="str">
        <f t="shared" si="10"/>
        <v>nem volt</v>
      </c>
      <c r="HZ18" s="399" t="str">
        <f t="shared" si="11"/>
        <v>nem volt</v>
      </c>
      <c r="IA18" s="118">
        <f t="shared" si="19"/>
        <v>17</v>
      </c>
      <c r="IB18" s="119">
        <f t="shared" si="13"/>
        <v>0</v>
      </c>
      <c r="IC18" s="119">
        <f t="shared" si="14"/>
        <v>0</v>
      </c>
      <c r="ID18" s="399">
        <f t="shared" si="15"/>
        <v>1</v>
      </c>
    </row>
    <row r="19" spans="1:238" ht="18" x14ac:dyDescent="0.25">
      <c r="A19" s="392">
        <f t="shared" si="16"/>
        <v>13</v>
      </c>
      <c r="B19" s="62"/>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26</v>
      </c>
      <c r="FW19" s="379">
        <v>0</v>
      </c>
      <c r="FX19" s="379">
        <v>0</v>
      </c>
      <c r="FY19" s="379">
        <v>0</v>
      </c>
      <c r="FZ19" s="379">
        <v>0</v>
      </c>
      <c r="GA19" s="379">
        <v>0</v>
      </c>
      <c r="GB19" s="379">
        <v>0</v>
      </c>
      <c r="GC19" s="379">
        <v>0</v>
      </c>
      <c r="GD19" s="380">
        <v>3</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26</v>
      </c>
      <c r="HP19" s="115">
        <f t="shared" si="18"/>
        <v>0</v>
      </c>
      <c r="HQ19" s="115">
        <f t="shared" si="2"/>
        <v>0</v>
      </c>
      <c r="HR19" s="115">
        <f t="shared" si="3"/>
        <v>0</v>
      </c>
      <c r="HS19" s="116">
        <f t="shared" si="4"/>
        <v>0</v>
      </c>
      <c r="HT19" s="115">
        <f t="shared" si="5"/>
        <v>0</v>
      </c>
      <c r="HU19" s="115">
        <f t="shared" si="6"/>
        <v>0</v>
      </c>
      <c r="HV19" s="117">
        <f t="shared" si="7"/>
        <v>0</v>
      </c>
      <c r="HW19" s="115">
        <f t="shared" si="8"/>
        <v>0</v>
      </c>
      <c r="HX19" s="470" t="str">
        <f t="shared" si="9"/>
        <v>nem volt</v>
      </c>
      <c r="HY19" s="470" t="str">
        <f t="shared" si="10"/>
        <v>nem volt</v>
      </c>
      <c r="HZ19" s="399" t="str">
        <f t="shared" si="11"/>
        <v>nem volt</v>
      </c>
      <c r="IA19" s="118">
        <f t="shared" si="19"/>
        <v>26</v>
      </c>
      <c r="IB19" s="119">
        <f t="shared" si="13"/>
        <v>0</v>
      </c>
      <c r="IC19" s="119">
        <f t="shared" si="14"/>
        <v>0</v>
      </c>
      <c r="ID19" s="399">
        <f t="shared" si="15"/>
        <v>0</v>
      </c>
    </row>
    <row r="20" spans="1:238" ht="18" x14ac:dyDescent="0.25">
      <c r="A20" s="392">
        <f t="shared" si="16"/>
        <v>14</v>
      </c>
      <c r="B20" s="62"/>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37</v>
      </c>
      <c r="BJ20" s="379">
        <v>18</v>
      </c>
      <c r="BK20" s="379">
        <v>2</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37</v>
      </c>
      <c r="HP20" s="115">
        <f t="shared" si="18"/>
        <v>18</v>
      </c>
      <c r="HQ20" s="115">
        <f t="shared" si="2"/>
        <v>2</v>
      </c>
      <c r="HR20" s="115">
        <f t="shared" si="3"/>
        <v>0</v>
      </c>
      <c r="HS20" s="116">
        <f t="shared" si="4"/>
        <v>0</v>
      </c>
      <c r="HT20" s="115">
        <f t="shared" si="5"/>
        <v>0</v>
      </c>
      <c r="HU20" s="115">
        <f t="shared" si="6"/>
        <v>0</v>
      </c>
      <c r="HV20" s="117">
        <f t="shared" si="7"/>
        <v>0</v>
      </c>
      <c r="HW20" s="115">
        <f t="shared" si="8"/>
        <v>0</v>
      </c>
      <c r="HX20" s="470">
        <f t="shared" si="9"/>
        <v>0</v>
      </c>
      <c r="HY20" s="470">
        <f t="shared" si="10"/>
        <v>0</v>
      </c>
      <c r="HZ20" s="399" t="str">
        <f t="shared" si="11"/>
        <v>nem volt</v>
      </c>
      <c r="IA20" s="118">
        <f t="shared" si="19"/>
        <v>57</v>
      </c>
      <c r="IB20" s="119">
        <f t="shared" si="13"/>
        <v>0</v>
      </c>
      <c r="IC20" s="119">
        <f t="shared" si="14"/>
        <v>0</v>
      </c>
      <c r="ID20" s="399">
        <f t="shared" si="15"/>
        <v>0</v>
      </c>
    </row>
    <row r="21" spans="1:238" ht="18" x14ac:dyDescent="0.25">
      <c r="A21" s="392">
        <f t="shared" si="16"/>
        <v>15</v>
      </c>
      <c r="B21" s="62"/>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21</v>
      </c>
      <c r="BA21" s="379">
        <v>0</v>
      </c>
      <c r="BB21" s="379">
        <v>0</v>
      </c>
      <c r="BC21" s="379">
        <v>0</v>
      </c>
      <c r="BD21" s="379">
        <v>0</v>
      </c>
      <c r="BE21" s="379">
        <v>0</v>
      </c>
      <c r="BF21" s="379">
        <v>0</v>
      </c>
      <c r="BG21" s="379">
        <v>0</v>
      </c>
      <c r="BH21" s="380">
        <v>3</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21</v>
      </c>
      <c r="HP21" s="115">
        <f t="shared" si="18"/>
        <v>0</v>
      </c>
      <c r="HQ21" s="115">
        <f t="shared" si="2"/>
        <v>0</v>
      </c>
      <c r="HR21" s="115">
        <f t="shared" si="3"/>
        <v>0</v>
      </c>
      <c r="HS21" s="116">
        <f t="shared" si="4"/>
        <v>0</v>
      </c>
      <c r="HT21" s="115">
        <f t="shared" si="5"/>
        <v>0</v>
      </c>
      <c r="HU21" s="115">
        <f t="shared" si="6"/>
        <v>0</v>
      </c>
      <c r="HV21" s="117">
        <f t="shared" si="7"/>
        <v>0</v>
      </c>
      <c r="HW21" s="115">
        <f t="shared" si="8"/>
        <v>0</v>
      </c>
      <c r="HX21" s="470" t="str">
        <f t="shared" si="9"/>
        <v>nem volt</v>
      </c>
      <c r="HY21" s="470" t="str">
        <f t="shared" si="10"/>
        <v>nem volt</v>
      </c>
      <c r="HZ21" s="399" t="str">
        <f t="shared" si="11"/>
        <v>nem volt</v>
      </c>
      <c r="IA21" s="118">
        <f t="shared" si="19"/>
        <v>21</v>
      </c>
      <c r="IB21" s="119">
        <f t="shared" si="13"/>
        <v>0</v>
      </c>
      <c r="IC21" s="119">
        <f t="shared" si="14"/>
        <v>0</v>
      </c>
      <c r="ID21" s="399">
        <f t="shared" si="15"/>
        <v>0</v>
      </c>
    </row>
    <row r="22" spans="1:238" ht="18" x14ac:dyDescent="0.25">
      <c r="A22" s="392">
        <f t="shared" si="16"/>
        <v>16</v>
      </c>
      <c r="B22" s="62"/>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53</v>
      </c>
      <c r="BA22" s="379">
        <v>0</v>
      </c>
      <c r="BB22" s="379">
        <v>0</v>
      </c>
      <c r="BC22" s="379">
        <v>0</v>
      </c>
      <c r="BD22" s="379">
        <v>2</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53</v>
      </c>
      <c r="HP22" s="115">
        <f t="shared" si="18"/>
        <v>0</v>
      </c>
      <c r="HQ22" s="115">
        <f t="shared" si="2"/>
        <v>0</v>
      </c>
      <c r="HR22" s="115">
        <f t="shared" si="3"/>
        <v>0</v>
      </c>
      <c r="HS22" s="116">
        <f t="shared" si="4"/>
        <v>2</v>
      </c>
      <c r="HT22" s="115">
        <f t="shared" si="5"/>
        <v>0</v>
      </c>
      <c r="HU22" s="115">
        <f t="shared" si="6"/>
        <v>0</v>
      </c>
      <c r="HV22" s="117">
        <f t="shared" si="7"/>
        <v>0</v>
      </c>
      <c r="HW22" s="115">
        <f t="shared" si="8"/>
        <v>3.7735849056603772E-2</v>
      </c>
      <c r="HX22" s="470" t="str">
        <f t="shared" si="9"/>
        <v>nem volt</v>
      </c>
      <c r="HY22" s="470" t="str">
        <f t="shared" si="10"/>
        <v>nem volt</v>
      </c>
      <c r="HZ22" s="399" t="str">
        <f t="shared" si="11"/>
        <v>nem volt</v>
      </c>
      <c r="IA22" s="118">
        <f t="shared" si="19"/>
        <v>53</v>
      </c>
      <c r="IB22" s="119">
        <f t="shared" si="13"/>
        <v>2</v>
      </c>
      <c r="IC22" s="119">
        <f t="shared" si="14"/>
        <v>3.7735849056603772E-2</v>
      </c>
      <c r="ID22" s="399">
        <f t="shared" si="15"/>
        <v>0</v>
      </c>
    </row>
    <row r="23" spans="1:238" ht="18" x14ac:dyDescent="0.25">
      <c r="A23" s="392">
        <f t="shared" si="16"/>
        <v>17</v>
      </c>
      <c r="B23" s="62"/>
      <c r="C23" s="64">
        <v>0</v>
      </c>
      <c r="D23" s="64">
        <v>0</v>
      </c>
      <c r="E23" s="64">
        <v>0</v>
      </c>
      <c r="F23" s="64">
        <v>0</v>
      </c>
      <c r="G23" s="64">
        <v>0</v>
      </c>
      <c r="H23" s="65">
        <v>0</v>
      </c>
      <c r="I23" s="288">
        <v>0</v>
      </c>
      <c r="J23" s="64">
        <v>0</v>
      </c>
      <c r="K23" s="64">
        <v>0</v>
      </c>
      <c r="L23" s="64">
        <v>0</v>
      </c>
      <c r="M23" s="64">
        <v>1</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3</v>
      </c>
      <c r="BA23" s="379">
        <v>31</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30</v>
      </c>
      <c r="FE23" s="379">
        <v>0</v>
      </c>
      <c r="FF23" s="379">
        <v>0</v>
      </c>
      <c r="FG23" s="379">
        <v>0</v>
      </c>
      <c r="FH23" s="379">
        <v>0</v>
      </c>
      <c r="FI23" s="379">
        <v>0</v>
      </c>
      <c r="FJ23" s="379">
        <v>0</v>
      </c>
      <c r="FK23" s="379">
        <v>0</v>
      </c>
      <c r="FL23" s="380">
        <v>7</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33</v>
      </c>
      <c r="HP23" s="115">
        <f t="shared" si="18"/>
        <v>31</v>
      </c>
      <c r="HQ23" s="115">
        <f t="shared" si="2"/>
        <v>0</v>
      </c>
      <c r="HR23" s="115">
        <f t="shared" si="3"/>
        <v>0</v>
      </c>
      <c r="HS23" s="116">
        <f t="shared" si="4"/>
        <v>0</v>
      </c>
      <c r="HT23" s="115">
        <f t="shared" si="5"/>
        <v>0</v>
      </c>
      <c r="HU23" s="115">
        <f t="shared" si="6"/>
        <v>0</v>
      </c>
      <c r="HV23" s="117">
        <f t="shared" si="7"/>
        <v>0</v>
      </c>
      <c r="HW23" s="115">
        <f t="shared" si="8"/>
        <v>0</v>
      </c>
      <c r="HX23" s="470">
        <f t="shared" si="9"/>
        <v>0</v>
      </c>
      <c r="HY23" s="470" t="str">
        <f t="shared" si="10"/>
        <v>nem volt</v>
      </c>
      <c r="HZ23" s="399" t="str">
        <f t="shared" si="11"/>
        <v>nem volt</v>
      </c>
      <c r="IA23" s="118">
        <f t="shared" si="19"/>
        <v>64</v>
      </c>
      <c r="IB23" s="119">
        <f t="shared" si="13"/>
        <v>0</v>
      </c>
      <c r="IC23" s="119">
        <f t="shared" si="14"/>
        <v>0</v>
      </c>
      <c r="ID23" s="399">
        <f t="shared" si="15"/>
        <v>1</v>
      </c>
    </row>
    <row r="24" spans="1:238" ht="18" x14ac:dyDescent="0.25">
      <c r="A24" s="392">
        <f t="shared" si="16"/>
        <v>18</v>
      </c>
      <c r="B24" s="62"/>
      <c r="C24" s="64">
        <v>0</v>
      </c>
      <c r="D24" s="64">
        <v>0</v>
      </c>
      <c r="E24" s="64">
        <v>0</v>
      </c>
      <c r="F24" s="64">
        <v>0</v>
      </c>
      <c r="G24" s="64">
        <v>0</v>
      </c>
      <c r="H24" s="65">
        <v>1</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15</v>
      </c>
      <c r="FE24" s="379">
        <v>0</v>
      </c>
      <c r="FF24" s="379">
        <v>0</v>
      </c>
      <c r="FG24" s="379">
        <v>0</v>
      </c>
      <c r="FH24" s="379">
        <v>0</v>
      </c>
      <c r="FI24" s="379">
        <v>0</v>
      </c>
      <c r="FJ24" s="379">
        <v>0</v>
      </c>
      <c r="FK24" s="379">
        <v>0</v>
      </c>
      <c r="FL24" s="380">
        <v>2</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15</v>
      </c>
      <c r="HP24" s="115">
        <f t="shared" si="18"/>
        <v>0</v>
      </c>
      <c r="HQ24" s="115">
        <f t="shared" si="2"/>
        <v>0</v>
      </c>
      <c r="HR24" s="115">
        <f t="shared" si="3"/>
        <v>0</v>
      </c>
      <c r="HS24" s="116">
        <f t="shared" si="4"/>
        <v>0</v>
      </c>
      <c r="HT24" s="115">
        <f t="shared" si="5"/>
        <v>0</v>
      </c>
      <c r="HU24" s="115">
        <f t="shared" si="6"/>
        <v>0</v>
      </c>
      <c r="HV24" s="117">
        <f t="shared" si="7"/>
        <v>0</v>
      </c>
      <c r="HW24" s="115">
        <f t="shared" si="8"/>
        <v>0</v>
      </c>
      <c r="HX24" s="470" t="str">
        <f t="shared" si="9"/>
        <v>nem volt</v>
      </c>
      <c r="HY24" s="470" t="str">
        <f t="shared" si="10"/>
        <v>nem volt</v>
      </c>
      <c r="HZ24" s="399" t="str">
        <f t="shared" si="11"/>
        <v>nem volt</v>
      </c>
      <c r="IA24" s="118">
        <f t="shared" si="19"/>
        <v>15</v>
      </c>
      <c r="IB24" s="119">
        <f t="shared" si="13"/>
        <v>0</v>
      </c>
      <c r="IC24" s="119">
        <f t="shared" si="14"/>
        <v>0</v>
      </c>
      <c r="ID24" s="399">
        <f t="shared" si="15"/>
        <v>1</v>
      </c>
    </row>
    <row r="25" spans="1:238" ht="18" x14ac:dyDescent="0.25">
      <c r="A25" s="392">
        <f t="shared" si="16"/>
        <v>19</v>
      </c>
      <c r="B25" s="62"/>
      <c r="C25" s="64">
        <v>0</v>
      </c>
      <c r="D25" s="64">
        <v>0</v>
      </c>
      <c r="E25" s="64">
        <v>0</v>
      </c>
      <c r="F25" s="64">
        <v>0</v>
      </c>
      <c r="G25" s="64">
        <v>0</v>
      </c>
      <c r="H25" s="65">
        <v>0</v>
      </c>
      <c r="I25" s="288">
        <v>0</v>
      </c>
      <c r="J25" s="64">
        <v>0</v>
      </c>
      <c r="K25" s="64">
        <v>0</v>
      </c>
      <c r="L25" s="64">
        <v>0</v>
      </c>
      <c r="M25" s="64">
        <v>1</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17</v>
      </c>
      <c r="BA25" s="379">
        <v>20</v>
      </c>
      <c r="BB25" s="379">
        <v>18</v>
      </c>
      <c r="BC25" s="379">
        <v>0</v>
      </c>
      <c r="BD25" s="379">
        <v>0</v>
      </c>
      <c r="BE25" s="379">
        <v>0</v>
      </c>
      <c r="BF25" s="379">
        <v>0</v>
      </c>
      <c r="BG25" s="379">
        <v>0</v>
      </c>
      <c r="BH25" s="380">
        <v>7</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4</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17</v>
      </c>
      <c r="HP25" s="115">
        <f t="shared" si="18"/>
        <v>20</v>
      </c>
      <c r="HQ25" s="115">
        <f t="shared" si="2"/>
        <v>18</v>
      </c>
      <c r="HR25" s="115">
        <f t="shared" si="3"/>
        <v>0</v>
      </c>
      <c r="HS25" s="116">
        <f t="shared" si="4"/>
        <v>0</v>
      </c>
      <c r="HT25" s="115">
        <f t="shared" si="5"/>
        <v>0</v>
      </c>
      <c r="HU25" s="115">
        <f t="shared" si="6"/>
        <v>0</v>
      </c>
      <c r="HV25" s="117">
        <f t="shared" si="7"/>
        <v>0</v>
      </c>
      <c r="HW25" s="115">
        <f t="shared" si="8"/>
        <v>0</v>
      </c>
      <c r="HX25" s="470">
        <f t="shared" si="9"/>
        <v>0</v>
      </c>
      <c r="HY25" s="470">
        <f t="shared" si="10"/>
        <v>0</v>
      </c>
      <c r="HZ25" s="399" t="str">
        <f t="shared" si="11"/>
        <v>nem volt</v>
      </c>
      <c r="IA25" s="118">
        <f t="shared" si="19"/>
        <v>55</v>
      </c>
      <c r="IB25" s="119">
        <f t="shared" si="13"/>
        <v>0</v>
      </c>
      <c r="IC25" s="119">
        <f t="shared" si="14"/>
        <v>0</v>
      </c>
      <c r="ID25" s="399">
        <f t="shared" si="15"/>
        <v>1</v>
      </c>
    </row>
    <row r="26" spans="1:238" ht="18" x14ac:dyDescent="0.25">
      <c r="A26" s="392">
        <f t="shared" si="16"/>
        <v>20</v>
      </c>
      <c r="B26" s="62"/>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18</v>
      </c>
      <c r="ED26" s="379">
        <v>10</v>
      </c>
      <c r="EE26" s="379">
        <v>0</v>
      </c>
      <c r="EF26" s="379">
        <v>0</v>
      </c>
      <c r="EG26" s="379">
        <v>0</v>
      </c>
      <c r="EH26" s="379">
        <v>0</v>
      </c>
      <c r="EI26" s="379">
        <v>0</v>
      </c>
      <c r="EJ26" s="379">
        <v>0</v>
      </c>
      <c r="EK26" s="382">
        <v>16</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18</v>
      </c>
      <c r="HP26" s="115">
        <f t="shared" si="18"/>
        <v>10</v>
      </c>
      <c r="HQ26" s="115">
        <f t="shared" si="2"/>
        <v>0</v>
      </c>
      <c r="HR26" s="115">
        <f t="shared" si="3"/>
        <v>0</v>
      </c>
      <c r="HS26" s="116">
        <f t="shared" si="4"/>
        <v>0</v>
      </c>
      <c r="HT26" s="115">
        <f t="shared" si="5"/>
        <v>0</v>
      </c>
      <c r="HU26" s="115">
        <f t="shared" si="6"/>
        <v>0</v>
      </c>
      <c r="HV26" s="117">
        <f t="shared" si="7"/>
        <v>0</v>
      </c>
      <c r="HW26" s="115">
        <f t="shared" si="8"/>
        <v>0</v>
      </c>
      <c r="HX26" s="470">
        <f t="shared" si="9"/>
        <v>0</v>
      </c>
      <c r="HY26" s="470" t="str">
        <f t="shared" si="10"/>
        <v>nem volt</v>
      </c>
      <c r="HZ26" s="399" t="str">
        <f t="shared" si="11"/>
        <v>nem volt</v>
      </c>
      <c r="IA26" s="118">
        <f t="shared" si="19"/>
        <v>28</v>
      </c>
      <c r="IB26" s="119">
        <f t="shared" si="13"/>
        <v>0</v>
      </c>
      <c r="IC26" s="119">
        <f t="shared" si="14"/>
        <v>0</v>
      </c>
      <c r="ID26" s="399">
        <f t="shared" si="15"/>
        <v>0</v>
      </c>
    </row>
    <row r="27" spans="1:238" ht="18" x14ac:dyDescent="0.25">
      <c r="A27" s="392">
        <f t="shared" si="16"/>
        <v>21</v>
      </c>
      <c r="B27" s="62"/>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34</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34</v>
      </c>
      <c r="HP27" s="115">
        <f t="shared" si="18"/>
        <v>0</v>
      </c>
      <c r="HQ27" s="115">
        <f t="shared" si="2"/>
        <v>0</v>
      </c>
      <c r="HR27" s="115">
        <f t="shared" si="3"/>
        <v>0</v>
      </c>
      <c r="HS27" s="116">
        <f t="shared" si="4"/>
        <v>0</v>
      </c>
      <c r="HT27" s="115">
        <f t="shared" si="5"/>
        <v>0</v>
      </c>
      <c r="HU27" s="115">
        <f t="shared" si="6"/>
        <v>0</v>
      </c>
      <c r="HV27" s="117">
        <f t="shared" si="7"/>
        <v>0</v>
      </c>
      <c r="HW27" s="115">
        <f t="shared" si="8"/>
        <v>0</v>
      </c>
      <c r="HX27" s="470" t="str">
        <f t="shared" si="9"/>
        <v>nem volt</v>
      </c>
      <c r="HY27" s="470" t="str">
        <f t="shared" si="10"/>
        <v>nem volt</v>
      </c>
      <c r="HZ27" s="399" t="str">
        <f t="shared" si="11"/>
        <v>nem volt</v>
      </c>
      <c r="IA27" s="118">
        <f t="shared" si="19"/>
        <v>34</v>
      </c>
      <c r="IB27" s="119">
        <f t="shared" si="13"/>
        <v>0</v>
      </c>
      <c r="IC27" s="119">
        <f t="shared" si="14"/>
        <v>0</v>
      </c>
      <c r="ID27" s="399">
        <f t="shared" si="15"/>
        <v>0</v>
      </c>
    </row>
    <row r="28" spans="1:238" ht="18" x14ac:dyDescent="0.25">
      <c r="A28" s="392">
        <f t="shared" si="16"/>
        <v>22</v>
      </c>
      <c r="B28" s="62"/>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19</v>
      </c>
      <c r="BA28" s="379">
        <v>2</v>
      </c>
      <c r="BB28" s="379">
        <v>0</v>
      </c>
      <c r="BC28" s="379">
        <v>0</v>
      </c>
      <c r="BD28" s="379">
        <v>0</v>
      </c>
      <c r="BE28" s="379">
        <v>0</v>
      </c>
      <c r="BF28" s="379">
        <v>0</v>
      </c>
      <c r="BG28" s="379">
        <v>0</v>
      </c>
      <c r="BH28" s="380">
        <v>1</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19</v>
      </c>
      <c r="HP28" s="115">
        <f t="shared" si="18"/>
        <v>2</v>
      </c>
      <c r="HQ28" s="115">
        <f t="shared" si="2"/>
        <v>0</v>
      </c>
      <c r="HR28" s="115">
        <f t="shared" si="3"/>
        <v>0</v>
      </c>
      <c r="HS28" s="116">
        <f t="shared" si="4"/>
        <v>0</v>
      </c>
      <c r="HT28" s="115">
        <f t="shared" si="5"/>
        <v>0</v>
      </c>
      <c r="HU28" s="115">
        <f t="shared" si="6"/>
        <v>0</v>
      </c>
      <c r="HV28" s="117">
        <f t="shared" si="7"/>
        <v>0</v>
      </c>
      <c r="HW28" s="115">
        <f t="shared" si="8"/>
        <v>0</v>
      </c>
      <c r="HX28" s="470">
        <f t="shared" si="9"/>
        <v>0</v>
      </c>
      <c r="HY28" s="470" t="str">
        <f t="shared" si="10"/>
        <v>nem volt</v>
      </c>
      <c r="HZ28" s="399" t="str">
        <f t="shared" si="11"/>
        <v>nem volt</v>
      </c>
      <c r="IA28" s="118">
        <f t="shared" si="19"/>
        <v>21</v>
      </c>
      <c r="IB28" s="119">
        <f t="shared" si="13"/>
        <v>0</v>
      </c>
      <c r="IC28" s="119">
        <f t="shared" si="14"/>
        <v>0</v>
      </c>
      <c r="ID28" s="399">
        <f t="shared" si="15"/>
        <v>0</v>
      </c>
    </row>
    <row r="29" spans="1:238" ht="18" x14ac:dyDescent="0.25">
      <c r="A29" s="392">
        <f t="shared" si="16"/>
        <v>23</v>
      </c>
      <c r="B29" s="62"/>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c r="C30" s="64">
        <v>0</v>
      </c>
      <c r="D30" s="64">
        <v>0</v>
      </c>
      <c r="E30" s="64">
        <v>0</v>
      </c>
      <c r="F30" s="64">
        <v>0</v>
      </c>
      <c r="G30" s="64">
        <v>0</v>
      </c>
      <c r="H30" s="65">
        <v>1</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20</v>
      </c>
      <c r="BA30" s="379">
        <v>12</v>
      </c>
      <c r="BB30" s="379">
        <v>0</v>
      </c>
      <c r="BC30" s="379">
        <v>0</v>
      </c>
      <c r="BD30" s="379">
        <v>0</v>
      </c>
      <c r="BE30" s="379">
        <v>0</v>
      </c>
      <c r="BF30" s="379">
        <v>0</v>
      </c>
      <c r="BG30" s="379">
        <v>0</v>
      </c>
      <c r="BH30" s="380">
        <v>7</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20</v>
      </c>
      <c r="HP30" s="115">
        <f t="shared" si="18"/>
        <v>12</v>
      </c>
      <c r="HQ30" s="115">
        <f t="shared" si="2"/>
        <v>0</v>
      </c>
      <c r="HR30" s="115">
        <f t="shared" si="3"/>
        <v>0</v>
      </c>
      <c r="HS30" s="116">
        <f t="shared" si="4"/>
        <v>0</v>
      </c>
      <c r="HT30" s="115">
        <f t="shared" si="5"/>
        <v>0</v>
      </c>
      <c r="HU30" s="115">
        <f t="shared" si="6"/>
        <v>0</v>
      </c>
      <c r="HV30" s="117">
        <f t="shared" si="7"/>
        <v>0</v>
      </c>
      <c r="HW30" s="115">
        <f t="shared" si="8"/>
        <v>0</v>
      </c>
      <c r="HX30" s="470">
        <f t="shared" si="9"/>
        <v>0</v>
      </c>
      <c r="HY30" s="470" t="str">
        <f t="shared" si="10"/>
        <v>nem volt</v>
      </c>
      <c r="HZ30" s="399" t="str">
        <f t="shared" si="11"/>
        <v>nem volt</v>
      </c>
      <c r="IA30" s="118">
        <f t="shared" si="19"/>
        <v>32</v>
      </c>
      <c r="IB30" s="119">
        <f t="shared" si="13"/>
        <v>0</v>
      </c>
      <c r="IC30" s="119">
        <f t="shared" si="14"/>
        <v>0</v>
      </c>
      <c r="ID30" s="399">
        <f t="shared" si="15"/>
        <v>1</v>
      </c>
    </row>
    <row r="31" spans="1:238" ht="18" x14ac:dyDescent="0.25">
      <c r="A31" s="392">
        <f t="shared" si="16"/>
        <v>25</v>
      </c>
      <c r="B31" s="62"/>
      <c r="C31" s="64">
        <v>0</v>
      </c>
      <c r="D31" s="64">
        <v>0</v>
      </c>
      <c r="E31" s="64">
        <v>0</v>
      </c>
      <c r="F31" s="64">
        <v>0</v>
      </c>
      <c r="G31" s="64">
        <v>0</v>
      </c>
      <c r="H31" s="65">
        <v>1</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15</v>
      </c>
      <c r="BA31" s="379">
        <v>12</v>
      </c>
      <c r="BB31" s="379">
        <v>0</v>
      </c>
      <c r="BC31" s="379">
        <v>0</v>
      </c>
      <c r="BD31" s="379">
        <v>0</v>
      </c>
      <c r="BE31" s="379">
        <v>0</v>
      </c>
      <c r="BF31" s="379">
        <v>0</v>
      </c>
      <c r="BG31" s="379">
        <v>0</v>
      </c>
      <c r="BH31" s="380">
        <v>14</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15</v>
      </c>
      <c r="HP31" s="115">
        <f t="shared" si="18"/>
        <v>12</v>
      </c>
      <c r="HQ31" s="115">
        <f t="shared" si="2"/>
        <v>0</v>
      </c>
      <c r="HR31" s="115">
        <f t="shared" si="3"/>
        <v>0</v>
      </c>
      <c r="HS31" s="116">
        <f t="shared" si="4"/>
        <v>0</v>
      </c>
      <c r="HT31" s="115">
        <f t="shared" si="5"/>
        <v>0</v>
      </c>
      <c r="HU31" s="115">
        <f t="shared" si="6"/>
        <v>0</v>
      </c>
      <c r="HV31" s="117">
        <f t="shared" si="7"/>
        <v>0</v>
      </c>
      <c r="HW31" s="115">
        <f t="shared" si="8"/>
        <v>0</v>
      </c>
      <c r="HX31" s="470">
        <f t="shared" si="9"/>
        <v>0</v>
      </c>
      <c r="HY31" s="470" t="str">
        <f t="shared" si="10"/>
        <v>nem volt</v>
      </c>
      <c r="HZ31" s="399" t="str">
        <f t="shared" si="11"/>
        <v>nem volt</v>
      </c>
      <c r="IA31" s="118">
        <f t="shared" si="19"/>
        <v>27</v>
      </c>
      <c r="IB31" s="119">
        <f t="shared" si="13"/>
        <v>0</v>
      </c>
      <c r="IC31" s="119">
        <f t="shared" si="14"/>
        <v>0</v>
      </c>
      <c r="ID31" s="399">
        <f t="shared" si="15"/>
        <v>1</v>
      </c>
    </row>
    <row r="32" spans="1:238" ht="18" x14ac:dyDescent="0.25">
      <c r="A32" s="392">
        <f t="shared" si="16"/>
        <v>26</v>
      </c>
      <c r="B32" s="62"/>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11</v>
      </c>
      <c r="BA32" s="379">
        <v>9</v>
      </c>
      <c r="BB32" s="379">
        <v>0</v>
      </c>
      <c r="BC32" s="379">
        <v>0</v>
      </c>
      <c r="BD32" s="379">
        <v>0</v>
      </c>
      <c r="BE32" s="379">
        <v>0</v>
      </c>
      <c r="BF32" s="379">
        <v>0</v>
      </c>
      <c r="BG32" s="379">
        <v>0</v>
      </c>
      <c r="BH32" s="380">
        <v>10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11</v>
      </c>
      <c r="HP32" s="115">
        <f t="shared" si="18"/>
        <v>9</v>
      </c>
      <c r="HQ32" s="115">
        <f t="shared" si="2"/>
        <v>0</v>
      </c>
      <c r="HR32" s="115">
        <f t="shared" si="3"/>
        <v>0</v>
      </c>
      <c r="HS32" s="116">
        <f t="shared" si="4"/>
        <v>0</v>
      </c>
      <c r="HT32" s="115">
        <f t="shared" si="5"/>
        <v>0</v>
      </c>
      <c r="HU32" s="115">
        <f t="shared" si="6"/>
        <v>0</v>
      </c>
      <c r="HV32" s="117">
        <f t="shared" si="7"/>
        <v>0</v>
      </c>
      <c r="HW32" s="115">
        <f t="shared" si="8"/>
        <v>0</v>
      </c>
      <c r="HX32" s="470">
        <f t="shared" si="9"/>
        <v>0</v>
      </c>
      <c r="HY32" s="470" t="str">
        <f t="shared" si="10"/>
        <v>nem volt</v>
      </c>
      <c r="HZ32" s="399" t="str">
        <f t="shared" si="11"/>
        <v>nem volt</v>
      </c>
      <c r="IA32" s="118">
        <f t="shared" si="19"/>
        <v>20</v>
      </c>
      <c r="IB32" s="119">
        <f t="shared" si="13"/>
        <v>0</v>
      </c>
      <c r="IC32" s="119">
        <f t="shared" si="14"/>
        <v>0</v>
      </c>
      <c r="ID32" s="399">
        <f t="shared" si="15"/>
        <v>0</v>
      </c>
    </row>
    <row r="33" spans="1:238" ht="18" x14ac:dyDescent="0.25">
      <c r="A33" s="392">
        <f t="shared" si="16"/>
        <v>27</v>
      </c>
      <c r="B33" s="62"/>
      <c r="C33" s="64">
        <v>0</v>
      </c>
      <c r="D33" s="64">
        <v>0</v>
      </c>
      <c r="E33" s="64">
        <v>0</v>
      </c>
      <c r="F33" s="64">
        <v>0</v>
      </c>
      <c r="G33" s="64">
        <v>0</v>
      </c>
      <c r="H33" s="65">
        <v>1</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1</v>
      </c>
    </row>
    <row r="34" spans="1:238" ht="18" x14ac:dyDescent="0.25">
      <c r="A34" s="392">
        <f t="shared" si="16"/>
        <v>28</v>
      </c>
      <c r="B34" s="62"/>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8</v>
      </c>
      <c r="FE34" s="379">
        <v>0</v>
      </c>
      <c r="FF34" s="379">
        <v>0</v>
      </c>
      <c r="FG34" s="379">
        <v>0</v>
      </c>
      <c r="FH34" s="379">
        <v>0</v>
      </c>
      <c r="FI34" s="379">
        <v>0</v>
      </c>
      <c r="FJ34" s="379">
        <v>0</v>
      </c>
      <c r="FK34" s="379">
        <v>0</v>
      </c>
      <c r="FL34" s="380">
        <v>3</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8</v>
      </c>
      <c r="HP34" s="115">
        <f t="shared" si="18"/>
        <v>0</v>
      </c>
      <c r="HQ34" s="115">
        <f t="shared" si="2"/>
        <v>0</v>
      </c>
      <c r="HR34" s="115">
        <f t="shared" si="3"/>
        <v>0</v>
      </c>
      <c r="HS34" s="116">
        <f t="shared" si="4"/>
        <v>0</v>
      </c>
      <c r="HT34" s="115">
        <f t="shared" si="5"/>
        <v>0</v>
      </c>
      <c r="HU34" s="115">
        <f t="shared" si="6"/>
        <v>0</v>
      </c>
      <c r="HV34" s="117">
        <f t="shared" si="7"/>
        <v>0</v>
      </c>
      <c r="HW34" s="115">
        <f t="shared" si="8"/>
        <v>0</v>
      </c>
      <c r="HX34" s="470" t="str">
        <f t="shared" si="9"/>
        <v>nem volt</v>
      </c>
      <c r="HY34" s="470" t="str">
        <f t="shared" si="10"/>
        <v>nem volt</v>
      </c>
      <c r="HZ34" s="399" t="str">
        <f t="shared" si="11"/>
        <v>nem volt</v>
      </c>
      <c r="IA34" s="118">
        <f t="shared" si="19"/>
        <v>8</v>
      </c>
      <c r="IB34" s="119">
        <f t="shared" si="13"/>
        <v>0</v>
      </c>
      <c r="IC34" s="119">
        <f t="shared" si="14"/>
        <v>0</v>
      </c>
      <c r="ID34" s="399">
        <f t="shared" si="15"/>
        <v>0</v>
      </c>
    </row>
    <row r="35" spans="1:238" ht="18" x14ac:dyDescent="0.25">
      <c r="A35" s="392">
        <f t="shared" si="16"/>
        <v>29</v>
      </c>
      <c r="B35" s="62"/>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78">
        <v>8</v>
      </c>
      <c r="GX35" s="379">
        <v>0</v>
      </c>
      <c r="GY35" s="379">
        <v>0</v>
      </c>
      <c r="GZ35" s="379">
        <v>0</v>
      </c>
      <c r="HA35" s="379">
        <v>0</v>
      </c>
      <c r="HB35" s="379">
        <v>0</v>
      </c>
      <c r="HC35" s="379">
        <v>0</v>
      </c>
      <c r="HD35" s="379">
        <v>0</v>
      </c>
      <c r="HE35" s="380">
        <v>1</v>
      </c>
      <c r="HF35" s="378">
        <v>0</v>
      </c>
      <c r="HG35" s="379">
        <v>0</v>
      </c>
      <c r="HH35" s="379">
        <v>0</v>
      </c>
      <c r="HI35" s="379">
        <v>0</v>
      </c>
      <c r="HJ35" s="379">
        <v>0</v>
      </c>
      <c r="HK35" s="379">
        <v>0</v>
      </c>
      <c r="HL35" s="379">
        <v>0</v>
      </c>
      <c r="HM35" s="379">
        <v>0</v>
      </c>
      <c r="HN35" s="380">
        <v>0</v>
      </c>
      <c r="HO35" s="115">
        <f t="shared" ref="HO35" si="20">SUM(P35,Y35,AH35,AQ35,AZ35,BI35,BR35,CA35,CJ35,CS35,DB35,DK35,DT35,EC35,EL35,EU35,FD35,FM35,FV35,GE35,GN35,GW35,HF35)</f>
        <v>8</v>
      </c>
      <c r="HP35" s="115">
        <f t="shared" ref="HP35" si="21">SUM(Q35,Z35,AI35,AR35,BA35,BJ35,BS35,CB35,CK35,CT35,DC35,DL35,DU35,ED35,EM35,EV35,FE35,FN35,FW35,GF35,GO35,GX35,HG35)</f>
        <v>0</v>
      </c>
      <c r="HQ35" s="115">
        <f t="shared" ref="HQ35" si="22">SUM(R35,AA35,AJ35,AS35,BB35,BK35,BT35,CC35,CL35,CU35,DD35,DM35,DV35,EE35,EN35,EW35,FF35,FO35,FX35,GG35,GP35,GY35,HH35)</f>
        <v>0</v>
      </c>
      <c r="HR35" s="115">
        <f t="shared" ref="HR35" si="23">SUM(S35,AB35,AK35,AT35,BC35,BL35,BU35,CD35,CM35,CV35,DE35,DN35,DW35,EF35,EO35,EX35,FG35,FP35,FY35,GH35,GQ35,GZ35,HI35)</f>
        <v>0</v>
      </c>
      <c r="HS35" s="116">
        <f t="shared" ref="HS35" si="24">SUM(T35,AC35,AL35,AU35,BD35,BM35,BV35,CE35,CN35,CW35,DF35,DO35,DX35,EG35,EP35,EY35,FH35,FQ35,FZ35,GI35,GR35,HA35,HJ35)</f>
        <v>0</v>
      </c>
      <c r="HT35" s="115">
        <f t="shared" ref="HT35" si="25">SUM(U35,AD35,AM35,AV35,BE35,BN35,BW35,CF35,CO35,CX35,DG35,DP35,DY35,EH35,EQ35,EZ35,FI35,FR35,GA35,GJ35,GS35,HB35,HK35)</f>
        <v>0</v>
      </c>
      <c r="HU35" s="115">
        <f t="shared" ref="HU35" si="26">SUM(V35,AE35,AN35,AW35,BF35,BO35,BX35,CG35,CP35,CY35,DH35,DQ35,DZ35,EI35,ER35,FA35,FJ35,FS35,GB35,GK35,GT35,HC35,HL35)</f>
        <v>0</v>
      </c>
      <c r="HV35" s="117">
        <f t="shared" ref="HV35" si="27">SUM(W35,AF35,AO35,AX35,BG35,BP35,BY35,CH35,CQ35,CZ35,DI35,DR35,EA35,EJ35,ES35,FB35,FK35,FT35,GC35,GL35,GU35,HD35,HM35)</f>
        <v>0</v>
      </c>
      <c r="HW35" s="115">
        <f t="shared" si="8"/>
        <v>0</v>
      </c>
      <c r="HX35" s="470" t="str">
        <f t="shared" si="9"/>
        <v>nem volt</v>
      </c>
      <c r="HY35" s="470" t="str">
        <f t="shared" si="10"/>
        <v>nem volt</v>
      </c>
      <c r="HZ35" s="399" t="str">
        <f t="shared" si="11"/>
        <v>nem volt</v>
      </c>
      <c r="IA35" s="118">
        <f t="shared" si="19"/>
        <v>8</v>
      </c>
      <c r="IB35" s="119">
        <f t="shared" si="13"/>
        <v>0</v>
      </c>
      <c r="IC35" s="119">
        <f t="shared" si="14"/>
        <v>0</v>
      </c>
      <c r="ID35" s="399">
        <f t="shared" si="15"/>
        <v>0</v>
      </c>
    </row>
    <row r="36" spans="1:238" ht="18" x14ac:dyDescent="0.25">
      <c r="A36" s="392">
        <f t="shared" si="16"/>
        <v>30</v>
      </c>
      <c r="B36" s="62"/>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1</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8</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10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50</v>
      </c>
      <c r="GO36" s="379">
        <v>0</v>
      </c>
      <c r="GP36" s="379">
        <v>0</v>
      </c>
      <c r="GQ36" s="379">
        <v>0</v>
      </c>
      <c r="GR36" s="379">
        <v>1</v>
      </c>
      <c r="GS36" s="379">
        <v>0</v>
      </c>
      <c r="GT36" s="379">
        <v>0</v>
      </c>
      <c r="GU36" s="379">
        <v>0</v>
      </c>
      <c r="GV36" s="380">
        <v>4</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50</v>
      </c>
      <c r="HP36" s="115">
        <f t="shared" si="18"/>
        <v>9</v>
      </c>
      <c r="HQ36" s="115">
        <f t="shared" si="2"/>
        <v>10</v>
      </c>
      <c r="HR36" s="115">
        <f t="shared" si="3"/>
        <v>0</v>
      </c>
      <c r="HS36" s="116">
        <f t="shared" si="4"/>
        <v>1</v>
      </c>
      <c r="HT36" s="115">
        <f t="shared" si="5"/>
        <v>0</v>
      </c>
      <c r="HU36" s="115">
        <f t="shared" si="6"/>
        <v>0</v>
      </c>
      <c r="HV36" s="117">
        <f t="shared" si="7"/>
        <v>0</v>
      </c>
      <c r="HW36" s="115">
        <f t="shared" si="8"/>
        <v>0.02</v>
      </c>
      <c r="HX36" s="470">
        <f t="shared" si="9"/>
        <v>0</v>
      </c>
      <c r="HY36" s="470">
        <f t="shared" si="10"/>
        <v>0</v>
      </c>
      <c r="HZ36" s="399" t="str">
        <f t="shared" si="11"/>
        <v>nem volt</v>
      </c>
      <c r="IA36" s="118">
        <f t="shared" si="19"/>
        <v>69</v>
      </c>
      <c r="IB36" s="119">
        <f t="shared" si="13"/>
        <v>1</v>
      </c>
      <c r="IC36" s="119">
        <f t="shared" si="14"/>
        <v>1.4492753623188406E-2</v>
      </c>
      <c r="ID36" s="399">
        <f t="shared" si="15"/>
        <v>0</v>
      </c>
    </row>
    <row r="37" spans="1:238" ht="18" x14ac:dyDescent="0.25">
      <c r="A37" s="392">
        <f t="shared" si="16"/>
        <v>31</v>
      </c>
      <c r="B37" s="62"/>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15</v>
      </c>
      <c r="BC38" s="379">
        <v>0</v>
      </c>
      <c r="BD38" s="379">
        <v>0</v>
      </c>
      <c r="BE38" s="379">
        <v>0</v>
      </c>
      <c r="BF38" s="379">
        <v>0</v>
      </c>
      <c r="BG38" s="379">
        <v>0</v>
      </c>
      <c r="BH38" s="380">
        <v>6</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35</v>
      </c>
      <c r="DU38" s="379">
        <v>0</v>
      </c>
      <c r="DV38" s="379">
        <v>0</v>
      </c>
      <c r="DW38" s="379">
        <v>0</v>
      </c>
      <c r="DX38" s="379">
        <v>0</v>
      </c>
      <c r="DY38" s="379">
        <v>0</v>
      </c>
      <c r="DZ38" s="379">
        <v>0</v>
      </c>
      <c r="EA38" s="379">
        <v>0</v>
      </c>
      <c r="EB38" s="380">
        <v>4</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23</v>
      </c>
      <c r="FF38" s="379">
        <v>0</v>
      </c>
      <c r="FG38" s="379">
        <v>0</v>
      </c>
      <c r="FH38" s="379">
        <v>0</v>
      </c>
      <c r="FI38" s="379">
        <v>0</v>
      </c>
      <c r="FJ38" s="379">
        <v>0</v>
      </c>
      <c r="FK38" s="379">
        <v>0</v>
      </c>
      <c r="FL38" s="380">
        <v>8</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35</v>
      </c>
      <c r="HP38" s="115">
        <f t="shared" si="18"/>
        <v>23</v>
      </c>
      <c r="HQ38" s="115">
        <f t="shared" si="2"/>
        <v>15</v>
      </c>
      <c r="HR38" s="115">
        <f t="shared" si="3"/>
        <v>0</v>
      </c>
      <c r="HS38" s="116">
        <f t="shared" si="4"/>
        <v>0</v>
      </c>
      <c r="HT38" s="115">
        <f t="shared" si="5"/>
        <v>0</v>
      </c>
      <c r="HU38" s="115">
        <f t="shared" si="6"/>
        <v>0</v>
      </c>
      <c r="HV38" s="117">
        <f t="shared" si="7"/>
        <v>0</v>
      </c>
      <c r="HW38" s="115">
        <f t="shared" si="8"/>
        <v>0</v>
      </c>
      <c r="HX38" s="470">
        <f t="shared" si="9"/>
        <v>0</v>
      </c>
      <c r="HY38" s="470">
        <f t="shared" si="10"/>
        <v>0</v>
      </c>
      <c r="HZ38" s="399" t="str">
        <f t="shared" si="11"/>
        <v>nem volt</v>
      </c>
      <c r="IA38" s="118">
        <f t="shared" si="19"/>
        <v>73</v>
      </c>
      <c r="IB38" s="119">
        <f t="shared" si="13"/>
        <v>0</v>
      </c>
      <c r="IC38" s="119">
        <f t="shared" si="14"/>
        <v>0</v>
      </c>
      <c r="ID38" s="399">
        <f t="shared" si="15"/>
        <v>0</v>
      </c>
    </row>
    <row r="39" spans="1:238" ht="18" x14ac:dyDescent="0.25">
      <c r="A39" s="392">
        <f t="shared" si="16"/>
        <v>33</v>
      </c>
      <c r="B39" s="62"/>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7</v>
      </c>
      <c r="CT39" s="379">
        <v>32</v>
      </c>
      <c r="CU39" s="379">
        <v>0</v>
      </c>
      <c r="CV39" s="379">
        <v>0</v>
      </c>
      <c r="CW39" s="379">
        <v>0</v>
      </c>
      <c r="CX39" s="379">
        <v>0</v>
      </c>
      <c r="CY39" s="379">
        <v>0</v>
      </c>
      <c r="CZ39" s="379">
        <v>0</v>
      </c>
      <c r="DA39" s="382">
        <v>1</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7</v>
      </c>
      <c r="HP39" s="115">
        <f t="shared" si="18"/>
        <v>32</v>
      </c>
      <c r="HQ39" s="115">
        <f t="shared" si="2"/>
        <v>0</v>
      </c>
      <c r="HR39" s="115">
        <f t="shared" si="3"/>
        <v>0</v>
      </c>
      <c r="HS39" s="116">
        <f t="shared" si="4"/>
        <v>0</v>
      </c>
      <c r="HT39" s="115">
        <f t="shared" si="5"/>
        <v>0</v>
      </c>
      <c r="HU39" s="115">
        <f t="shared" si="6"/>
        <v>0</v>
      </c>
      <c r="HV39" s="117">
        <f t="shared" si="7"/>
        <v>0</v>
      </c>
      <c r="HW39" s="115">
        <f t="shared" si="8"/>
        <v>0</v>
      </c>
      <c r="HX39" s="470">
        <f t="shared" si="9"/>
        <v>0</v>
      </c>
      <c r="HY39" s="470" t="str">
        <f t="shared" si="10"/>
        <v>nem volt</v>
      </c>
      <c r="HZ39" s="399" t="str">
        <f t="shared" si="11"/>
        <v>nem volt</v>
      </c>
      <c r="IA39" s="118">
        <f t="shared" si="19"/>
        <v>39</v>
      </c>
      <c r="IB39" s="119">
        <f t="shared" si="13"/>
        <v>0</v>
      </c>
      <c r="IC39" s="119">
        <f t="shared" si="14"/>
        <v>0</v>
      </c>
      <c r="ID39" s="399">
        <f t="shared" si="15"/>
        <v>0</v>
      </c>
    </row>
    <row r="40" spans="1:238" ht="18" x14ac:dyDescent="0.25">
      <c r="A40" s="392">
        <f t="shared" si="16"/>
        <v>34</v>
      </c>
      <c r="B40" s="62"/>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7</v>
      </c>
      <c r="FW40" s="379">
        <v>0</v>
      </c>
      <c r="FX40" s="379">
        <v>0</v>
      </c>
      <c r="FY40" s="379">
        <v>0</v>
      </c>
      <c r="FZ40" s="379">
        <v>0</v>
      </c>
      <c r="GA40" s="379">
        <v>0</v>
      </c>
      <c r="GB40" s="379">
        <v>0</v>
      </c>
      <c r="GC40" s="379">
        <v>0</v>
      </c>
      <c r="GD40" s="380">
        <v>1</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7</v>
      </c>
      <c r="HP40" s="115">
        <f t="shared" si="18"/>
        <v>0</v>
      </c>
      <c r="HQ40" s="115">
        <f t="shared" si="2"/>
        <v>0</v>
      </c>
      <c r="HR40" s="115">
        <f t="shared" si="3"/>
        <v>0</v>
      </c>
      <c r="HS40" s="116">
        <f t="shared" si="4"/>
        <v>0</v>
      </c>
      <c r="HT40" s="115">
        <f t="shared" si="5"/>
        <v>0</v>
      </c>
      <c r="HU40" s="115">
        <f t="shared" si="6"/>
        <v>0</v>
      </c>
      <c r="HV40" s="117">
        <f t="shared" si="7"/>
        <v>0</v>
      </c>
      <c r="HW40" s="115">
        <f t="shared" si="8"/>
        <v>0</v>
      </c>
      <c r="HX40" s="470" t="str">
        <f t="shared" si="9"/>
        <v>nem volt</v>
      </c>
      <c r="HY40" s="470" t="str">
        <f t="shared" si="10"/>
        <v>nem volt</v>
      </c>
      <c r="HZ40" s="399" t="str">
        <f t="shared" si="11"/>
        <v>nem volt</v>
      </c>
      <c r="IA40" s="118">
        <f t="shared" si="19"/>
        <v>7</v>
      </c>
      <c r="IB40" s="119">
        <f t="shared" si="13"/>
        <v>0</v>
      </c>
      <c r="IC40" s="119">
        <f t="shared" si="14"/>
        <v>0</v>
      </c>
      <c r="ID40" s="399">
        <f t="shared" si="15"/>
        <v>0</v>
      </c>
    </row>
    <row r="41" spans="1:238" ht="18" x14ac:dyDescent="0.25">
      <c r="A41" s="392">
        <f t="shared" si="16"/>
        <v>35</v>
      </c>
      <c r="B41" s="62"/>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c r="C42" s="64">
        <v>0</v>
      </c>
      <c r="D42" s="64">
        <v>0</v>
      </c>
      <c r="E42" s="64">
        <v>0</v>
      </c>
      <c r="F42" s="64">
        <v>0</v>
      </c>
      <c r="G42" s="64">
        <v>0</v>
      </c>
      <c r="H42" s="65">
        <v>1</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8</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12</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8</v>
      </c>
      <c r="HP42" s="115">
        <f t="shared" si="18"/>
        <v>12</v>
      </c>
      <c r="HQ42" s="115">
        <f t="shared" si="2"/>
        <v>0</v>
      </c>
      <c r="HR42" s="115">
        <f t="shared" si="3"/>
        <v>0</v>
      </c>
      <c r="HS42" s="116">
        <f t="shared" si="4"/>
        <v>0</v>
      </c>
      <c r="HT42" s="115">
        <f t="shared" si="5"/>
        <v>0</v>
      </c>
      <c r="HU42" s="115">
        <f t="shared" si="6"/>
        <v>0</v>
      </c>
      <c r="HV42" s="117">
        <f t="shared" si="7"/>
        <v>0</v>
      </c>
      <c r="HW42" s="115">
        <f t="shared" si="8"/>
        <v>0</v>
      </c>
      <c r="HX42" s="470">
        <f t="shared" si="9"/>
        <v>0</v>
      </c>
      <c r="HY42" s="470" t="str">
        <f t="shared" si="10"/>
        <v>nem volt</v>
      </c>
      <c r="HZ42" s="399" t="str">
        <f t="shared" si="11"/>
        <v>nem volt</v>
      </c>
      <c r="IA42" s="118">
        <f t="shared" si="19"/>
        <v>20</v>
      </c>
      <c r="IB42" s="119">
        <f t="shared" si="13"/>
        <v>0</v>
      </c>
      <c r="IC42" s="119">
        <f t="shared" si="14"/>
        <v>0</v>
      </c>
      <c r="ID42" s="399">
        <f t="shared" si="15"/>
        <v>1</v>
      </c>
    </row>
    <row r="43" spans="1:238" ht="18" x14ac:dyDescent="0.25">
      <c r="A43" s="392">
        <f t="shared" si="16"/>
        <v>37</v>
      </c>
      <c r="B43" s="62"/>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9</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9</v>
      </c>
      <c r="HP44" s="115">
        <f t="shared" si="18"/>
        <v>0</v>
      </c>
      <c r="HQ44" s="115">
        <f t="shared" si="2"/>
        <v>0</v>
      </c>
      <c r="HR44" s="115">
        <f t="shared" si="3"/>
        <v>0</v>
      </c>
      <c r="HS44" s="116">
        <f t="shared" si="4"/>
        <v>0</v>
      </c>
      <c r="HT44" s="115">
        <f t="shared" si="5"/>
        <v>0</v>
      </c>
      <c r="HU44" s="115">
        <f t="shared" si="6"/>
        <v>0</v>
      </c>
      <c r="HV44" s="117">
        <f t="shared" si="7"/>
        <v>0</v>
      </c>
      <c r="HW44" s="115">
        <f t="shared" si="8"/>
        <v>0</v>
      </c>
      <c r="HX44" s="470" t="str">
        <f t="shared" si="9"/>
        <v>nem volt</v>
      </c>
      <c r="HY44" s="470" t="str">
        <f t="shared" si="10"/>
        <v>nem volt</v>
      </c>
      <c r="HZ44" s="399" t="str">
        <f t="shared" si="11"/>
        <v>nem volt</v>
      </c>
      <c r="IA44" s="118">
        <f t="shared" si="19"/>
        <v>9</v>
      </c>
      <c r="IB44" s="119">
        <f t="shared" si="13"/>
        <v>0</v>
      </c>
      <c r="IC44" s="119">
        <f t="shared" si="14"/>
        <v>0</v>
      </c>
      <c r="ID44" s="399">
        <f t="shared" si="15"/>
        <v>0</v>
      </c>
    </row>
    <row r="45" spans="1:238" ht="18" x14ac:dyDescent="0.25">
      <c r="A45" s="392">
        <f t="shared" si="16"/>
        <v>39</v>
      </c>
      <c r="B45" s="62"/>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31</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42</v>
      </c>
      <c r="CT45" s="379">
        <v>0</v>
      </c>
      <c r="CU45" s="379">
        <v>0</v>
      </c>
      <c r="CV45" s="379">
        <v>0</v>
      </c>
      <c r="CW45" s="379">
        <v>1</v>
      </c>
      <c r="CX45" s="379">
        <v>0</v>
      </c>
      <c r="CY45" s="379">
        <v>0</v>
      </c>
      <c r="CZ45" s="379">
        <v>0</v>
      </c>
      <c r="DA45" s="382">
        <v>5</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42</v>
      </c>
      <c r="HP45" s="115">
        <f t="shared" si="18"/>
        <v>31</v>
      </c>
      <c r="HQ45" s="115">
        <f t="shared" si="2"/>
        <v>0</v>
      </c>
      <c r="HR45" s="115">
        <f t="shared" si="3"/>
        <v>0</v>
      </c>
      <c r="HS45" s="116">
        <f t="shared" si="4"/>
        <v>1</v>
      </c>
      <c r="HT45" s="115">
        <f t="shared" si="5"/>
        <v>0</v>
      </c>
      <c r="HU45" s="115">
        <f t="shared" si="6"/>
        <v>0</v>
      </c>
      <c r="HV45" s="117">
        <f t="shared" si="7"/>
        <v>0</v>
      </c>
      <c r="HW45" s="115">
        <f t="shared" si="8"/>
        <v>2.3809523809523808E-2</v>
      </c>
      <c r="HX45" s="470">
        <f t="shared" si="9"/>
        <v>0</v>
      </c>
      <c r="HY45" s="470" t="str">
        <f t="shared" si="10"/>
        <v>nem volt</v>
      </c>
      <c r="HZ45" s="399" t="str">
        <f t="shared" si="11"/>
        <v>nem volt</v>
      </c>
      <c r="IA45" s="118">
        <f t="shared" si="19"/>
        <v>73</v>
      </c>
      <c r="IB45" s="119">
        <f t="shared" si="13"/>
        <v>1</v>
      </c>
      <c r="IC45" s="119">
        <f t="shared" si="14"/>
        <v>1.3698630136986301E-2</v>
      </c>
      <c r="ID45" s="399">
        <f t="shared" si="15"/>
        <v>0</v>
      </c>
    </row>
    <row r="46" spans="1:238" ht="18" x14ac:dyDescent="0.25">
      <c r="A46" s="392">
        <f t="shared" si="16"/>
        <v>40</v>
      </c>
      <c r="B46" s="62"/>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54</v>
      </c>
      <c r="BJ46" s="379">
        <v>0</v>
      </c>
      <c r="BK46" s="379">
        <v>0</v>
      </c>
      <c r="BL46" s="379">
        <v>0</v>
      </c>
      <c r="BM46" s="379">
        <v>0</v>
      </c>
      <c r="BN46" s="379">
        <v>0</v>
      </c>
      <c r="BO46" s="379">
        <v>0</v>
      </c>
      <c r="BP46" s="379">
        <v>0</v>
      </c>
      <c r="BQ46" s="382">
        <v>3</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10</v>
      </c>
      <c r="FF46" s="379">
        <v>0</v>
      </c>
      <c r="FG46" s="379">
        <v>0</v>
      </c>
      <c r="FH46" s="379">
        <v>0</v>
      </c>
      <c r="FI46" s="379">
        <v>0</v>
      </c>
      <c r="FJ46" s="379">
        <v>0</v>
      </c>
      <c r="FK46" s="379">
        <v>0</v>
      </c>
      <c r="FL46" s="380">
        <v>4</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54</v>
      </c>
      <c r="HP46" s="115">
        <f t="shared" si="18"/>
        <v>10</v>
      </c>
      <c r="HQ46" s="115">
        <f t="shared" si="2"/>
        <v>0</v>
      </c>
      <c r="HR46" s="115">
        <f t="shared" si="3"/>
        <v>0</v>
      </c>
      <c r="HS46" s="116">
        <f t="shared" si="4"/>
        <v>0</v>
      </c>
      <c r="HT46" s="115">
        <f t="shared" si="5"/>
        <v>0</v>
      </c>
      <c r="HU46" s="115">
        <f t="shared" si="6"/>
        <v>0</v>
      </c>
      <c r="HV46" s="117">
        <f t="shared" si="7"/>
        <v>0</v>
      </c>
      <c r="HW46" s="115">
        <f t="shared" si="8"/>
        <v>0</v>
      </c>
      <c r="HX46" s="470">
        <f t="shared" si="9"/>
        <v>0</v>
      </c>
      <c r="HY46" s="470" t="str">
        <f t="shared" si="10"/>
        <v>nem volt</v>
      </c>
      <c r="HZ46" s="399" t="str">
        <f t="shared" si="11"/>
        <v>nem volt</v>
      </c>
      <c r="IA46" s="118">
        <f t="shared" si="19"/>
        <v>64</v>
      </c>
      <c r="IB46" s="119">
        <f t="shared" si="13"/>
        <v>0</v>
      </c>
      <c r="IC46" s="119">
        <f t="shared" si="14"/>
        <v>0</v>
      </c>
      <c r="ID46" s="399">
        <f t="shared" si="15"/>
        <v>0</v>
      </c>
    </row>
    <row r="47" spans="1:238" ht="18" x14ac:dyDescent="0.25">
      <c r="A47" s="392">
        <f t="shared" si="16"/>
        <v>41</v>
      </c>
      <c r="B47" s="62"/>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8</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8</v>
      </c>
      <c r="HQ47" s="115">
        <f t="shared" si="2"/>
        <v>0</v>
      </c>
      <c r="HR47" s="115">
        <f t="shared" si="3"/>
        <v>0</v>
      </c>
      <c r="HS47" s="116">
        <f t="shared" si="4"/>
        <v>0</v>
      </c>
      <c r="HT47" s="115">
        <f t="shared" si="5"/>
        <v>0</v>
      </c>
      <c r="HU47" s="115">
        <f t="shared" si="6"/>
        <v>0</v>
      </c>
      <c r="HV47" s="117">
        <f t="shared" si="7"/>
        <v>0</v>
      </c>
      <c r="HW47" s="115" t="str">
        <f t="shared" si="8"/>
        <v>nem volt</v>
      </c>
      <c r="HX47" s="470">
        <f t="shared" si="9"/>
        <v>0</v>
      </c>
      <c r="HY47" s="470" t="str">
        <f t="shared" si="10"/>
        <v>nem volt</v>
      </c>
      <c r="HZ47" s="399" t="str">
        <f t="shared" si="11"/>
        <v>nem volt</v>
      </c>
      <c r="IA47" s="118">
        <f t="shared" si="19"/>
        <v>8</v>
      </c>
      <c r="IB47" s="119">
        <f t="shared" si="13"/>
        <v>0</v>
      </c>
      <c r="IC47" s="119">
        <f t="shared" si="14"/>
        <v>0</v>
      </c>
      <c r="ID47" s="399">
        <f t="shared" si="15"/>
        <v>0</v>
      </c>
    </row>
    <row r="48" spans="1:238" ht="18" x14ac:dyDescent="0.25">
      <c r="A48" s="392">
        <f t="shared" si="16"/>
        <v>42</v>
      </c>
      <c r="B48" s="62"/>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48</v>
      </c>
      <c r="BJ48" s="379">
        <v>14</v>
      </c>
      <c r="BK48" s="379">
        <v>5</v>
      </c>
      <c r="BL48" s="379">
        <v>0</v>
      </c>
      <c r="BM48" s="379">
        <v>0</v>
      </c>
      <c r="BN48" s="379">
        <v>0</v>
      </c>
      <c r="BO48" s="379">
        <v>0</v>
      </c>
      <c r="BP48" s="379">
        <v>0</v>
      </c>
      <c r="BQ48" s="382">
        <v>12</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48</v>
      </c>
      <c r="HP48" s="115">
        <f t="shared" si="18"/>
        <v>14</v>
      </c>
      <c r="HQ48" s="115">
        <f t="shared" si="2"/>
        <v>5</v>
      </c>
      <c r="HR48" s="115">
        <f t="shared" si="3"/>
        <v>0</v>
      </c>
      <c r="HS48" s="116">
        <f t="shared" si="4"/>
        <v>0</v>
      </c>
      <c r="HT48" s="115">
        <f t="shared" si="5"/>
        <v>0</v>
      </c>
      <c r="HU48" s="115">
        <f t="shared" si="6"/>
        <v>0</v>
      </c>
      <c r="HV48" s="117">
        <f t="shared" si="7"/>
        <v>0</v>
      </c>
      <c r="HW48" s="115">
        <f t="shared" si="8"/>
        <v>0</v>
      </c>
      <c r="HX48" s="470">
        <f t="shared" si="9"/>
        <v>0</v>
      </c>
      <c r="HY48" s="470">
        <f t="shared" si="10"/>
        <v>0</v>
      </c>
      <c r="HZ48" s="399" t="str">
        <f t="shared" si="11"/>
        <v>nem volt</v>
      </c>
      <c r="IA48" s="118">
        <f t="shared" ref="IA48:IA79" si="28">SUM(HO48:HR48)</f>
        <v>67</v>
      </c>
      <c r="IB48" s="119">
        <f t="shared" si="13"/>
        <v>0</v>
      </c>
      <c r="IC48" s="119">
        <f t="shared" si="14"/>
        <v>0</v>
      </c>
      <c r="ID48" s="399">
        <f t="shared" si="15"/>
        <v>0</v>
      </c>
    </row>
    <row r="49" spans="1:238" ht="18" x14ac:dyDescent="0.25">
      <c r="A49" s="392">
        <f t="shared" si="16"/>
        <v>43</v>
      </c>
      <c r="B49" s="62"/>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8"/>
        <v>0</v>
      </c>
      <c r="IB49" s="119">
        <f t="shared" si="13"/>
        <v>0</v>
      </c>
      <c r="IC49" s="119" t="str">
        <f t="shared" si="14"/>
        <v>nem volt</v>
      </c>
      <c r="ID49" s="399">
        <f t="shared" si="15"/>
        <v>0</v>
      </c>
    </row>
    <row r="50" spans="1:238" ht="18" x14ac:dyDescent="0.25">
      <c r="A50" s="392">
        <f t="shared" si="16"/>
        <v>44</v>
      </c>
      <c r="B50" s="62"/>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8"/>
        <v>0</v>
      </c>
      <c r="IB50" s="119">
        <f t="shared" si="13"/>
        <v>0</v>
      </c>
      <c r="IC50" s="119" t="str">
        <f t="shared" si="14"/>
        <v>nem volt</v>
      </c>
      <c r="ID50" s="399">
        <f t="shared" si="15"/>
        <v>0</v>
      </c>
    </row>
    <row r="51" spans="1:238" ht="18" x14ac:dyDescent="0.25">
      <c r="A51" s="392">
        <f t="shared" si="16"/>
        <v>45</v>
      </c>
      <c r="B51" s="62"/>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3</v>
      </c>
      <c r="BA51" s="379">
        <v>0</v>
      </c>
      <c r="BB51" s="379">
        <v>0</v>
      </c>
      <c r="BC51" s="379">
        <v>0</v>
      </c>
      <c r="BD51" s="379">
        <v>0</v>
      </c>
      <c r="BE51" s="379">
        <v>0</v>
      </c>
      <c r="BF51" s="379">
        <v>0</v>
      </c>
      <c r="BG51" s="379">
        <v>0</v>
      </c>
      <c r="BH51" s="380">
        <v>1</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3</v>
      </c>
      <c r="HP51" s="115">
        <f t="shared" si="18"/>
        <v>0</v>
      </c>
      <c r="HQ51" s="115">
        <f t="shared" si="2"/>
        <v>0</v>
      </c>
      <c r="HR51" s="115">
        <f t="shared" si="3"/>
        <v>0</v>
      </c>
      <c r="HS51" s="116">
        <f t="shared" si="4"/>
        <v>0</v>
      </c>
      <c r="HT51" s="115">
        <f t="shared" si="5"/>
        <v>0</v>
      </c>
      <c r="HU51" s="115">
        <f t="shared" si="6"/>
        <v>0</v>
      </c>
      <c r="HV51" s="117">
        <f t="shared" si="7"/>
        <v>0</v>
      </c>
      <c r="HW51" s="115">
        <f t="shared" si="8"/>
        <v>0</v>
      </c>
      <c r="HX51" s="470" t="str">
        <f t="shared" si="9"/>
        <v>nem volt</v>
      </c>
      <c r="HY51" s="470" t="str">
        <f t="shared" si="10"/>
        <v>nem volt</v>
      </c>
      <c r="HZ51" s="399" t="str">
        <f t="shared" si="11"/>
        <v>nem volt</v>
      </c>
      <c r="IA51" s="118">
        <f t="shared" si="28"/>
        <v>3</v>
      </c>
      <c r="IB51" s="119">
        <f t="shared" si="13"/>
        <v>0</v>
      </c>
      <c r="IC51" s="119">
        <f t="shared" si="14"/>
        <v>0</v>
      </c>
      <c r="ID51" s="399">
        <f t="shared" si="15"/>
        <v>0</v>
      </c>
    </row>
    <row r="52" spans="1:238" ht="18" x14ac:dyDescent="0.25">
      <c r="A52" s="392">
        <f t="shared" si="16"/>
        <v>46</v>
      </c>
      <c r="B52" s="62"/>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8"/>
        <v>0</v>
      </c>
      <c r="IB52" s="119">
        <f t="shared" si="13"/>
        <v>0</v>
      </c>
      <c r="IC52" s="119" t="str">
        <f t="shared" si="14"/>
        <v>nem volt</v>
      </c>
      <c r="ID52" s="399">
        <f t="shared" si="15"/>
        <v>0</v>
      </c>
    </row>
    <row r="53" spans="1:238" ht="18" x14ac:dyDescent="0.25">
      <c r="A53" s="392">
        <f t="shared" si="16"/>
        <v>47</v>
      </c>
      <c r="B53" s="62"/>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13</v>
      </c>
      <c r="FE53" s="379">
        <v>13</v>
      </c>
      <c r="FF53" s="379">
        <v>0</v>
      </c>
      <c r="FG53" s="379">
        <v>0</v>
      </c>
      <c r="FH53" s="379">
        <v>0</v>
      </c>
      <c r="FI53" s="379">
        <v>0</v>
      </c>
      <c r="FJ53" s="379">
        <v>0</v>
      </c>
      <c r="FK53" s="379">
        <v>0</v>
      </c>
      <c r="FL53" s="380">
        <v>6</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13</v>
      </c>
      <c r="HP53" s="115">
        <f t="shared" si="18"/>
        <v>13</v>
      </c>
      <c r="HQ53" s="115">
        <f t="shared" si="2"/>
        <v>0</v>
      </c>
      <c r="HR53" s="115">
        <f t="shared" si="3"/>
        <v>0</v>
      </c>
      <c r="HS53" s="116">
        <f t="shared" si="4"/>
        <v>0</v>
      </c>
      <c r="HT53" s="115">
        <f t="shared" si="5"/>
        <v>0</v>
      </c>
      <c r="HU53" s="115">
        <f t="shared" si="6"/>
        <v>0</v>
      </c>
      <c r="HV53" s="117">
        <f t="shared" si="7"/>
        <v>0</v>
      </c>
      <c r="HW53" s="115">
        <f t="shared" si="8"/>
        <v>0</v>
      </c>
      <c r="HX53" s="470">
        <f t="shared" si="9"/>
        <v>0</v>
      </c>
      <c r="HY53" s="470" t="str">
        <f t="shared" si="10"/>
        <v>nem volt</v>
      </c>
      <c r="HZ53" s="399" t="str">
        <f t="shared" si="11"/>
        <v>nem volt</v>
      </c>
      <c r="IA53" s="118">
        <f t="shared" si="28"/>
        <v>26</v>
      </c>
      <c r="IB53" s="119">
        <f t="shared" si="13"/>
        <v>0</v>
      </c>
      <c r="IC53" s="119">
        <f t="shared" si="14"/>
        <v>0</v>
      </c>
      <c r="ID53" s="399">
        <f t="shared" si="15"/>
        <v>0</v>
      </c>
    </row>
    <row r="54" spans="1:238" ht="18" x14ac:dyDescent="0.25">
      <c r="A54" s="392">
        <f t="shared" si="16"/>
        <v>48</v>
      </c>
      <c r="B54" s="62"/>
      <c r="C54" s="64">
        <v>0</v>
      </c>
      <c r="D54" s="64">
        <v>0</v>
      </c>
      <c r="E54" s="64">
        <v>0</v>
      </c>
      <c r="F54" s="64">
        <v>0</v>
      </c>
      <c r="G54" s="64">
        <v>0</v>
      </c>
      <c r="H54" s="65">
        <v>1</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8"/>
        <v>0</v>
      </c>
      <c r="IB54" s="119">
        <f t="shared" si="13"/>
        <v>0</v>
      </c>
      <c r="IC54" s="119" t="str">
        <f t="shared" si="14"/>
        <v>nem volt</v>
      </c>
      <c r="ID54" s="399">
        <f t="shared" si="15"/>
        <v>1</v>
      </c>
    </row>
    <row r="55" spans="1:238" ht="18" x14ac:dyDescent="0.25">
      <c r="A55" s="392">
        <f t="shared" si="16"/>
        <v>49</v>
      </c>
      <c r="B55" s="62"/>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8"/>
        <v>0</v>
      </c>
      <c r="IB55" s="119">
        <f t="shared" si="13"/>
        <v>0</v>
      </c>
      <c r="IC55" s="119" t="str">
        <f t="shared" si="14"/>
        <v>nem volt</v>
      </c>
      <c r="ID55" s="399">
        <f t="shared" si="15"/>
        <v>0</v>
      </c>
    </row>
    <row r="56" spans="1:238" ht="18" x14ac:dyDescent="0.25">
      <c r="A56" s="392">
        <f t="shared" si="16"/>
        <v>50</v>
      </c>
      <c r="B56" s="62"/>
      <c r="C56" s="64">
        <v>0</v>
      </c>
      <c r="D56" s="64">
        <v>0</v>
      </c>
      <c r="E56" s="64">
        <v>0</v>
      </c>
      <c r="F56" s="64">
        <v>0</v>
      </c>
      <c r="G56" s="64">
        <v>0</v>
      </c>
      <c r="H56" s="65">
        <v>0</v>
      </c>
      <c r="I56" s="288">
        <v>0</v>
      </c>
      <c r="J56" s="64">
        <v>0</v>
      </c>
      <c r="K56" s="64">
        <v>1</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5</v>
      </c>
      <c r="HG56" s="379">
        <v>0</v>
      </c>
      <c r="HH56" s="379">
        <v>0</v>
      </c>
      <c r="HI56" s="379">
        <v>0</v>
      </c>
      <c r="HJ56" s="379">
        <v>0</v>
      </c>
      <c r="HK56" s="379">
        <v>0</v>
      </c>
      <c r="HL56" s="379">
        <v>0</v>
      </c>
      <c r="HM56" s="379">
        <v>0</v>
      </c>
      <c r="HN56" s="380">
        <v>3</v>
      </c>
      <c r="HO56" s="115">
        <f t="shared" ref="HO56" si="29">SUM(P56,Y56,AH56,AQ56,AZ56,BI56,BR56,CA56,CJ56,CS56,DB56,DK56,DT56,EC56,EL56,EU56,FD56,FM56,FV56,GE56,GN56,GW56,HF56)</f>
        <v>5</v>
      </c>
      <c r="HP56" s="115">
        <f t="shared" ref="HP56" si="30">SUM(Q56,Z56,AI56,AR56,BA56,BJ56,BS56,CB56,CK56,CT56,DC56,DL56,DU56,ED56,EM56,EV56,FE56,FN56,FW56,GF56,GO56,GX56,HG56)</f>
        <v>0</v>
      </c>
      <c r="HQ56" s="115">
        <f t="shared" ref="HQ56" si="31">SUM(R56,AA56,AJ56,AS56,BB56,BK56,BT56,CC56,CL56,CU56,DD56,DM56,DV56,EE56,EN56,EW56,FF56,FO56,FX56,GG56,GP56,GY56,HH56)</f>
        <v>0</v>
      </c>
      <c r="HR56" s="115">
        <f t="shared" ref="HR56" si="32">SUM(S56,AB56,AK56,AT56,BC56,BL56,BU56,CD56,CM56,CV56,DE56,DN56,DW56,EF56,EO56,EX56,FG56,FP56,FY56,GH56,GQ56,GZ56,HI56)</f>
        <v>0</v>
      </c>
      <c r="HS56" s="116">
        <f t="shared" ref="HS56" si="33">SUM(T56,AC56,AL56,AU56,BD56,BM56,BV56,CE56,CN56,CW56,DF56,DO56,DX56,EG56,EP56,EY56,FH56,FQ56,FZ56,GI56,GR56,HA56,HJ56)</f>
        <v>0</v>
      </c>
      <c r="HT56" s="115">
        <f t="shared" ref="HT56" si="34">SUM(U56,AD56,AM56,AV56,BE56,BN56,BW56,CF56,CO56,CX56,DG56,DP56,DY56,EH56,EQ56,EZ56,FI56,FR56,GA56,GJ56,GS56,HB56,HK56)</f>
        <v>0</v>
      </c>
      <c r="HU56" s="115">
        <f t="shared" ref="HU56" si="35">SUM(V56,AE56,AN56,AW56,BF56,BO56,BX56,CG56,CP56,CY56,DH56,DQ56,DZ56,EI56,ER56,FA56,FJ56,FS56,GB56,GK56,GT56,HC56,HL56)</f>
        <v>0</v>
      </c>
      <c r="HV56" s="117">
        <f t="shared" ref="HV56" si="36">SUM(W56,AF56,AO56,AX56,BG56,BP56,BY56,CH56,CQ56,CZ56,DI56,DR56,EA56,EJ56,ES56,FB56,FK56,FT56,GC56,GL56,GU56,HD56,HM56)</f>
        <v>0</v>
      </c>
      <c r="HW56" s="115">
        <f t="shared" si="8"/>
        <v>0</v>
      </c>
      <c r="HX56" s="470" t="str">
        <f t="shared" si="9"/>
        <v>nem volt</v>
      </c>
      <c r="HY56" s="470" t="str">
        <f t="shared" si="10"/>
        <v>nem volt</v>
      </c>
      <c r="HZ56" s="399" t="str">
        <f t="shared" si="11"/>
        <v>nem volt</v>
      </c>
      <c r="IA56" s="118">
        <f t="shared" si="28"/>
        <v>5</v>
      </c>
      <c r="IB56" s="119">
        <f t="shared" si="13"/>
        <v>0</v>
      </c>
      <c r="IC56" s="119">
        <f t="shared" si="14"/>
        <v>0</v>
      </c>
      <c r="ID56" s="399">
        <f t="shared" si="15"/>
        <v>1</v>
      </c>
    </row>
    <row r="57" spans="1:238" ht="18" x14ac:dyDescent="0.25">
      <c r="A57" s="392">
        <f t="shared" si="16"/>
        <v>51</v>
      </c>
      <c r="B57" s="62"/>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8"/>
        <v>0</v>
      </c>
      <c r="IB57" s="119">
        <f t="shared" si="13"/>
        <v>0</v>
      </c>
      <c r="IC57" s="119" t="str">
        <f t="shared" si="14"/>
        <v>nem volt</v>
      </c>
      <c r="ID57" s="399">
        <f t="shared" si="15"/>
        <v>0</v>
      </c>
    </row>
    <row r="58" spans="1:238" ht="18" x14ac:dyDescent="0.25">
      <c r="A58" s="392">
        <f t="shared" si="16"/>
        <v>52</v>
      </c>
      <c r="B58" s="62"/>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8</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13</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10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23</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8"/>
        <v>23</v>
      </c>
      <c r="IB58" s="119">
        <f t="shared" si="13"/>
        <v>0</v>
      </c>
      <c r="IC58" s="119">
        <f t="shared" si="14"/>
        <v>0</v>
      </c>
      <c r="ID58" s="399">
        <f t="shared" si="15"/>
        <v>0</v>
      </c>
    </row>
    <row r="59" spans="1:238" ht="18" x14ac:dyDescent="0.25">
      <c r="A59" s="392">
        <f t="shared" si="16"/>
        <v>53</v>
      </c>
      <c r="B59" s="62"/>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8"/>
        <v>0</v>
      </c>
      <c r="IB59" s="119">
        <f t="shared" si="13"/>
        <v>0</v>
      </c>
      <c r="IC59" s="119" t="str">
        <f t="shared" si="14"/>
        <v>nem volt</v>
      </c>
      <c r="ID59" s="399">
        <f t="shared" si="15"/>
        <v>0</v>
      </c>
    </row>
    <row r="60" spans="1:238" ht="18" x14ac:dyDescent="0.25">
      <c r="A60" s="392">
        <f t="shared" si="16"/>
        <v>54</v>
      </c>
      <c r="B60" s="62"/>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8"/>
        <v>0</v>
      </c>
      <c r="IB60" s="119">
        <f t="shared" si="13"/>
        <v>0</v>
      </c>
      <c r="IC60" s="119" t="str">
        <f t="shared" si="14"/>
        <v>nem volt</v>
      </c>
      <c r="ID60" s="399">
        <f t="shared" si="15"/>
        <v>0</v>
      </c>
    </row>
    <row r="61" spans="1:238" ht="18" x14ac:dyDescent="0.25">
      <c r="A61" s="392">
        <f t="shared" si="16"/>
        <v>55</v>
      </c>
      <c r="B61" s="62"/>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8"/>
        <v>0</v>
      </c>
      <c r="IB61" s="119">
        <f t="shared" si="13"/>
        <v>0</v>
      </c>
      <c r="IC61" s="119" t="str">
        <f t="shared" si="14"/>
        <v>nem volt</v>
      </c>
      <c r="ID61" s="399">
        <f t="shared" si="15"/>
        <v>0</v>
      </c>
    </row>
    <row r="62" spans="1:238" ht="18" x14ac:dyDescent="0.25">
      <c r="A62" s="392">
        <f t="shared" si="16"/>
        <v>56</v>
      </c>
      <c r="B62" s="62"/>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15</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15</v>
      </c>
      <c r="HP62" s="115">
        <f t="shared" si="18"/>
        <v>0</v>
      </c>
      <c r="HQ62" s="115">
        <f t="shared" si="2"/>
        <v>0</v>
      </c>
      <c r="HR62" s="115">
        <f t="shared" si="3"/>
        <v>0</v>
      </c>
      <c r="HS62" s="116">
        <f t="shared" si="4"/>
        <v>0</v>
      </c>
      <c r="HT62" s="115">
        <f t="shared" si="5"/>
        <v>0</v>
      </c>
      <c r="HU62" s="115">
        <f t="shared" si="6"/>
        <v>0</v>
      </c>
      <c r="HV62" s="117">
        <f t="shared" si="7"/>
        <v>0</v>
      </c>
      <c r="HW62" s="115">
        <f t="shared" si="8"/>
        <v>0</v>
      </c>
      <c r="HX62" s="470" t="str">
        <f t="shared" si="9"/>
        <v>nem volt</v>
      </c>
      <c r="HY62" s="470" t="str">
        <f t="shared" si="10"/>
        <v>nem volt</v>
      </c>
      <c r="HZ62" s="399" t="str">
        <f t="shared" si="11"/>
        <v>nem volt</v>
      </c>
      <c r="IA62" s="118">
        <f t="shared" si="28"/>
        <v>15</v>
      </c>
      <c r="IB62" s="119">
        <f t="shared" si="13"/>
        <v>0</v>
      </c>
      <c r="IC62" s="119">
        <f t="shared" si="14"/>
        <v>0</v>
      </c>
      <c r="ID62" s="399">
        <f t="shared" si="15"/>
        <v>0</v>
      </c>
    </row>
    <row r="63" spans="1:238" ht="18" x14ac:dyDescent="0.25">
      <c r="A63" s="392">
        <f t="shared" si="16"/>
        <v>57</v>
      </c>
      <c r="B63" s="62"/>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4</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4</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8"/>
        <v>4</v>
      </c>
      <c r="IB63" s="119">
        <f t="shared" si="13"/>
        <v>0</v>
      </c>
      <c r="IC63" s="119">
        <f t="shared" si="14"/>
        <v>0</v>
      </c>
      <c r="ID63" s="399">
        <f t="shared" si="15"/>
        <v>0</v>
      </c>
    </row>
    <row r="64" spans="1:238" ht="18" x14ac:dyDescent="0.25">
      <c r="A64" s="392">
        <f t="shared" si="16"/>
        <v>58</v>
      </c>
      <c r="B64" s="62"/>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4</v>
      </c>
      <c r="CT64" s="379">
        <v>0</v>
      </c>
      <c r="CU64" s="379">
        <v>0</v>
      </c>
      <c r="CV64" s="379">
        <v>0</v>
      </c>
      <c r="CW64" s="379">
        <v>0</v>
      </c>
      <c r="CX64" s="379">
        <v>0</v>
      </c>
      <c r="CY64" s="379">
        <v>0</v>
      </c>
      <c r="CZ64" s="379">
        <v>0</v>
      </c>
      <c r="DA64" s="382">
        <v>1</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4</v>
      </c>
      <c r="HP64" s="115">
        <f t="shared" si="18"/>
        <v>0</v>
      </c>
      <c r="HQ64" s="115">
        <f t="shared" si="2"/>
        <v>0</v>
      </c>
      <c r="HR64" s="115">
        <f t="shared" si="3"/>
        <v>0</v>
      </c>
      <c r="HS64" s="116">
        <f t="shared" si="4"/>
        <v>0</v>
      </c>
      <c r="HT64" s="115">
        <f t="shared" si="5"/>
        <v>0</v>
      </c>
      <c r="HU64" s="115">
        <f t="shared" si="6"/>
        <v>0</v>
      </c>
      <c r="HV64" s="117">
        <f t="shared" si="7"/>
        <v>0</v>
      </c>
      <c r="HW64" s="115">
        <f t="shared" si="8"/>
        <v>0</v>
      </c>
      <c r="HX64" s="470" t="str">
        <f t="shared" si="9"/>
        <v>nem volt</v>
      </c>
      <c r="HY64" s="470" t="str">
        <f t="shared" si="10"/>
        <v>nem volt</v>
      </c>
      <c r="HZ64" s="399" t="str">
        <f t="shared" si="11"/>
        <v>nem volt</v>
      </c>
      <c r="IA64" s="118">
        <f t="shared" si="28"/>
        <v>4</v>
      </c>
      <c r="IB64" s="119">
        <f t="shared" si="13"/>
        <v>0</v>
      </c>
      <c r="IC64" s="119">
        <f t="shared" si="14"/>
        <v>0</v>
      </c>
      <c r="ID64" s="399">
        <f t="shared" si="15"/>
        <v>0</v>
      </c>
    </row>
    <row r="65" spans="1:238" ht="18" x14ac:dyDescent="0.25">
      <c r="A65" s="392">
        <f t="shared" si="16"/>
        <v>59</v>
      </c>
      <c r="B65" s="62"/>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1</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1</v>
      </c>
      <c r="HP65" s="115">
        <f t="shared" si="18"/>
        <v>0</v>
      </c>
      <c r="HQ65" s="115">
        <f t="shared" si="2"/>
        <v>0</v>
      </c>
      <c r="HR65" s="115">
        <f t="shared" si="3"/>
        <v>0</v>
      </c>
      <c r="HS65" s="116">
        <f t="shared" si="4"/>
        <v>0</v>
      </c>
      <c r="HT65" s="115">
        <f t="shared" si="5"/>
        <v>0</v>
      </c>
      <c r="HU65" s="115">
        <f t="shared" si="6"/>
        <v>0</v>
      </c>
      <c r="HV65" s="117">
        <f t="shared" si="7"/>
        <v>0</v>
      </c>
      <c r="HW65" s="115">
        <f t="shared" si="8"/>
        <v>0</v>
      </c>
      <c r="HX65" s="470" t="str">
        <f t="shared" si="9"/>
        <v>nem volt</v>
      </c>
      <c r="HY65" s="470" t="str">
        <f t="shared" si="10"/>
        <v>nem volt</v>
      </c>
      <c r="HZ65" s="399" t="str">
        <f t="shared" si="11"/>
        <v>nem volt</v>
      </c>
      <c r="IA65" s="118">
        <f t="shared" si="28"/>
        <v>1</v>
      </c>
      <c r="IB65" s="119">
        <f t="shared" si="13"/>
        <v>0</v>
      </c>
      <c r="IC65" s="119">
        <f t="shared" si="14"/>
        <v>0</v>
      </c>
      <c r="ID65" s="399">
        <f t="shared" si="15"/>
        <v>0</v>
      </c>
    </row>
    <row r="66" spans="1:238" ht="18" x14ac:dyDescent="0.25">
      <c r="A66" s="392">
        <f t="shared" si="16"/>
        <v>60</v>
      </c>
      <c r="B66" s="62"/>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8"/>
        <v>0</v>
      </c>
      <c r="IB66" s="119">
        <f t="shared" si="13"/>
        <v>0</v>
      </c>
      <c r="IC66" s="119" t="str">
        <f t="shared" si="14"/>
        <v>nem volt</v>
      </c>
      <c r="ID66" s="399">
        <f t="shared" si="15"/>
        <v>0</v>
      </c>
    </row>
    <row r="67" spans="1:238" ht="18" x14ac:dyDescent="0.25">
      <c r="A67" s="392">
        <f t="shared" si="16"/>
        <v>61</v>
      </c>
      <c r="B67" s="62"/>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14</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14</v>
      </c>
      <c r="HP67" s="115">
        <f t="shared" si="18"/>
        <v>0</v>
      </c>
      <c r="HQ67" s="115">
        <f t="shared" si="2"/>
        <v>0</v>
      </c>
      <c r="HR67" s="115">
        <f t="shared" si="3"/>
        <v>0</v>
      </c>
      <c r="HS67" s="116">
        <f t="shared" si="4"/>
        <v>0</v>
      </c>
      <c r="HT67" s="115">
        <f t="shared" si="5"/>
        <v>0</v>
      </c>
      <c r="HU67" s="115">
        <f t="shared" si="6"/>
        <v>0</v>
      </c>
      <c r="HV67" s="117">
        <f t="shared" si="7"/>
        <v>0</v>
      </c>
      <c r="HW67" s="115">
        <f t="shared" si="8"/>
        <v>0</v>
      </c>
      <c r="HX67" s="470" t="str">
        <f t="shared" si="9"/>
        <v>nem volt</v>
      </c>
      <c r="HY67" s="470" t="str">
        <f t="shared" si="10"/>
        <v>nem volt</v>
      </c>
      <c r="HZ67" s="399" t="str">
        <f t="shared" si="11"/>
        <v>nem volt</v>
      </c>
      <c r="IA67" s="118">
        <f t="shared" si="28"/>
        <v>14</v>
      </c>
      <c r="IB67" s="119">
        <f t="shared" si="13"/>
        <v>0</v>
      </c>
      <c r="IC67" s="119">
        <f t="shared" si="14"/>
        <v>0</v>
      </c>
      <c r="ID67" s="399">
        <f t="shared" si="15"/>
        <v>0</v>
      </c>
    </row>
    <row r="68" spans="1:238" ht="18" x14ac:dyDescent="0.25">
      <c r="A68" s="392">
        <f t="shared" si="16"/>
        <v>62</v>
      </c>
      <c r="B68" s="62"/>
      <c r="C68" s="64">
        <v>0</v>
      </c>
      <c r="D68" s="64">
        <v>0</v>
      </c>
      <c r="E68" s="64">
        <v>0</v>
      </c>
      <c r="F68" s="64">
        <v>0</v>
      </c>
      <c r="G68" s="64">
        <v>0</v>
      </c>
      <c r="H68" s="65">
        <v>0</v>
      </c>
      <c r="I68" s="288">
        <v>0</v>
      </c>
      <c r="J68" s="64">
        <v>0</v>
      </c>
      <c r="K68" s="64">
        <v>1</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8"/>
        <v>0</v>
      </c>
      <c r="IB68" s="119">
        <f t="shared" si="13"/>
        <v>0</v>
      </c>
      <c r="IC68" s="119" t="str">
        <f t="shared" si="14"/>
        <v>nem volt</v>
      </c>
      <c r="ID68" s="399">
        <f t="shared" si="15"/>
        <v>1</v>
      </c>
    </row>
    <row r="69" spans="1:238" ht="18" x14ac:dyDescent="0.25">
      <c r="A69" s="392">
        <f t="shared" si="16"/>
        <v>63</v>
      </c>
      <c r="B69" s="62"/>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10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3</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10</v>
      </c>
      <c r="HP69" s="115">
        <f t="shared" si="18"/>
        <v>0</v>
      </c>
      <c r="HQ69" s="115">
        <f t="shared" si="2"/>
        <v>0</v>
      </c>
      <c r="HR69" s="115">
        <f t="shared" si="3"/>
        <v>3</v>
      </c>
      <c r="HS69" s="116">
        <f t="shared" si="4"/>
        <v>0</v>
      </c>
      <c r="HT69" s="115">
        <f t="shared" si="5"/>
        <v>0</v>
      </c>
      <c r="HU69" s="115">
        <f t="shared" si="6"/>
        <v>0</v>
      </c>
      <c r="HV69" s="117">
        <f t="shared" si="7"/>
        <v>0</v>
      </c>
      <c r="HW69" s="115">
        <f t="shared" si="8"/>
        <v>0</v>
      </c>
      <c r="HX69" s="470" t="str">
        <f t="shared" si="9"/>
        <v>nem volt</v>
      </c>
      <c r="HY69" s="470" t="str">
        <f t="shared" si="10"/>
        <v>nem volt</v>
      </c>
      <c r="HZ69" s="399">
        <f t="shared" si="11"/>
        <v>0</v>
      </c>
      <c r="IA69" s="118">
        <f t="shared" si="28"/>
        <v>13</v>
      </c>
      <c r="IB69" s="119">
        <f t="shared" si="13"/>
        <v>0</v>
      </c>
      <c r="IC69" s="119">
        <f t="shared" si="14"/>
        <v>0</v>
      </c>
      <c r="ID69" s="399">
        <f t="shared" si="15"/>
        <v>0</v>
      </c>
    </row>
    <row r="70" spans="1:238" ht="18" x14ac:dyDescent="0.25">
      <c r="A70" s="392">
        <f t="shared" si="16"/>
        <v>64</v>
      </c>
      <c r="B70" s="62"/>
      <c r="C70" s="64">
        <v>0</v>
      </c>
      <c r="D70" s="64">
        <v>0</v>
      </c>
      <c r="E70" s="64">
        <v>0</v>
      </c>
      <c r="F70" s="64">
        <v>0</v>
      </c>
      <c r="G70" s="64">
        <v>0</v>
      </c>
      <c r="H70" s="65">
        <v>0</v>
      </c>
      <c r="I70" s="288">
        <v>0</v>
      </c>
      <c r="J70" s="64">
        <v>0</v>
      </c>
      <c r="K70" s="64">
        <v>0</v>
      </c>
      <c r="L70" s="64">
        <v>0</v>
      </c>
      <c r="M70" s="64">
        <v>0</v>
      </c>
      <c r="N70" s="64">
        <v>0</v>
      </c>
      <c r="O70" s="67"/>
      <c r="P70" s="378">
        <v>1</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3</v>
      </c>
      <c r="BJ70" s="379">
        <v>0</v>
      </c>
      <c r="BK70" s="379">
        <v>0</v>
      </c>
      <c r="BL70" s="379">
        <v>0</v>
      </c>
      <c r="BM70" s="379">
        <v>0</v>
      </c>
      <c r="BN70" s="379">
        <v>0</v>
      </c>
      <c r="BO70" s="379">
        <v>0</v>
      </c>
      <c r="BP70" s="379">
        <v>0</v>
      </c>
      <c r="BQ70" s="382">
        <v>1</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4</v>
      </c>
      <c r="HP70" s="115">
        <f t="shared" si="18"/>
        <v>0</v>
      </c>
      <c r="HQ70" s="115">
        <f t="shared" si="2"/>
        <v>0</v>
      </c>
      <c r="HR70" s="115">
        <f t="shared" si="3"/>
        <v>0</v>
      </c>
      <c r="HS70" s="116">
        <f t="shared" si="4"/>
        <v>0</v>
      </c>
      <c r="HT70" s="115">
        <f t="shared" si="5"/>
        <v>0</v>
      </c>
      <c r="HU70" s="115">
        <f t="shared" si="6"/>
        <v>0</v>
      </c>
      <c r="HV70" s="117">
        <f t="shared" si="7"/>
        <v>0</v>
      </c>
      <c r="HW70" s="115">
        <f t="shared" si="8"/>
        <v>0</v>
      </c>
      <c r="HX70" s="470" t="str">
        <f t="shared" si="9"/>
        <v>nem volt</v>
      </c>
      <c r="HY70" s="470" t="str">
        <f t="shared" si="10"/>
        <v>nem volt</v>
      </c>
      <c r="HZ70" s="399" t="str">
        <f t="shared" si="11"/>
        <v>nem volt</v>
      </c>
      <c r="IA70" s="118">
        <f t="shared" si="28"/>
        <v>4</v>
      </c>
      <c r="IB70" s="119">
        <f t="shared" si="13"/>
        <v>0</v>
      </c>
      <c r="IC70" s="119">
        <f t="shared" si="14"/>
        <v>0</v>
      </c>
      <c r="ID70" s="399">
        <f t="shared" si="15"/>
        <v>0</v>
      </c>
    </row>
    <row r="71" spans="1:238" ht="18" x14ac:dyDescent="0.25">
      <c r="A71" s="392">
        <f t="shared" si="16"/>
        <v>65</v>
      </c>
      <c r="B71" s="62"/>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8"/>
        <v>0</v>
      </c>
      <c r="IB71" s="119">
        <f t="shared" ref="IB71:IB106" si="37">SUM(HS71:HV71)</f>
        <v>0</v>
      </c>
      <c r="IC71" s="119" t="str">
        <f t="shared" si="14"/>
        <v>nem volt</v>
      </c>
      <c r="ID71" s="399">
        <f t="shared" si="15"/>
        <v>0</v>
      </c>
    </row>
    <row r="72" spans="1:238" ht="18" x14ac:dyDescent="0.25">
      <c r="A72" s="392">
        <f t="shared" si="16"/>
        <v>66</v>
      </c>
      <c r="B72" s="62"/>
      <c r="C72" s="64">
        <v>0</v>
      </c>
      <c r="D72" s="64">
        <v>0</v>
      </c>
      <c r="E72" s="64">
        <v>0</v>
      </c>
      <c r="F72" s="64">
        <v>0</v>
      </c>
      <c r="G72" s="64">
        <v>0</v>
      </c>
      <c r="H72" s="65">
        <v>0</v>
      </c>
      <c r="I72" s="288">
        <v>0</v>
      </c>
      <c r="J72" s="64">
        <v>0</v>
      </c>
      <c r="K72" s="64">
        <v>0</v>
      </c>
      <c r="L72" s="64">
        <v>0</v>
      </c>
      <c r="M72" s="64">
        <v>0</v>
      </c>
      <c r="N72" s="64">
        <v>0</v>
      </c>
      <c r="O72" s="67"/>
      <c r="P72" s="378">
        <v>1</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38">SUM(P72,Y72,AH72,AQ72,AZ72,BI72,BR72,CA72,CJ72,CS72,DB72,DK72,DT72,EC72,EL72,EU72,FD72,FM72,FV72,GE72,GN72,GW72,HF72)</f>
        <v>1</v>
      </c>
      <c r="HP72" s="115">
        <f t="shared" ref="HP72:HP106" si="39">SUM(Q72,Z72,AI72,AR72,BA72,BJ72,BS72,CB72,CK72,CT72,DC72,DL72,DU72,ED72,EM72,EV72,FE72,FN72,FW72,GF72,GO72,GX72,HG72)</f>
        <v>0</v>
      </c>
      <c r="HQ72" s="115">
        <f t="shared" ref="HQ72:HQ106" si="40">SUM(R72,AA72,AJ72,AS72,BB72,BK72,BT72,CC72,CL72,CU72,DD72,DM72,DV72,EE72,EN72,EW72,FF72,FO72,FX72,GG72,GP72,GY72,HH72)</f>
        <v>0</v>
      </c>
      <c r="HR72" s="115">
        <f t="shared" ref="HR72:HR106" si="41">SUM(S72,AB72,AK72,AT72,BC72,BL72,BU72,CD72,CM72,CV72,DE72,DN72,DW72,EF72,EO72,EX72,FG72,FP72,FY72,GH72,GQ72,GZ72,HI72)</f>
        <v>0</v>
      </c>
      <c r="HS72" s="116">
        <f t="shared" ref="HS72:HS106" si="42">SUM(T72,AC72,AL72,AU72,BD72,BM72,BV72,CE72,CN72,CW72,DF72,DO72,DX72,EG72,EP72,EY72,FH72,FQ72,FZ72,GI72,GR72,HA72,HJ72)</f>
        <v>0</v>
      </c>
      <c r="HT72" s="115">
        <f t="shared" ref="HT72:HT106" si="43">SUM(U72,AD72,AM72,AV72,BE72,BN72,BW72,CF72,CO72,CX72,DG72,DP72,DY72,EH72,EQ72,EZ72,FI72,FR72,GA72,GJ72,GS72,HB72,HK72)</f>
        <v>0</v>
      </c>
      <c r="HU72" s="115">
        <f t="shared" ref="HU72:HU106" si="44">SUM(V72,AE72,AN72,AW72,BF72,BO72,BX72,CG72,CP72,CY72,DH72,DQ72,DZ72,EI72,ER72,FA72,FJ72,FS72,GB72,GK72,GT72,HC72,HL72)</f>
        <v>0</v>
      </c>
      <c r="HV72" s="117">
        <f t="shared" ref="HV72:HV106" si="45">SUM(W72,AF72,AO72,AX72,BG72,BP72,BY72,CH72,CQ72,CZ72,DI72,DR72,EA72,EJ72,ES72,FB72,FK72,FT72,GC72,GL72,GU72,HD72,HM72)</f>
        <v>0</v>
      </c>
      <c r="HW72" s="115">
        <f t="shared" ref="HW72:HW106" si="46">IF(HO72=0,"nem volt",HS72/HO72)</f>
        <v>0</v>
      </c>
      <c r="HX72" s="470" t="str">
        <f t="shared" ref="HX72:HX106" si="47">IF(HP72=0,"nem volt",HT72/HP72)</f>
        <v>nem volt</v>
      </c>
      <c r="HY72" s="470" t="str">
        <f t="shared" ref="HY72:HY106" si="48">IF(HQ72=0,"nem volt",HU72/HQ72)</f>
        <v>nem volt</v>
      </c>
      <c r="HZ72" s="399" t="str">
        <f t="shared" ref="HZ72:HZ106" si="49">IF(HR72=0,"nem volt",HV72/HR72)</f>
        <v>nem volt</v>
      </c>
      <c r="IA72" s="118">
        <f t="shared" si="28"/>
        <v>1</v>
      </c>
      <c r="IB72" s="119">
        <f t="shared" si="37"/>
        <v>0</v>
      </c>
      <c r="IC72" s="119">
        <f t="shared" ref="IC72:IC106" si="50">IF(IA72=0,"nem volt",IB72/IA72)</f>
        <v>0</v>
      </c>
      <c r="ID72" s="399">
        <f t="shared" ref="ID72:ID106" si="51">SUM(C72:N72)</f>
        <v>0</v>
      </c>
    </row>
    <row r="73" spans="1:238" ht="18" x14ac:dyDescent="0.25">
      <c r="A73" s="392">
        <f t="shared" ref="A73:A106" si="52">A72+1</f>
        <v>67</v>
      </c>
      <c r="B73" s="62"/>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5</v>
      </c>
      <c r="BJ73" s="379">
        <v>0</v>
      </c>
      <c r="BK73" s="379">
        <v>0</v>
      </c>
      <c r="BL73" s="379">
        <v>0</v>
      </c>
      <c r="BM73" s="379">
        <v>0</v>
      </c>
      <c r="BN73" s="379">
        <v>0</v>
      </c>
      <c r="BO73" s="379">
        <v>0</v>
      </c>
      <c r="BP73" s="379">
        <v>0</v>
      </c>
      <c r="BQ73" s="382">
        <v>8</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38"/>
        <v>5</v>
      </c>
      <c r="HP73" s="115">
        <f t="shared" si="39"/>
        <v>0</v>
      </c>
      <c r="HQ73" s="115">
        <f t="shared" si="40"/>
        <v>0</v>
      </c>
      <c r="HR73" s="115">
        <f t="shared" si="41"/>
        <v>0</v>
      </c>
      <c r="HS73" s="116">
        <f t="shared" si="42"/>
        <v>0</v>
      </c>
      <c r="HT73" s="115">
        <f t="shared" si="43"/>
        <v>0</v>
      </c>
      <c r="HU73" s="115">
        <f t="shared" si="44"/>
        <v>0</v>
      </c>
      <c r="HV73" s="117">
        <f t="shared" si="45"/>
        <v>0</v>
      </c>
      <c r="HW73" s="115">
        <f t="shared" si="46"/>
        <v>0</v>
      </c>
      <c r="HX73" s="470" t="str">
        <f t="shared" si="47"/>
        <v>nem volt</v>
      </c>
      <c r="HY73" s="470" t="str">
        <f t="shared" si="48"/>
        <v>nem volt</v>
      </c>
      <c r="HZ73" s="399" t="str">
        <f t="shared" si="49"/>
        <v>nem volt</v>
      </c>
      <c r="IA73" s="118">
        <f t="shared" si="28"/>
        <v>5</v>
      </c>
      <c r="IB73" s="119">
        <f t="shared" si="37"/>
        <v>0</v>
      </c>
      <c r="IC73" s="119">
        <f t="shared" si="50"/>
        <v>0</v>
      </c>
      <c r="ID73" s="399">
        <f t="shared" si="51"/>
        <v>0</v>
      </c>
    </row>
    <row r="74" spans="1:238" ht="18" x14ac:dyDescent="0.25">
      <c r="A74" s="392">
        <f t="shared" si="52"/>
        <v>68</v>
      </c>
      <c r="B74" s="62"/>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48</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38"/>
        <v>0</v>
      </c>
      <c r="HP74" s="115">
        <f t="shared" si="39"/>
        <v>0</v>
      </c>
      <c r="HQ74" s="115">
        <f t="shared" si="40"/>
        <v>0</v>
      </c>
      <c r="HR74" s="115">
        <f t="shared" si="41"/>
        <v>0</v>
      </c>
      <c r="HS74" s="116">
        <f t="shared" si="42"/>
        <v>0</v>
      </c>
      <c r="HT74" s="115">
        <f t="shared" si="43"/>
        <v>0</v>
      </c>
      <c r="HU74" s="115">
        <f t="shared" si="44"/>
        <v>0</v>
      </c>
      <c r="HV74" s="117">
        <f t="shared" si="45"/>
        <v>0</v>
      </c>
      <c r="HW74" s="115" t="str">
        <f t="shared" si="46"/>
        <v>nem volt</v>
      </c>
      <c r="HX74" s="470" t="str">
        <f t="shared" si="47"/>
        <v>nem volt</v>
      </c>
      <c r="HY74" s="470" t="str">
        <f t="shared" si="48"/>
        <v>nem volt</v>
      </c>
      <c r="HZ74" s="399" t="str">
        <f t="shared" si="49"/>
        <v>nem volt</v>
      </c>
      <c r="IA74" s="118">
        <f t="shared" si="28"/>
        <v>0</v>
      </c>
      <c r="IB74" s="119">
        <f t="shared" si="37"/>
        <v>0</v>
      </c>
      <c r="IC74" s="119" t="str">
        <f t="shared" si="50"/>
        <v>nem volt</v>
      </c>
      <c r="ID74" s="399">
        <f t="shared" si="51"/>
        <v>0</v>
      </c>
    </row>
    <row r="75" spans="1:238" ht="18" x14ac:dyDescent="0.25">
      <c r="A75" s="392">
        <f t="shared" si="52"/>
        <v>69</v>
      </c>
      <c r="B75" s="62"/>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18</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38"/>
        <v>18</v>
      </c>
      <c r="HP75" s="115">
        <f t="shared" si="39"/>
        <v>0</v>
      </c>
      <c r="HQ75" s="115">
        <f t="shared" si="40"/>
        <v>0</v>
      </c>
      <c r="HR75" s="115">
        <f t="shared" si="41"/>
        <v>0</v>
      </c>
      <c r="HS75" s="116">
        <f t="shared" si="42"/>
        <v>0</v>
      </c>
      <c r="HT75" s="115">
        <f t="shared" si="43"/>
        <v>0</v>
      </c>
      <c r="HU75" s="115">
        <f t="shared" si="44"/>
        <v>0</v>
      </c>
      <c r="HV75" s="117">
        <f t="shared" si="45"/>
        <v>0</v>
      </c>
      <c r="HW75" s="115">
        <f t="shared" si="46"/>
        <v>0</v>
      </c>
      <c r="HX75" s="470" t="str">
        <f t="shared" si="47"/>
        <v>nem volt</v>
      </c>
      <c r="HY75" s="470" t="str">
        <f t="shared" si="48"/>
        <v>nem volt</v>
      </c>
      <c r="HZ75" s="399" t="str">
        <f t="shared" si="49"/>
        <v>nem volt</v>
      </c>
      <c r="IA75" s="118">
        <f t="shared" si="28"/>
        <v>18</v>
      </c>
      <c r="IB75" s="119">
        <f t="shared" si="37"/>
        <v>0</v>
      </c>
      <c r="IC75" s="119">
        <f t="shared" si="50"/>
        <v>0</v>
      </c>
      <c r="ID75" s="399">
        <f t="shared" si="51"/>
        <v>0</v>
      </c>
    </row>
    <row r="76" spans="1:238" ht="18" x14ac:dyDescent="0.25">
      <c r="A76" s="392">
        <f t="shared" si="52"/>
        <v>70</v>
      </c>
      <c r="B76" s="62"/>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3</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38"/>
        <v>0</v>
      </c>
      <c r="HP76" s="115">
        <f t="shared" si="39"/>
        <v>0</v>
      </c>
      <c r="HQ76" s="115">
        <f t="shared" si="40"/>
        <v>0</v>
      </c>
      <c r="HR76" s="115">
        <f t="shared" si="41"/>
        <v>0</v>
      </c>
      <c r="HS76" s="116">
        <f t="shared" si="42"/>
        <v>0</v>
      </c>
      <c r="HT76" s="115">
        <f t="shared" si="43"/>
        <v>0</v>
      </c>
      <c r="HU76" s="115">
        <f t="shared" si="44"/>
        <v>0</v>
      </c>
      <c r="HV76" s="117">
        <f t="shared" si="45"/>
        <v>0</v>
      </c>
      <c r="HW76" s="115" t="str">
        <f t="shared" si="46"/>
        <v>nem volt</v>
      </c>
      <c r="HX76" s="470" t="str">
        <f t="shared" si="47"/>
        <v>nem volt</v>
      </c>
      <c r="HY76" s="470" t="str">
        <f t="shared" si="48"/>
        <v>nem volt</v>
      </c>
      <c r="HZ76" s="399" t="str">
        <f t="shared" si="49"/>
        <v>nem volt</v>
      </c>
      <c r="IA76" s="118">
        <f t="shared" si="28"/>
        <v>0</v>
      </c>
      <c r="IB76" s="119">
        <f t="shared" si="37"/>
        <v>0</v>
      </c>
      <c r="IC76" s="119" t="str">
        <f t="shared" si="50"/>
        <v>nem volt</v>
      </c>
      <c r="ID76" s="399">
        <f t="shared" si="51"/>
        <v>0</v>
      </c>
    </row>
    <row r="77" spans="1:238" ht="18" x14ac:dyDescent="0.25">
      <c r="A77" s="392">
        <f t="shared" si="52"/>
        <v>71</v>
      </c>
      <c r="B77" s="62"/>
      <c r="C77" s="64">
        <v>1</v>
      </c>
      <c r="D77" s="64">
        <v>0</v>
      </c>
      <c r="E77" s="64">
        <v>0</v>
      </c>
      <c r="F77" s="64">
        <v>0</v>
      </c>
      <c r="G77" s="64">
        <v>0</v>
      </c>
      <c r="H77" s="65">
        <v>0</v>
      </c>
      <c r="I77" s="288">
        <v>1</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11</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38"/>
        <v>11</v>
      </c>
      <c r="HP77" s="115">
        <f t="shared" si="39"/>
        <v>0</v>
      </c>
      <c r="HQ77" s="115">
        <f t="shared" si="40"/>
        <v>0</v>
      </c>
      <c r="HR77" s="115">
        <f t="shared" si="41"/>
        <v>0</v>
      </c>
      <c r="HS77" s="116">
        <f t="shared" si="42"/>
        <v>0</v>
      </c>
      <c r="HT77" s="115">
        <f t="shared" si="43"/>
        <v>0</v>
      </c>
      <c r="HU77" s="115">
        <f t="shared" si="44"/>
        <v>0</v>
      </c>
      <c r="HV77" s="117">
        <f t="shared" si="45"/>
        <v>0</v>
      </c>
      <c r="HW77" s="115">
        <f t="shared" si="46"/>
        <v>0</v>
      </c>
      <c r="HX77" s="470" t="str">
        <f t="shared" si="47"/>
        <v>nem volt</v>
      </c>
      <c r="HY77" s="470" t="str">
        <f t="shared" si="48"/>
        <v>nem volt</v>
      </c>
      <c r="HZ77" s="399" t="str">
        <f t="shared" si="49"/>
        <v>nem volt</v>
      </c>
      <c r="IA77" s="118">
        <f t="shared" si="28"/>
        <v>11</v>
      </c>
      <c r="IB77" s="119">
        <f t="shared" si="37"/>
        <v>0</v>
      </c>
      <c r="IC77" s="119">
        <f t="shared" si="50"/>
        <v>0</v>
      </c>
      <c r="ID77" s="399">
        <f t="shared" si="51"/>
        <v>2</v>
      </c>
    </row>
    <row r="78" spans="1:238" ht="18" x14ac:dyDescent="0.25">
      <c r="A78" s="392">
        <f t="shared" si="52"/>
        <v>72</v>
      </c>
      <c r="B78" s="62"/>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5</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38"/>
        <v>0</v>
      </c>
      <c r="HP78" s="115">
        <f t="shared" si="39"/>
        <v>0</v>
      </c>
      <c r="HQ78" s="115">
        <f t="shared" si="40"/>
        <v>0</v>
      </c>
      <c r="HR78" s="115">
        <f t="shared" si="41"/>
        <v>5</v>
      </c>
      <c r="HS78" s="116">
        <f t="shared" si="42"/>
        <v>0</v>
      </c>
      <c r="HT78" s="115">
        <f t="shared" si="43"/>
        <v>0</v>
      </c>
      <c r="HU78" s="115">
        <f t="shared" si="44"/>
        <v>0</v>
      </c>
      <c r="HV78" s="117">
        <f t="shared" si="45"/>
        <v>0</v>
      </c>
      <c r="HW78" s="115" t="str">
        <f t="shared" si="46"/>
        <v>nem volt</v>
      </c>
      <c r="HX78" s="470" t="str">
        <f t="shared" si="47"/>
        <v>nem volt</v>
      </c>
      <c r="HY78" s="470" t="str">
        <f t="shared" si="48"/>
        <v>nem volt</v>
      </c>
      <c r="HZ78" s="399">
        <f t="shared" si="49"/>
        <v>0</v>
      </c>
      <c r="IA78" s="118">
        <f t="shared" si="28"/>
        <v>5</v>
      </c>
      <c r="IB78" s="119">
        <f t="shared" si="37"/>
        <v>0</v>
      </c>
      <c r="IC78" s="119">
        <f t="shared" si="50"/>
        <v>0</v>
      </c>
      <c r="ID78" s="399">
        <f t="shared" si="51"/>
        <v>0</v>
      </c>
    </row>
    <row r="79" spans="1:238" ht="18" x14ac:dyDescent="0.25">
      <c r="A79" s="392">
        <f t="shared" si="52"/>
        <v>73</v>
      </c>
      <c r="B79" s="62"/>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7</v>
      </c>
      <c r="DU79" s="379">
        <v>0</v>
      </c>
      <c r="DV79" s="379">
        <v>0</v>
      </c>
      <c r="DW79" s="379">
        <v>0</v>
      </c>
      <c r="DX79" s="379">
        <v>0</v>
      </c>
      <c r="DY79" s="379">
        <v>0</v>
      </c>
      <c r="DZ79" s="379">
        <v>0</v>
      </c>
      <c r="EA79" s="379">
        <v>0</v>
      </c>
      <c r="EB79" s="380">
        <v>7</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38"/>
        <v>7</v>
      </c>
      <c r="HP79" s="115">
        <f t="shared" si="39"/>
        <v>0</v>
      </c>
      <c r="HQ79" s="115">
        <f t="shared" si="40"/>
        <v>0</v>
      </c>
      <c r="HR79" s="115">
        <f t="shared" si="41"/>
        <v>0</v>
      </c>
      <c r="HS79" s="116">
        <f t="shared" si="42"/>
        <v>0</v>
      </c>
      <c r="HT79" s="115">
        <f t="shared" si="43"/>
        <v>0</v>
      </c>
      <c r="HU79" s="115">
        <f t="shared" si="44"/>
        <v>0</v>
      </c>
      <c r="HV79" s="117">
        <f t="shared" si="45"/>
        <v>0</v>
      </c>
      <c r="HW79" s="115">
        <f t="shared" si="46"/>
        <v>0</v>
      </c>
      <c r="HX79" s="470" t="str">
        <f t="shared" si="47"/>
        <v>nem volt</v>
      </c>
      <c r="HY79" s="470" t="str">
        <f t="shared" si="48"/>
        <v>nem volt</v>
      </c>
      <c r="HZ79" s="399" t="str">
        <f t="shared" si="49"/>
        <v>nem volt</v>
      </c>
      <c r="IA79" s="118">
        <f t="shared" si="28"/>
        <v>7</v>
      </c>
      <c r="IB79" s="119">
        <f t="shared" si="37"/>
        <v>0</v>
      </c>
      <c r="IC79" s="119">
        <f t="shared" si="50"/>
        <v>0</v>
      </c>
      <c r="ID79" s="399">
        <f t="shared" si="51"/>
        <v>0</v>
      </c>
    </row>
    <row r="80" spans="1:238" ht="18" x14ac:dyDescent="0.25">
      <c r="A80" s="392">
        <f t="shared" si="52"/>
        <v>74</v>
      </c>
      <c r="B80" s="62"/>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6</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38"/>
        <v>6</v>
      </c>
      <c r="HP80" s="115">
        <f t="shared" si="39"/>
        <v>0</v>
      </c>
      <c r="HQ80" s="115">
        <f t="shared" si="40"/>
        <v>0</v>
      </c>
      <c r="HR80" s="115">
        <f t="shared" si="41"/>
        <v>0</v>
      </c>
      <c r="HS80" s="116">
        <f t="shared" si="42"/>
        <v>0</v>
      </c>
      <c r="HT80" s="115">
        <f t="shared" si="43"/>
        <v>0</v>
      </c>
      <c r="HU80" s="115">
        <f t="shared" si="44"/>
        <v>0</v>
      </c>
      <c r="HV80" s="117">
        <f t="shared" si="45"/>
        <v>0</v>
      </c>
      <c r="HW80" s="115">
        <f t="shared" si="46"/>
        <v>0</v>
      </c>
      <c r="HX80" s="470" t="str">
        <f t="shared" si="47"/>
        <v>nem volt</v>
      </c>
      <c r="HY80" s="470" t="str">
        <f t="shared" si="48"/>
        <v>nem volt</v>
      </c>
      <c r="HZ80" s="399" t="str">
        <f t="shared" si="49"/>
        <v>nem volt</v>
      </c>
      <c r="IA80" s="118">
        <f t="shared" ref="IA80:IA106" si="53">SUM(HO80:HR80)</f>
        <v>6</v>
      </c>
      <c r="IB80" s="119">
        <f t="shared" si="37"/>
        <v>0</v>
      </c>
      <c r="IC80" s="119">
        <f t="shared" si="50"/>
        <v>0</v>
      </c>
      <c r="ID80" s="399">
        <f t="shared" si="51"/>
        <v>0</v>
      </c>
    </row>
    <row r="81" spans="1:238" ht="18" x14ac:dyDescent="0.25">
      <c r="A81" s="392">
        <f t="shared" si="52"/>
        <v>75</v>
      </c>
      <c r="B81" s="62"/>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38"/>
        <v>0</v>
      </c>
      <c r="HP81" s="115">
        <f t="shared" si="39"/>
        <v>0</v>
      </c>
      <c r="HQ81" s="115">
        <f t="shared" si="40"/>
        <v>0</v>
      </c>
      <c r="HR81" s="115">
        <f t="shared" si="41"/>
        <v>0</v>
      </c>
      <c r="HS81" s="116">
        <f t="shared" si="42"/>
        <v>0</v>
      </c>
      <c r="HT81" s="115">
        <f t="shared" si="43"/>
        <v>0</v>
      </c>
      <c r="HU81" s="115">
        <f t="shared" si="44"/>
        <v>0</v>
      </c>
      <c r="HV81" s="117">
        <f t="shared" si="45"/>
        <v>0</v>
      </c>
      <c r="HW81" s="115" t="str">
        <f t="shared" si="46"/>
        <v>nem volt</v>
      </c>
      <c r="HX81" s="470" t="str">
        <f t="shared" si="47"/>
        <v>nem volt</v>
      </c>
      <c r="HY81" s="470" t="str">
        <f t="shared" si="48"/>
        <v>nem volt</v>
      </c>
      <c r="HZ81" s="399" t="str">
        <f t="shared" si="49"/>
        <v>nem volt</v>
      </c>
      <c r="IA81" s="118">
        <f t="shared" si="53"/>
        <v>0</v>
      </c>
      <c r="IB81" s="119">
        <f t="shared" si="37"/>
        <v>0</v>
      </c>
      <c r="IC81" s="119" t="str">
        <f t="shared" si="50"/>
        <v>nem volt</v>
      </c>
      <c r="ID81" s="399">
        <f t="shared" si="51"/>
        <v>0</v>
      </c>
    </row>
    <row r="82" spans="1:238" ht="18" x14ac:dyDescent="0.25">
      <c r="A82" s="392">
        <f t="shared" si="52"/>
        <v>76</v>
      </c>
      <c r="B82" s="62"/>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11</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38"/>
        <v>11</v>
      </c>
      <c r="HP82" s="115">
        <f t="shared" si="39"/>
        <v>0</v>
      </c>
      <c r="HQ82" s="115">
        <f t="shared" si="40"/>
        <v>0</v>
      </c>
      <c r="HR82" s="115">
        <f t="shared" si="41"/>
        <v>0</v>
      </c>
      <c r="HS82" s="116">
        <f t="shared" si="42"/>
        <v>0</v>
      </c>
      <c r="HT82" s="115">
        <f t="shared" si="43"/>
        <v>0</v>
      </c>
      <c r="HU82" s="115">
        <f t="shared" si="44"/>
        <v>0</v>
      </c>
      <c r="HV82" s="117">
        <f t="shared" si="45"/>
        <v>0</v>
      </c>
      <c r="HW82" s="115">
        <f t="shared" si="46"/>
        <v>0</v>
      </c>
      <c r="HX82" s="470" t="str">
        <f t="shared" si="47"/>
        <v>nem volt</v>
      </c>
      <c r="HY82" s="470" t="str">
        <f t="shared" si="48"/>
        <v>nem volt</v>
      </c>
      <c r="HZ82" s="399" t="str">
        <f t="shared" si="49"/>
        <v>nem volt</v>
      </c>
      <c r="IA82" s="118">
        <f t="shared" si="53"/>
        <v>11</v>
      </c>
      <c r="IB82" s="119">
        <f t="shared" si="37"/>
        <v>0</v>
      </c>
      <c r="IC82" s="119">
        <f t="shared" si="50"/>
        <v>0</v>
      </c>
      <c r="ID82" s="399">
        <f t="shared" si="51"/>
        <v>0</v>
      </c>
    </row>
    <row r="83" spans="1:238" ht="18" x14ac:dyDescent="0.25">
      <c r="A83" s="392">
        <f t="shared" si="52"/>
        <v>77</v>
      </c>
      <c r="B83" s="62"/>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6</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38"/>
        <v>6</v>
      </c>
      <c r="HP83" s="115">
        <f t="shared" si="39"/>
        <v>0</v>
      </c>
      <c r="HQ83" s="115">
        <f t="shared" si="40"/>
        <v>0</v>
      </c>
      <c r="HR83" s="115">
        <f t="shared" si="41"/>
        <v>0</v>
      </c>
      <c r="HS83" s="116">
        <f t="shared" si="42"/>
        <v>0</v>
      </c>
      <c r="HT83" s="115">
        <f t="shared" si="43"/>
        <v>0</v>
      </c>
      <c r="HU83" s="115">
        <f t="shared" si="44"/>
        <v>0</v>
      </c>
      <c r="HV83" s="117">
        <f t="shared" si="45"/>
        <v>0</v>
      </c>
      <c r="HW83" s="115">
        <f t="shared" si="46"/>
        <v>0</v>
      </c>
      <c r="HX83" s="470" t="str">
        <f t="shared" si="47"/>
        <v>nem volt</v>
      </c>
      <c r="HY83" s="470" t="str">
        <f t="shared" si="48"/>
        <v>nem volt</v>
      </c>
      <c r="HZ83" s="399" t="str">
        <f t="shared" si="49"/>
        <v>nem volt</v>
      </c>
      <c r="IA83" s="118">
        <f t="shared" si="53"/>
        <v>6</v>
      </c>
      <c r="IB83" s="119">
        <f t="shared" si="37"/>
        <v>0</v>
      </c>
      <c r="IC83" s="119">
        <f t="shared" si="50"/>
        <v>0</v>
      </c>
      <c r="ID83" s="399">
        <f t="shared" si="51"/>
        <v>0</v>
      </c>
    </row>
    <row r="84" spans="1:238" ht="18" x14ac:dyDescent="0.25">
      <c r="A84" s="392">
        <f t="shared" si="52"/>
        <v>78</v>
      </c>
      <c r="B84" s="62"/>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7</v>
      </c>
      <c r="CT84" s="379">
        <v>0</v>
      </c>
      <c r="CU84" s="379">
        <v>0</v>
      </c>
      <c r="CV84" s="379">
        <v>0</v>
      </c>
      <c r="CW84" s="379">
        <v>0</v>
      </c>
      <c r="CX84" s="379">
        <v>0</v>
      </c>
      <c r="CY84" s="379">
        <v>0</v>
      </c>
      <c r="CZ84" s="379">
        <v>0</v>
      </c>
      <c r="DA84" s="382">
        <v>3</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38"/>
        <v>7</v>
      </c>
      <c r="HP84" s="115">
        <f t="shared" si="39"/>
        <v>0</v>
      </c>
      <c r="HQ84" s="115">
        <f t="shared" si="40"/>
        <v>0</v>
      </c>
      <c r="HR84" s="115">
        <f t="shared" si="41"/>
        <v>0</v>
      </c>
      <c r="HS84" s="116">
        <f t="shared" si="42"/>
        <v>0</v>
      </c>
      <c r="HT84" s="115">
        <f t="shared" si="43"/>
        <v>0</v>
      </c>
      <c r="HU84" s="115">
        <f t="shared" si="44"/>
        <v>0</v>
      </c>
      <c r="HV84" s="117">
        <f t="shared" si="45"/>
        <v>0</v>
      </c>
      <c r="HW84" s="115">
        <f t="shared" si="46"/>
        <v>0</v>
      </c>
      <c r="HX84" s="470" t="str">
        <f t="shared" si="47"/>
        <v>nem volt</v>
      </c>
      <c r="HY84" s="470" t="str">
        <f t="shared" si="48"/>
        <v>nem volt</v>
      </c>
      <c r="HZ84" s="399" t="str">
        <f t="shared" si="49"/>
        <v>nem volt</v>
      </c>
      <c r="IA84" s="118">
        <f t="shared" si="53"/>
        <v>7</v>
      </c>
      <c r="IB84" s="119">
        <f t="shared" si="37"/>
        <v>0</v>
      </c>
      <c r="IC84" s="119">
        <f t="shared" si="50"/>
        <v>0</v>
      </c>
      <c r="ID84" s="399">
        <f t="shared" si="51"/>
        <v>0</v>
      </c>
    </row>
    <row r="85" spans="1:238" ht="18" x14ac:dyDescent="0.25">
      <c r="A85" s="392">
        <f t="shared" si="52"/>
        <v>79</v>
      </c>
      <c r="B85" s="62"/>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10</v>
      </c>
      <c r="FW85" s="379">
        <v>0</v>
      </c>
      <c r="FX85" s="379">
        <v>0</v>
      </c>
      <c r="FY85" s="379">
        <v>0</v>
      </c>
      <c r="FZ85" s="379">
        <v>0</v>
      </c>
      <c r="GA85" s="379">
        <v>0</v>
      </c>
      <c r="GB85" s="379">
        <v>0</v>
      </c>
      <c r="GC85" s="379">
        <v>0</v>
      </c>
      <c r="GD85" s="380">
        <v>1</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38"/>
        <v>10</v>
      </c>
      <c r="HP85" s="115">
        <f t="shared" si="39"/>
        <v>0</v>
      </c>
      <c r="HQ85" s="115">
        <f t="shared" si="40"/>
        <v>0</v>
      </c>
      <c r="HR85" s="115">
        <f t="shared" si="41"/>
        <v>0</v>
      </c>
      <c r="HS85" s="116">
        <f t="shared" si="42"/>
        <v>0</v>
      </c>
      <c r="HT85" s="115">
        <f t="shared" si="43"/>
        <v>0</v>
      </c>
      <c r="HU85" s="115">
        <f t="shared" si="44"/>
        <v>0</v>
      </c>
      <c r="HV85" s="117">
        <f t="shared" si="45"/>
        <v>0</v>
      </c>
      <c r="HW85" s="115">
        <f t="shared" si="46"/>
        <v>0</v>
      </c>
      <c r="HX85" s="470" t="str">
        <f t="shared" si="47"/>
        <v>nem volt</v>
      </c>
      <c r="HY85" s="470" t="str">
        <f t="shared" si="48"/>
        <v>nem volt</v>
      </c>
      <c r="HZ85" s="399" t="str">
        <f t="shared" si="49"/>
        <v>nem volt</v>
      </c>
      <c r="IA85" s="118">
        <f t="shared" si="53"/>
        <v>10</v>
      </c>
      <c r="IB85" s="119">
        <f t="shared" si="37"/>
        <v>0</v>
      </c>
      <c r="IC85" s="119">
        <f t="shared" si="50"/>
        <v>0</v>
      </c>
      <c r="ID85" s="399">
        <f t="shared" si="51"/>
        <v>0</v>
      </c>
    </row>
    <row r="86" spans="1:238" ht="18" x14ac:dyDescent="0.25">
      <c r="A86" s="392">
        <f t="shared" si="52"/>
        <v>80</v>
      </c>
      <c r="B86" s="62"/>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6</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38"/>
        <v>0</v>
      </c>
      <c r="HP86" s="115">
        <f t="shared" si="39"/>
        <v>0</v>
      </c>
      <c r="HQ86" s="115">
        <f t="shared" si="40"/>
        <v>0</v>
      </c>
      <c r="HR86" s="115">
        <f t="shared" si="41"/>
        <v>6</v>
      </c>
      <c r="HS86" s="116">
        <f t="shared" si="42"/>
        <v>0</v>
      </c>
      <c r="HT86" s="115">
        <f t="shared" si="43"/>
        <v>0</v>
      </c>
      <c r="HU86" s="115">
        <f t="shared" si="44"/>
        <v>0</v>
      </c>
      <c r="HV86" s="117">
        <f t="shared" si="45"/>
        <v>0</v>
      </c>
      <c r="HW86" s="115" t="str">
        <f t="shared" si="46"/>
        <v>nem volt</v>
      </c>
      <c r="HX86" s="470" t="str">
        <f t="shared" si="47"/>
        <v>nem volt</v>
      </c>
      <c r="HY86" s="470" t="str">
        <f t="shared" si="48"/>
        <v>nem volt</v>
      </c>
      <c r="HZ86" s="399">
        <f t="shared" si="49"/>
        <v>0</v>
      </c>
      <c r="IA86" s="118">
        <f t="shared" si="53"/>
        <v>6</v>
      </c>
      <c r="IB86" s="119">
        <f t="shared" si="37"/>
        <v>0</v>
      </c>
      <c r="IC86" s="119">
        <f t="shared" si="50"/>
        <v>0</v>
      </c>
      <c r="ID86" s="399">
        <f t="shared" si="51"/>
        <v>0</v>
      </c>
    </row>
    <row r="87" spans="1:238" ht="18" x14ac:dyDescent="0.25">
      <c r="A87" s="392">
        <f t="shared" si="52"/>
        <v>81</v>
      </c>
      <c r="B87" s="62"/>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3</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38"/>
        <v>3</v>
      </c>
      <c r="HP87" s="115">
        <f t="shared" si="39"/>
        <v>0</v>
      </c>
      <c r="HQ87" s="115">
        <f t="shared" si="40"/>
        <v>0</v>
      </c>
      <c r="HR87" s="115">
        <f t="shared" si="41"/>
        <v>0</v>
      </c>
      <c r="HS87" s="116">
        <f t="shared" si="42"/>
        <v>0</v>
      </c>
      <c r="HT87" s="115">
        <f t="shared" si="43"/>
        <v>0</v>
      </c>
      <c r="HU87" s="115">
        <f t="shared" si="44"/>
        <v>0</v>
      </c>
      <c r="HV87" s="117">
        <f t="shared" si="45"/>
        <v>0</v>
      </c>
      <c r="HW87" s="115">
        <f t="shared" si="46"/>
        <v>0</v>
      </c>
      <c r="HX87" s="470" t="str">
        <f t="shared" si="47"/>
        <v>nem volt</v>
      </c>
      <c r="HY87" s="470" t="str">
        <f t="shared" si="48"/>
        <v>nem volt</v>
      </c>
      <c r="HZ87" s="399" t="str">
        <f t="shared" si="49"/>
        <v>nem volt</v>
      </c>
      <c r="IA87" s="118">
        <f t="shared" si="53"/>
        <v>3</v>
      </c>
      <c r="IB87" s="119">
        <f t="shared" si="37"/>
        <v>0</v>
      </c>
      <c r="IC87" s="119">
        <f t="shared" si="50"/>
        <v>0</v>
      </c>
      <c r="ID87" s="399">
        <f t="shared" si="51"/>
        <v>0</v>
      </c>
    </row>
    <row r="88" spans="1:238" ht="18" x14ac:dyDescent="0.25">
      <c r="A88" s="392">
        <f t="shared" si="52"/>
        <v>82</v>
      </c>
      <c r="B88" s="62"/>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6</v>
      </c>
      <c r="DU88" s="379">
        <v>0</v>
      </c>
      <c r="DV88" s="379">
        <v>0</v>
      </c>
      <c r="DW88" s="379">
        <v>0</v>
      </c>
      <c r="DX88" s="379">
        <v>0</v>
      </c>
      <c r="DY88" s="379">
        <v>0</v>
      </c>
      <c r="DZ88" s="379">
        <v>0</v>
      </c>
      <c r="EA88" s="379">
        <v>0</v>
      </c>
      <c r="EB88" s="380">
        <v>7</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7</v>
      </c>
      <c r="FW88" s="379">
        <v>0</v>
      </c>
      <c r="FX88" s="379">
        <v>0</v>
      </c>
      <c r="FY88" s="379">
        <v>0</v>
      </c>
      <c r="FZ88" s="379">
        <v>0</v>
      </c>
      <c r="GA88" s="379">
        <v>0</v>
      </c>
      <c r="GB88" s="379">
        <v>0</v>
      </c>
      <c r="GC88" s="379">
        <v>0</v>
      </c>
      <c r="GD88" s="380">
        <v>1</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38"/>
        <v>13</v>
      </c>
      <c r="HP88" s="115">
        <f t="shared" si="39"/>
        <v>0</v>
      </c>
      <c r="HQ88" s="115">
        <f t="shared" si="40"/>
        <v>0</v>
      </c>
      <c r="HR88" s="115">
        <f t="shared" si="41"/>
        <v>0</v>
      </c>
      <c r="HS88" s="116">
        <f t="shared" si="42"/>
        <v>0</v>
      </c>
      <c r="HT88" s="115">
        <f t="shared" si="43"/>
        <v>0</v>
      </c>
      <c r="HU88" s="115">
        <f t="shared" si="44"/>
        <v>0</v>
      </c>
      <c r="HV88" s="117">
        <f t="shared" si="45"/>
        <v>0</v>
      </c>
      <c r="HW88" s="115">
        <f t="shared" si="46"/>
        <v>0</v>
      </c>
      <c r="HX88" s="470" t="str">
        <f t="shared" si="47"/>
        <v>nem volt</v>
      </c>
      <c r="HY88" s="470" t="str">
        <f t="shared" si="48"/>
        <v>nem volt</v>
      </c>
      <c r="HZ88" s="399" t="str">
        <f t="shared" si="49"/>
        <v>nem volt</v>
      </c>
      <c r="IA88" s="118">
        <f t="shared" si="53"/>
        <v>13</v>
      </c>
      <c r="IB88" s="119">
        <f t="shared" si="37"/>
        <v>0</v>
      </c>
      <c r="IC88" s="119">
        <f t="shared" si="50"/>
        <v>0</v>
      </c>
      <c r="ID88" s="399">
        <f t="shared" si="51"/>
        <v>0</v>
      </c>
    </row>
    <row r="89" spans="1:238" ht="18" x14ac:dyDescent="0.25">
      <c r="A89" s="392">
        <f t="shared" si="52"/>
        <v>83</v>
      </c>
      <c r="B89" s="62"/>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3</v>
      </c>
      <c r="FE89" s="379">
        <v>0</v>
      </c>
      <c r="FF89" s="379">
        <v>0</v>
      </c>
      <c r="FG89" s="379">
        <v>0</v>
      </c>
      <c r="FH89" s="379">
        <v>0</v>
      </c>
      <c r="FI89" s="379">
        <v>0</v>
      </c>
      <c r="FJ89" s="379">
        <v>0</v>
      </c>
      <c r="FK89" s="379">
        <v>0</v>
      </c>
      <c r="FL89" s="380">
        <v>1</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38"/>
        <v>3</v>
      </c>
      <c r="HP89" s="115">
        <f t="shared" si="39"/>
        <v>0</v>
      </c>
      <c r="HQ89" s="115">
        <f t="shared" si="40"/>
        <v>0</v>
      </c>
      <c r="HR89" s="115">
        <f t="shared" si="41"/>
        <v>0</v>
      </c>
      <c r="HS89" s="116">
        <f t="shared" si="42"/>
        <v>0</v>
      </c>
      <c r="HT89" s="115">
        <f t="shared" si="43"/>
        <v>0</v>
      </c>
      <c r="HU89" s="115">
        <f t="shared" si="44"/>
        <v>0</v>
      </c>
      <c r="HV89" s="117">
        <f t="shared" si="45"/>
        <v>0</v>
      </c>
      <c r="HW89" s="115">
        <f t="shared" si="46"/>
        <v>0</v>
      </c>
      <c r="HX89" s="470" t="str">
        <f t="shared" si="47"/>
        <v>nem volt</v>
      </c>
      <c r="HY89" s="470" t="str">
        <f t="shared" si="48"/>
        <v>nem volt</v>
      </c>
      <c r="HZ89" s="399" t="str">
        <f t="shared" si="49"/>
        <v>nem volt</v>
      </c>
      <c r="IA89" s="118">
        <f t="shared" si="53"/>
        <v>3</v>
      </c>
      <c r="IB89" s="119">
        <f t="shared" si="37"/>
        <v>0</v>
      </c>
      <c r="IC89" s="119">
        <f t="shared" si="50"/>
        <v>0</v>
      </c>
      <c r="ID89" s="399">
        <f t="shared" si="51"/>
        <v>0</v>
      </c>
    </row>
    <row r="90" spans="1:238" ht="18" x14ac:dyDescent="0.25">
      <c r="A90" s="392">
        <f t="shared" si="52"/>
        <v>84</v>
      </c>
      <c r="B90" s="62"/>
      <c r="C90" s="64">
        <v>0</v>
      </c>
      <c r="D90" s="64">
        <v>0</v>
      </c>
      <c r="E90" s="64">
        <v>0</v>
      </c>
      <c r="F90" s="64">
        <v>0</v>
      </c>
      <c r="G90" s="64">
        <v>0</v>
      </c>
      <c r="H90" s="65">
        <v>0</v>
      </c>
      <c r="I90" s="288">
        <v>0</v>
      </c>
      <c r="J90" s="64">
        <v>0</v>
      </c>
      <c r="K90" s="64">
        <v>1</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5</v>
      </c>
      <c r="CT90" s="379">
        <v>0</v>
      </c>
      <c r="CU90" s="379">
        <v>0</v>
      </c>
      <c r="CV90" s="379">
        <v>0</v>
      </c>
      <c r="CW90" s="379">
        <v>0</v>
      </c>
      <c r="CX90" s="379">
        <v>0</v>
      </c>
      <c r="CY90" s="379">
        <v>0</v>
      </c>
      <c r="CZ90" s="379">
        <v>0</v>
      </c>
      <c r="DA90" s="382">
        <v>3</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38"/>
        <v>5</v>
      </c>
      <c r="HP90" s="115">
        <f t="shared" si="39"/>
        <v>0</v>
      </c>
      <c r="HQ90" s="115">
        <f t="shared" si="40"/>
        <v>0</v>
      </c>
      <c r="HR90" s="115">
        <f t="shared" si="41"/>
        <v>0</v>
      </c>
      <c r="HS90" s="116">
        <f t="shared" si="42"/>
        <v>0</v>
      </c>
      <c r="HT90" s="115">
        <f t="shared" si="43"/>
        <v>0</v>
      </c>
      <c r="HU90" s="115">
        <f t="shared" si="44"/>
        <v>0</v>
      </c>
      <c r="HV90" s="117">
        <f t="shared" si="45"/>
        <v>0</v>
      </c>
      <c r="HW90" s="115">
        <f t="shared" si="46"/>
        <v>0</v>
      </c>
      <c r="HX90" s="470" t="str">
        <f t="shared" si="47"/>
        <v>nem volt</v>
      </c>
      <c r="HY90" s="470" t="str">
        <f t="shared" si="48"/>
        <v>nem volt</v>
      </c>
      <c r="HZ90" s="399" t="str">
        <f t="shared" si="49"/>
        <v>nem volt</v>
      </c>
      <c r="IA90" s="118">
        <f t="shared" si="53"/>
        <v>5</v>
      </c>
      <c r="IB90" s="119">
        <f t="shared" si="37"/>
        <v>0</v>
      </c>
      <c r="IC90" s="119">
        <f t="shared" si="50"/>
        <v>0</v>
      </c>
      <c r="ID90" s="399">
        <f t="shared" si="51"/>
        <v>1</v>
      </c>
    </row>
    <row r="91" spans="1:238" ht="18" x14ac:dyDescent="0.25">
      <c r="A91" s="392">
        <f t="shared" si="52"/>
        <v>85</v>
      </c>
      <c r="B91" s="62"/>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6</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38"/>
        <v>6</v>
      </c>
      <c r="HP91" s="115">
        <f t="shared" si="39"/>
        <v>0</v>
      </c>
      <c r="HQ91" s="115">
        <f t="shared" si="40"/>
        <v>0</v>
      </c>
      <c r="HR91" s="115">
        <f t="shared" si="41"/>
        <v>0</v>
      </c>
      <c r="HS91" s="116">
        <f t="shared" si="42"/>
        <v>0</v>
      </c>
      <c r="HT91" s="115">
        <f t="shared" si="43"/>
        <v>0</v>
      </c>
      <c r="HU91" s="115">
        <f t="shared" si="44"/>
        <v>0</v>
      </c>
      <c r="HV91" s="117">
        <f t="shared" si="45"/>
        <v>0</v>
      </c>
      <c r="HW91" s="115">
        <f t="shared" si="46"/>
        <v>0</v>
      </c>
      <c r="HX91" s="470" t="str">
        <f t="shared" si="47"/>
        <v>nem volt</v>
      </c>
      <c r="HY91" s="470" t="str">
        <f t="shared" si="48"/>
        <v>nem volt</v>
      </c>
      <c r="HZ91" s="399" t="str">
        <f t="shared" si="49"/>
        <v>nem volt</v>
      </c>
      <c r="IA91" s="118">
        <f t="shared" si="53"/>
        <v>6</v>
      </c>
      <c r="IB91" s="119">
        <f t="shared" si="37"/>
        <v>0</v>
      </c>
      <c r="IC91" s="119">
        <f t="shared" si="50"/>
        <v>0</v>
      </c>
      <c r="ID91" s="399">
        <f t="shared" si="51"/>
        <v>0</v>
      </c>
    </row>
    <row r="92" spans="1:238" ht="18" x14ac:dyDescent="0.25">
      <c r="A92" s="392">
        <f t="shared" si="52"/>
        <v>86</v>
      </c>
      <c r="B92" s="62"/>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6</v>
      </c>
      <c r="ED92" s="379">
        <v>0</v>
      </c>
      <c r="EE92" s="379">
        <v>0</v>
      </c>
      <c r="EF92" s="379">
        <v>0</v>
      </c>
      <c r="EG92" s="379">
        <v>0</v>
      </c>
      <c r="EH92" s="379">
        <v>0</v>
      </c>
      <c r="EI92" s="379">
        <v>0</v>
      </c>
      <c r="EJ92" s="379">
        <v>0</v>
      </c>
      <c r="EK92" s="382">
        <v>5</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38"/>
        <v>6</v>
      </c>
      <c r="HP92" s="115">
        <f t="shared" si="39"/>
        <v>0</v>
      </c>
      <c r="HQ92" s="115">
        <f t="shared" si="40"/>
        <v>0</v>
      </c>
      <c r="HR92" s="115">
        <f t="shared" si="41"/>
        <v>0</v>
      </c>
      <c r="HS92" s="116">
        <f t="shared" si="42"/>
        <v>0</v>
      </c>
      <c r="HT92" s="115">
        <f t="shared" si="43"/>
        <v>0</v>
      </c>
      <c r="HU92" s="115">
        <f t="shared" si="44"/>
        <v>0</v>
      </c>
      <c r="HV92" s="117">
        <f t="shared" si="45"/>
        <v>0</v>
      </c>
      <c r="HW92" s="115">
        <f t="shared" si="46"/>
        <v>0</v>
      </c>
      <c r="HX92" s="470" t="str">
        <f t="shared" si="47"/>
        <v>nem volt</v>
      </c>
      <c r="HY92" s="470" t="str">
        <f t="shared" si="48"/>
        <v>nem volt</v>
      </c>
      <c r="HZ92" s="399" t="str">
        <f t="shared" si="49"/>
        <v>nem volt</v>
      </c>
      <c r="IA92" s="118">
        <f t="shared" si="53"/>
        <v>6</v>
      </c>
      <c r="IB92" s="119">
        <f t="shared" si="37"/>
        <v>0</v>
      </c>
      <c r="IC92" s="119">
        <f t="shared" si="50"/>
        <v>0</v>
      </c>
      <c r="ID92" s="399">
        <f t="shared" si="51"/>
        <v>0</v>
      </c>
    </row>
    <row r="93" spans="1:238" ht="18" x14ac:dyDescent="0.25">
      <c r="A93" s="392">
        <f t="shared" si="52"/>
        <v>87</v>
      </c>
      <c r="B93" s="62"/>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3</v>
      </c>
      <c r="ED93" s="379">
        <v>0</v>
      </c>
      <c r="EE93" s="379">
        <v>0</v>
      </c>
      <c r="EF93" s="379">
        <v>0</v>
      </c>
      <c r="EG93" s="379">
        <v>0</v>
      </c>
      <c r="EH93" s="379">
        <v>0</v>
      </c>
      <c r="EI93" s="379">
        <v>0</v>
      </c>
      <c r="EJ93" s="379">
        <v>0</v>
      </c>
      <c r="EK93" s="382">
        <v>10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SUM(P93,Y93,AH93,AQ93,AZ93,BI93,BR93,CA93,CJ93,CS93,DB93,DK93,DT93,EC93,EL93,EU93,FD93,FM93,FV93,GE93,GN93,GW93,HF93)</f>
        <v>3</v>
      </c>
      <c r="HP93" s="115">
        <f>SUM(Q93,Z93,AI93,AR93,BA93,BJ93,BS93,CB93,CK93,CT93,DC93,DL93,DU93,ED93,EM93,EV93,FE93,FN93,FW93,GF93,GO93,GX93,HG93)</f>
        <v>0</v>
      </c>
      <c r="HQ93" s="115">
        <f>SUM(R93,AA93,AJ93,AS93,BB93,BK93,BT93,CC93,CL93,CU93,DD93,DM93,DV93,EE93,EN93,EW93,FF93,FO93,FX93,GG93,GP93,GY93,HH93)</f>
        <v>0</v>
      </c>
      <c r="HR93" s="115">
        <f>SUM(S93,AB93,AK93,AT93,BC93,BL93,BU93,CD93,CM93,CV93,DE93,DN93,DW93,EF93,EO93,EX93,FG93,FP93,FY93,GH93,GQ93,GZ93,HI93)</f>
        <v>0</v>
      </c>
      <c r="HS93" s="116">
        <f>SUM(T93,AC93,AL93,AU93,BD93,BM93,BV93,CE93,CN93,CW93,DF93,DO93,DX93,EG93,EP93,EY93,FH93,FQ93,FZ93,GI93,GR93,HA93,HJ93)</f>
        <v>0</v>
      </c>
      <c r="HT93" s="115">
        <f>SUM(U93,AD93,AM93,AV93,BE93,BN93,BW93,CF93,CO93,CX93,DG93,DP93,DY93,EH93,EQ93,EZ93,FI93,FR93,GA93,GJ93,GS93,HB93,HK93)</f>
        <v>0</v>
      </c>
      <c r="HU93" s="115">
        <f>SUM(V93,AE93,AN93,AW93,BF93,BO93,BX93,CG93,CP93,CY93,DH93,DQ93,DZ93,EI93,ER93,FA93,FJ93,FS93,GB93,GK93,GT93,HC93,HL93)</f>
        <v>0</v>
      </c>
      <c r="HV93" s="117">
        <f>SUM(W93,AF93,AO93,AX93,BG93,BP93,BY93,CH93,CQ93,CZ93,DI93,DR93,EA93,EJ93,ES93,FB93,FK93,FT93,GC93,GL93,GU93,HD93,HM93)</f>
        <v>0</v>
      </c>
      <c r="HW93" s="115">
        <f t="shared" si="46"/>
        <v>0</v>
      </c>
      <c r="HX93" s="470" t="str">
        <f t="shared" si="47"/>
        <v>nem volt</v>
      </c>
      <c r="HY93" s="470" t="str">
        <f t="shared" si="48"/>
        <v>nem volt</v>
      </c>
      <c r="HZ93" s="399" t="str">
        <f t="shared" si="49"/>
        <v>nem volt</v>
      </c>
      <c r="IA93" s="118">
        <f t="shared" si="53"/>
        <v>3</v>
      </c>
      <c r="IB93" s="119">
        <f t="shared" si="37"/>
        <v>0</v>
      </c>
      <c r="IC93" s="119">
        <f t="shared" si="50"/>
        <v>0</v>
      </c>
      <c r="ID93" s="399">
        <f t="shared" si="51"/>
        <v>0</v>
      </c>
    </row>
    <row r="94" spans="1:238" ht="18" x14ac:dyDescent="0.25">
      <c r="A94" s="392">
        <f t="shared" si="52"/>
        <v>88</v>
      </c>
      <c r="B94" s="62"/>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3</v>
      </c>
      <c r="EP94" s="379">
        <v>0</v>
      </c>
      <c r="EQ94" s="379">
        <v>0</v>
      </c>
      <c r="ER94" s="379">
        <v>0</v>
      </c>
      <c r="ES94" s="379">
        <v>0</v>
      </c>
      <c r="ET94" s="380">
        <v>3</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78">
        <v>5</v>
      </c>
      <c r="GX94" s="379">
        <v>0</v>
      </c>
      <c r="GY94" s="379">
        <v>0</v>
      </c>
      <c r="GZ94" s="379">
        <v>0</v>
      </c>
      <c r="HA94" s="379">
        <v>0</v>
      </c>
      <c r="HB94" s="379">
        <v>0</v>
      </c>
      <c r="HC94" s="379">
        <v>0</v>
      </c>
      <c r="HD94" s="379">
        <v>0</v>
      </c>
      <c r="HE94" s="380">
        <v>0</v>
      </c>
      <c r="HF94" s="378">
        <v>0</v>
      </c>
      <c r="HG94" s="379">
        <v>0</v>
      </c>
      <c r="HH94" s="379">
        <v>0</v>
      </c>
      <c r="HI94" s="379">
        <v>0</v>
      </c>
      <c r="HJ94" s="379">
        <v>0</v>
      </c>
      <c r="HK94" s="379">
        <v>0</v>
      </c>
      <c r="HL94" s="379">
        <v>0</v>
      </c>
      <c r="HM94" s="379">
        <v>0</v>
      </c>
      <c r="HN94" s="380">
        <v>0</v>
      </c>
      <c r="HO94" s="115">
        <f>SUM(P94,Y94,AH94,AQ94,AZ94,BI94,BR94,CA94,CJ94,CS94,DB94,DK94,DT94,EC94,EL94,EU94,FD94,FM94,FV94,GE94,GN94,GW94,HF94)</f>
        <v>5</v>
      </c>
      <c r="HP94" s="115">
        <f>SUM(Q94,Z94,AI94,AR94,BA94,BJ94,BS94,CB94,CK94,CT94,DC94,DL94,DU94,ED94,EM94,EV94,FE94,FN94,FW94,GF94,GO94,GX94,HG94)</f>
        <v>0</v>
      </c>
      <c r="HQ94" s="115">
        <f>SUM(R94,AA94,AJ94,AS94,BB94,BK94,BT94,CC94,CL94,CU94,DD94,DM94,DV94,EE94,EN94,EW94,FF94,FO94,FX94,GG94,GP94,GY94,HH94)</f>
        <v>0</v>
      </c>
      <c r="HR94" s="115">
        <f>SUM(S94,AB94,AK94,AT94,BC94,BL94,BU94,CD94,CM94,CV94,DE94,DN94,DW94,EF94,EO94,EX94,FG94,FP94,FY94,GH94,GQ94,GZ94,HI94)</f>
        <v>3</v>
      </c>
      <c r="HS94" s="116">
        <f>SUM(T94,AC94,AL94,AU94,BD94,BM94,BV94,CE94,CN94,CW94,DF94,DO94,DX94,EG94,EP94,EY94,FH94,FQ94,FZ94,GI94,GR94,HA94,HJ94)</f>
        <v>0</v>
      </c>
      <c r="HT94" s="115">
        <f>SUM(U94,AD94,AM94,AV94,BE94,BN94,BW94,CF94,CO94,CX94,DG94,DP94,DY94,EH94,EQ94,EZ94,FI94,FR94,GA94,GJ94,GS94,HB94,HK94)</f>
        <v>0</v>
      </c>
      <c r="HU94" s="115">
        <f>SUM(V94,AE94,AN94,AW94,BF94,BO94,BX94,CG94,CP94,CY94,DH94,DQ94,DZ94,EI94,ER94,FA94,FJ94,FS94,GB94,GK94,GT94,HC94,HL94)</f>
        <v>0</v>
      </c>
      <c r="HV94" s="117">
        <f>SUM(W94,AF94,AO94,AX94,BG94,BP94,BY94,CH94,CQ94,CZ94,DI94,DR94,EA94,EJ94,ES94,FB94,FK94,FT94,GC94,GL94,GU94,HD94,HM94)</f>
        <v>0</v>
      </c>
      <c r="HW94" s="115">
        <f t="shared" si="46"/>
        <v>0</v>
      </c>
      <c r="HX94" s="470" t="str">
        <f t="shared" si="47"/>
        <v>nem volt</v>
      </c>
      <c r="HY94" s="470" t="str">
        <f t="shared" si="48"/>
        <v>nem volt</v>
      </c>
      <c r="HZ94" s="399">
        <f t="shared" si="49"/>
        <v>0</v>
      </c>
      <c r="IA94" s="118">
        <f t="shared" si="53"/>
        <v>8</v>
      </c>
      <c r="IB94" s="119">
        <f t="shared" si="37"/>
        <v>0</v>
      </c>
      <c r="IC94" s="119">
        <f t="shared" si="50"/>
        <v>0</v>
      </c>
      <c r="ID94" s="399">
        <f t="shared" si="51"/>
        <v>0</v>
      </c>
    </row>
    <row r="95" spans="1:238" ht="18" x14ac:dyDescent="0.25">
      <c r="A95" s="392">
        <f t="shared" si="52"/>
        <v>89</v>
      </c>
      <c r="B95" s="62"/>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2</v>
      </c>
      <c r="BA95" s="379">
        <v>0</v>
      </c>
      <c r="BB95" s="379">
        <v>0</v>
      </c>
      <c r="BC95" s="379">
        <v>0</v>
      </c>
      <c r="BD95" s="379">
        <v>0</v>
      </c>
      <c r="BE95" s="379">
        <v>0</v>
      </c>
      <c r="BF95" s="379">
        <v>0</v>
      </c>
      <c r="BG95" s="379">
        <v>0</v>
      </c>
      <c r="BH95" s="380">
        <v>1</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38"/>
        <v>2</v>
      </c>
      <c r="HP95" s="115">
        <f t="shared" si="39"/>
        <v>0</v>
      </c>
      <c r="HQ95" s="115">
        <f t="shared" si="40"/>
        <v>0</v>
      </c>
      <c r="HR95" s="115">
        <f t="shared" si="41"/>
        <v>0</v>
      </c>
      <c r="HS95" s="116">
        <f t="shared" si="42"/>
        <v>0</v>
      </c>
      <c r="HT95" s="115">
        <f t="shared" si="43"/>
        <v>0</v>
      </c>
      <c r="HU95" s="115">
        <f t="shared" si="44"/>
        <v>0</v>
      </c>
      <c r="HV95" s="117">
        <f t="shared" si="45"/>
        <v>0</v>
      </c>
      <c r="HW95" s="115">
        <f t="shared" si="46"/>
        <v>0</v>
      </c>
      <c r="HX95" s="470" t="str">
        <f t="shared" si="47"/>
        <v>nem volt</v>
      </c>
      <c r="HY95" s="470" t="str">
        <f t="shared" si="48"/>
        <v>nem volt</v>
      </c>
      <c r="HZ95" s="399" t="str">
        <f t="shared" si="49"/>
        <v>nem volt</v>
      </c>
      <c r="IA95" s="118">
        <f t="shared" si="53"/>
        <v>2</v>
      </c>
      <c r="IB95" s="119">
        <f t="shared" si="37"/>
        <v>0</v>
      </c>
      <c r="IC95" s="119">
        <f t="shared" si="50"/>
        <v>0</v>
      </c>
      <c r="ID95" s="399">
        <f t="shared" si="51"/>
        <v>0</v>
      </c>
    </row>
    <row r="96" spans="1:238" ht="18" x14ac:dyDescent="0.25">
      <c r="A96" s="392">
        <f t="shared" si="52"/>
        <v>90</v>
      </c>
      <c r="B96" s="62"/>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38"/>
        <v>0</v>
      </c>
      <c r="HP96" s="115">
        <f t="shared" si="39"/>
        <v>0</v>
      </c>
      <c r="HQ96" s="115">
        <f t="shared" si="40"/>
        <v>0</v>
      </c>
      <c r="HR96" s="115">
        <f t="shared" si="41"/>
        <v>0</v>
      </c>
      <c r="HS96" s="116">
        <f t="shared" si="42"/>
        <v>0</v>
      </c>
      <c r="HT96" s="115">
        <f t="shared" si="43"/>
        <v>0</v>
      </c>
      <c r="HU96" s="115">
        <f t="shared" si="44"/>
        <v>0</v>
      </c>
      <c r="HV96" s="117">
        <f t="shared" si="45"/>
        <v>0</v>
      </c>
      <c r="HW96" s="115" t="str">
        <f t="shared" si="46"/>
        <v>nem volt</v>
      </c>
      <c r="HX96" s="470" t="str">
        <f t="shared" si="47"/>
        <v>nem volt</v>
      </c>
      <c r="HY96" s="470" t="str">
        <f t="shared" si="48"/>
        <v>nem volt</v>
      </c>
      <c r="HZ96" s="399" t="str">
        <f t="shared" si="49"/>
        <v>nem volt</v>
      </c>
      <c r="IA96" s="118">
        <f t="shared" si="53"/>
        <v>0</v>
      </c>
      <c r="IB96" s="119">
        <f t="shared" si="37"/>
        <v>0</v>
      </c>
      <c r="IC96" s="119" t="str">
        <f t="shared" si="50"/>
        <v>nem volt</v>
      </c>
      <c r="ID96" s="399">
        <f t="shared" si="51"/>
        <v>0</v>
      </c>
    </row>
    <row r="97" spans="1:238" ht="18" x14ac:dyDescent="0.25">
      <c r="A97" s="392">
        <f t="shared" si="52"/>
        <v>91</v>
      </c>
      <c r="B97" s="62"/>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2</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38"/>
        <v>2</v>
      </c>
      <c r="HP97" s="115">
        <f t="shared" si="39"/>
        <v>0</v>
      </c>
      <c r="HQ97" s="115">
        <f t="shared" si="40"/>
        <v>0</v>
      </c>
      <c r="HR97" s="115">
        <f t="shared" si="41"/>
        <v>0</v>
      </c>
      <c r="HS97" s="116">
        <f t="shared" si="42"/>
        <v>0</v>
      </c>
      <c r="HT97" s="115">
        <f t="shared" si="43"/>
        <v>0</v>
      </c>
      <c r="HU97" s="115">
        <f t="shared" si="44"/>
        <v>0</v>
      </c>
      <c r="HV97" s="117">
        <f t="shared" si="45"/>
        <v>0</v>
      </c>
      <c r="HW97" s="115">
        <f t="shared" si="46"/>
        <v>0</v>
      </c>
      <c r="HX97" s="470" t="str">
        <f t="shared" si="47"/>
        <v>nem volt</v>
      </c>
      <c r="HY97" s="470" t="str">
        <f t="shared" si="48"/>
        <v>nem volt</v>
      </c>
      <c r="HZ97" s="399" t="str">
        <f t="shared" si="49"/>
        <v>nem volt</v>
      </c>
      <c r="IA97" s="118">
        <f t="shared" si="53"/>
        <v>2</v>
      </c>
      <c r="IB97" s="119">
        <f t="shared" si="37"/>
        <v>0</v>
      </c>
      <c r="IC97" s="119">
        <f t="shared" si="50"/>
        <v>0</v>
      </c>
      <c r="ID97" s="399">
        <f t="shared" si="51"/>
        <v>0</v>
      </c>
    </row>
    <row r="98" spans="1:238" ht="18" x14ac:dyDescent="0.25">
      <c r="A98" s="392">
        <f t="shared" si="52"/>
        <v>92</v>
      </c>
      <c r="B98" s="62"/>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6</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38"/>
        <v>6</v>
      </c>
      <c r="HP98" s="115">
        <f t="shared" si="39"/>
        <v>0</v>
      </c>
      <c r="HQ98" s="115">
        <f t="shared" si="40"/>
        <v>0</v>
      </c>
      <c r="HR98" s="115">
        <f t="shared" si="41"/>
        <v>0</v>
      </c>
      <c r="HS98" s="116">
        <f t="shared" si="42"/>
        <v>0</v>
      </c>
      <c r="HT98" s="115">
        <f t="shared" si="43"/>
        <v>0</v>
      </c>
      <c r="HU98" s="115">
        <f t="shared" si="44"/>
        <v>0</v>
      </c>
      <c r="HV98" s="117">
        <f t="shared" si="45"/>
        <v>0</v>
      </c>
      <c r="HW98" s="115">
        <f t="shared" si="46"/>
        <v>0</v>
      </c>
      <c r="HX98" s="470" t="str">
        <f t="shared" si="47"/>
        <v>nem volt</v>
      </c>
      <c r="HY98" s="470" t="str">
        <f t="shared" si="48"/>
        <v>nem volt</v>
      </c>
      <c r="HZ98" s="399" t="str">
        <f t="shared" si="49"/>
        <v>nem volt</v>
      </c>
      <c r="IA98" s="118">
        <f t="shared" si="53"/>
        <v>6</v>
      </c>
      <c r="IB98" s="119">
        <f t="shared" si="37"/>
        <v>0</v>
      </c>
      <c r="IC98" s="119">
        <f t="shared" si="50"/>
        <v>0</v>
      </c>
      <c r="ID98" s="399">
        <f t="shared" si="51"/>
        <v>0</v>
      </c>
    </row>
    <row r="99" spans="1:238" ht="18" x14ac:dyDescent="0.25">
      <c r="A99" s="392">
        <f t="shared" si="52"/>
        <v>93</v>
      </c>
      <c r="B99" s="62"/>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8</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38"/>
        <v>8</v>
      </c>
      <c r="HP99" s="115">
        <f t="shared" si="39"/>
        <v>0</v>
      </c>
      <c r="HQ99" s="115">
        <f t="shared" si="40"/>
        <v>0</v>
      </c>
      <c r="HR99" s="115">
        <f t="shared" si="41"/>
        <v>0</v>
      </c>
      <c r="HS99" s="116">
        <f t="shared" si="42"/>
        <v>0</v>
      </c>
      <c r="HT99" s="115">
        <f t="shared" si="43"/>
        <v>0</v>
      </c>
      <c r="HU99" s="115">
        <f t="shared" si="44"/>
        <v>0</v>
      </c>
      <c r="HV99" s="117">
        <f t="shared" si="45"/>
        <v>0</v>
      </c>
      <c r="HW99" s="115">
        <f t="shared" si="46"/>
        <v>0</v>
      </c>
      <c r="HX99" s="470" t="str">
        <f t="shared" si="47"/>
        <v>nem volt</v>
      </c>
      <c r="HY99" s="470" t="str">
        <f t="shared" si="48"/>
        <v>nem volt</v>
      </c>
      <c r="HZ99" s="399" t="str">
        <f t="shared" si="49"/>
        <v>nem volt</v>
      </c>
      <c r="IA99" s="118">
        <f t="shared" si="53"/>
        <v>8</v>
      </c>
      <c r="IB99" s="119">
        <f t="shared" si="37"/>
        <v>0</v>
      </c>
      <c r="IC99" s="119">
        <f t="shared" si="50"/>
        <v>0</v>
      </c>
      <c r="ID99" s="399">
        <f t="shared" si="51"/>
        <v>0</v>
      </c>
    </row>
    <row r="100" spans="1:238" ht="18" x14ac:dyDescent="0.25">
      <c r="A100" s="392">
        <f t="shared" si="52"/>
        <v>94</v>
      </c>
      <c r="B100" s="62"/>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7</v>
      </c>
      <c r="CT100" s="379">
        <v>0</v>
      </c>
      <c r="CU100" s="379">
        <v>0</v>
      </c>
      <c r="CV100" s="379">
        <v>13</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38"/>
        <v>7</v>
      </c>
      <c r="HP100" s="115">
        <f t="shared" si="39"/>
        <v>0</v>
      </c>
      <c r="HQ100" s="115">
        <f t="shared" si="40"/>
        <v>0</v>
      </c>
      <c r="HR100" s="115">
        <f t="shared" si="41"/>
        <v>13</v>
      </c>
      <c r="HS100" s="116">
        <f t="shared" si="42"/>
        <v>0</v>
      </c>
      <c r="HT100" s="115">
        <f t="shared" si="43"/>
        <v>0</v>
      </c>
      <c r="HU100" s="115">
        <f t="shared" si="44"/>
        <v>0</v>
      </c>
      <c r="HV100" s="117">
        <f t="shared" si="45"/>
        <v>0</v>
      </c>
      <c r="HW100" s="115">
        <f t="shared" si="46"/>
        <v>0</v>
      </c>
      <c r="HX100" s="470" t="str">
        <f t="shared" si="47"/>
        <v>nem volt</v>
      </c>
      <c r="HY100" s="470" t="str">
        <f t="shared" si="48"/>
        <v>nem volt</v>
      </c>
      <c r="HZ100" s="399">
        <f t="shared" si="49"/>
        <v>0</v>
      </c>
      <c r="IA100" s="118">
        <f t="shared" si="53"/>
        <v>20</v>
      </c>
      <c r="IB100" s="119">
        <f t="shared" si="37"/>
        <v>0</v>
      </c>
      <c r="IC100" s="119">
        <f t="shared" si="50"/>
        <v>0</v>
      </c>
      <c r="ID100" s="399">
        <f t="shared" si="51"/>
        <v>0</v>
      </c>
    </row>
    <row r="101" spans="1:238" ht="18" x14ac:dyDescent="0.25">
      <c r="A101" s="392">
        <f t="shared" si="52"/>
        <v>95</v>
      </c>
      <c r="B101" s="62"/>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38"/>
        <v>0</v>
      </c>
      <c r="HP101" s="115">
        <f t="shared" si="39"/>
        <v>0</v>
      </c>
      <c r="HQ101" s="115">
        <f t="shared" si="40"/>
        <v>0</v>
      </c>
      <c r="HR101" s="115">
        <f t="shared" si="41"/>
        <v>0</v>
      </c>
      <c r="HS101" s="116">
        <f t="shared" si="42"/>
        <v>0</v>
      </c>
      <c r="HT101" s="115">
        <f t="shared" si="43"/>
        <v>0</v>
      </c>
      <c r="HU101" s="115">
        <f t="shared" si="44"/>
        <v>0</v>
      </c>
      <c r="HV101" s="117">
        <f t="shared" si="45"/>
        <v>0</v>
      </c>
      <c r="HW101" s="115" t="str">
        <f t="shared" si="46"/>
        <v>nem volt</v>
      </c>
      <c r="HX101" s="470" t="str">
        <f t="shared" si="47"/>
        <v>nem volt</v>
      </c>
      <c r="HY101" s="470" t="str">
        <f t="shared" si="48"/>
        <v>nem volt</v>
      </c>
      <c r="HZ101" s="399" t="str">
        <f t="shared" si="49"/>
        <v>nem volt</v>
      </c>
      <c r="IA101" s="118">
        <f t="shared" si="53"/>
        <v>0</v>
      </c>
      <c r="IB101" s="119">
        <f t="shared" si="37"/>
        <v>0</v>
      </c>
      <c r="IC101" s="119" t="str">
        <f t="shared" si="50"/>
        <v>nem volt</v>
      </c>
      <c r="ID101" s="399">
        <f t="shared" si="51"/>
        <v>0</v>
      </c>
    </row>
    <row r="102" spans="1:238" ht="18" x14ac:dyDescent="0.25">
      <c r="A102" s="392">
        <f t="shared" si="52"/>
        <v>96</v>
      </c>
      <c r="B102" s="62"/>
      <c r="C102" s="64">
        <v>0</v>
      </c>
      <c r="D102" s="64">
        <v>0</v>
      </c>
      <c r="E102" s="64">
        <v>0</v>
      </c>
      <c r="F102" s="64">
        <v>0</v>
      </c>
      <c r="G102" s="64">
        <v>0</v>
      </c>
      <c r="H102" s="65">
        <v>1</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38"/>
        <v>0</v>
      </c>
      <c r="HP102" s="115">
        <f t="shared" si="39"/>
        <v>0</v>
      </c>
      <c r="HQ102" s="115">
        <f t="shared" si="40"/>
        <v>0</v>
      </c>
      <c r="HR102" s="115">
        <f t="shared" si="41"/>
        <v>0</v>
      </c>
      <c r="HS102" s="116">
        <f t="shared" si="42"/>
        <v>0</v>
      </c>
      <c r="HT102" s="115">
        <f t="shared" si="43"/>
        <v>0</v>
      </c>
      <c r="HU102" s="115">
        <f t="shared" si="44"/>
        <v>0</v>
      </c>
      <c r="HV102" s="117">
        <f t="shared" si="45"/>
        <v>0</v>
      </c>
      <c r="HW102" s="115" t="str">
        <f t="shared" si="46"/>
        <v>nem volt</v>
      </c>
      <c r="HX102" s="470" t="str">
        <f t="shared" si="47"/>
        <v>nem volt</v>
      </c>
      <c r="HY102" s="470" t="str">
        <f t="shared" si="48"/>
        <v>nem volt</v>
      </c>
      <c r="HZ102" s="399" t="str">
        <f t="shared" si="49"/>
        <v>nem volt</v>
      </c>
      <c r="IA102" s="118">
        <f t="shared" si="53"/>
        <v>0</v>
      </c>
      <c r="IB102" s="119">
        <f t="shared" si="37"/>
        <v>0</v>
      </c>
      <c r="IC102" s="119" t="str">
        <f t="shared" si="50"/>
        <v>nem volt</v>
      </c>
      <c r="ID102" s="399">
        <f t="shared" si="51"/>
        <v>1</v>
      </c>
    </row>
    <row r="103" spans="1:238" ht="18" x14ac:dyDescent="0.25">
      <c r="A103" s="392">
        <f t="shared" si="52"/>
        <v>97</v>
      </c>
      <c r="B103" s="62"/>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13</v>
      </c>
      <c r="FE103" s="379">
        <v>0</v>
      </c>
      <c r="FF103" s="379">
        <v>0</v>
      </c>
      <c r="FG103" s="379">
        <v>0</v>
      </c>
      <c r="FH103" s="379">
        <v>0</v>
      </c>
      <c r="FI103" s="379">
        <v>0</v>
      </c>
      <c r="FJ103" s="379">
        <v>0</v>
      </c>
      <c r="FK103" s="379">
        <v>0</v>
      </c>
      <c r="FL103" s="380">
        <v>7</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38"/>
        <v>13</v>
      </c>
      <c r="HP103" s="115">
        <f t="shared" si="39"/>
        <v>0</v>
      </c>
      <c r="HQ103" s="115">
        <f t="shared" si="40"/>
        <v>0</v>
      </c>
      <c r="HR103" s="115">
        <f t="shared" si="41"/>
        <v>0</v>
      </c>
      <c r="HS103" s="116">
        <f t="shared" si="42"/>
        <v>0</v>
      </c>
      <c r="HT103" s="115">
        <f t="shared" si="43"/>
        <v>0</v>
      </c>
      <c r="HU103" s="115">
        <f t="shared" si="44"/>
        <v>0</v>
      </c>
      <c r="HV103" s="117">
        <f t="shared" si="45"/>
        <v>0</v>
      </c>
      <c r="HW103" s="115">
        <f t="shared" si="46"/>
        <v>0</v>
      </c>
      <c r="HX103" s="470" t="str">
        <f t="shared" si="47"/>
        <v>nem volt</v>
      </c>
      <c r="HY103" s="470" t="str">
        <f t="shared" si="48"/>
        <v>nem volt</v>
      </c>
      <c r="HZ103" s="399" t="str">
        <f t="shared" si="49"/>
        <v>nem volt</v>
      </c>
      <c r="IA103" s="118">
        <f t="shared" si="53"/>
        <v>13</v>
      </c>
      <c r="IB103" s="119">
        <f t="shared" si="37"/>
        <v>0</v>
      </c>
      <c r="IC103" s="119">
        <f t="shared" si="50"/>
        <v>0</v>
      </c>
      <c r="ID103" s="399">
        <f t="shared" si="51"/>
        <v>0</v>
      </c>
    </row>
    <row r="104" spans="1:238" ht="18" x14ac:dyDescent="0.25">
      <c r="A104" s="392">
        <f t="shared" si="52"/>
        <v>98</v>
      </c>
      <c r="B104" s="62"/>
      <c r="C104" s="64">
        <v>0</v>
      </c>
      <c r="D104" s="64">
        <v>0</v>
      </c>
      <c r="E104" s="64">
        <v>0</v>
      </c>
      <c r="F104" s="64">
        <v>0</v>
      </c>
      <c r="G104" s="64">
        <v>0</v>
      </c>
      <c r="H104" s="65">
        <v>0</v>
      </c>
      <c r="I104" s="288">
        <v>0</v>
      </c>
      <c r="J104" s="64">
        <v>0</v>
      </c>
      <c r="K104" s="64">
        <v>0</v>
      </c>
      <c r="L104" s="64">
        <v>0</v>
      </c>
      <c r="M104" s="64">
        <v>1</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38"/>
        <v>0</v>
      </c>
      <c r="HP104" s="115">
        <f t="shared" si="39"/>
        <v>0</v>
      </c>
      <c r="HQ104" s="115">
        <f t="shared" si="40"/>
        <v>0</v>
      </c>
      <c r="HR104" s="115">
        <f t="shared" si="41"/>
        <v>0</v>
      </c>
      <c r="HS104" s="116">
        <f t="shared" si="42"/>
        <v>0</v>
      </c>
      <c r="HT104" s="115">
        <f t="shared" si="43"/>
        <v>0</v>
      </c>
      <c r="HU104" s="115">
        <f t="shared" si="44"/>
        <v>0</v>
      </c>
      <c r="HV104" s="117">
        <f t="shared" si="45"/>
        <v>0</v>
      </c>
      <c r="HW104" s="115" t="str">
        <f t="shared" si="46"/>
        <v>nem volt</v>
      </c>
      <c r="HX104" s="470" t="str">
        <f t="shared" si="47"/>
        <v>nem volt</v>
      </c>
      <c r="HY104" s="470" t="str">
        <f t="shared" si="48"/>
        <v>nem volt</v>
      </c>
      <c r="HZ104" s="399" t="str">
        <f t="shared" si="49"/>
        <v>nem volt</v>
      </c>
      <c r="IA104" s="118">
        <f t="shared" si="53"/>
        <v>0</v>
      </c>
      <c r="IB104" s="119">
        <f t="shared" si="37"/>
        <v>0</v>
      </c>
      <c r="IC104" s="119" t="str">
        <f t="shared" si="50"/>
        <v>nem volt</v>
      </c>
      <c r="ID104" s="399">
        <f t="shared" si="51"/>
        <v>1</v>
      </c>
    </row>
    <row r="105" spans="1:238" ht="18" x14ac:dyDescent="0.25">
      <c r="A105" s="392">
        <f t="shared" si="52"/>
        <v>99</v>
      </c>
      <c r="B105" s="62"/>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3</v>
      </c>
      <c r="CT105" s="379">
        <v>0</v>
      </c>
      <c r="CU105" s="379">
        <v>10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38"/>
        <v>3</v>
      </c>
      <c r="HP105" s="115">
        <f t="shared" si="39"/>
        <v>0</v>
      </c>
      <c r="HQ105" s="115">
        <f t="shared" si="40"/>
        <v>10</v>
      </c>
      <c r="HR105" s="115">
        <f t="shared" si="41"/>
        <v>0</v>
      </c>
      <c r="HS105" s="116">
        <f t="shared" si="42"/>
        <v>0</v>
      </c>
      <c r="HT105" s="115">
        <f t="shared" si="43"/>
        <v>0</v>
      </c>
      <c r="HU105" s="115">
        <f t="shared" si="44"/>
        <v>0</v>
      </c>
      <c r="HV105" s="117">
        <f t="shared" si="45"/>
        <v>0</v>
      </c>
      <c r="HW105" s="115">
        <f t="shared" si="46"/>
        <v>0</v>
      </c>
      <c r="HX105" s="470" t="str">
        <f t="shared" si="47"/>
        <v>nem volt</v>
      </c>
      <c r="HY105" s="470">
        <f t="shared" si="48"/>
        <v>0</v>
      </c>
      <c r="HZ105" s="399" t="str">
        <f t="shared" si="49"/>
        <v>nem volt</v>
      </c>
      <c r="IA105" s="118">
        <f t="shared" si="53"/>
        <v>13</v>
      </c>
      <c r="IB105" s="119">
        <f t="shared" si="37"/>
        <v>0</v>
      </c>
      <c r="IC105" s="119">
        <f t="shared" si="50"/>
        <v>0</v>
      </c>
      <c r="ID105" s="399">
        <f t="shared" si="51"/>
        <v>0</v>
      </c>
    </row>
    <row r="106" spans="1:238" ht="18.75" thickBot="1" x14ac:dyDescent="0.3">
      <c r="A106" s="392">
        <f t="shared" si="52"/>
        <v>100</v>
      </c>
      <c r="B106" s="62"/>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7</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38"/>
        <v>0</v>
      </c>
      <c r="HP106" s="115">
        <f t="shared" si="39"/>
        <v>7</v>
      </c>
      <c r="HQ106" s="115">
        <f t="shared" si="40"/>
        <v>0</v>
      </c>
      <c r="HR106" s="115">
        <f t="shared" si="41"/>
        <v>0</v>
      </c>
      <c r="HS106" s="116">
        <f t="shared" si="42"/>
        <v>0</v>
      </c>
      <c r="HT106" s="115">
        <f t="shared" si="43"/>
        <v>0</v>
      </c>
      <c r="HU106" s="115">
        <f t="shared" si="44"/>
        <v>0</v>
      </c>
      <c r="HV106" s="117">
        <f t="shared" si="45"/>
        <v>0</v>
      </c>
      <c r="HW106" s="115" t="str">
        <f t="shared" si="46"/>
        <v>nem volt</v>
      </c>
      <c r="HX106" s="470">
        <f t="shared" si="47"/>
        <v>0</v>
      </c>
      <c r="HY106" s="470" t="str">
        <f t="shared" si="48"/>
        <v>nem volt</v>
      </c>
      <c r="HZ106" s="399" t="str">
        <f t="shared" si="49"/>
        <v>nem volt</v>
      </c>
      <c r="IA106" s="120">
        <f t="shared" si="53"/>
        <v>7</v>
      </c>
      <c r="IB106" s="121">
        <f t="shared" si="37"/>
        <v>0</v>
      </c>
      <c r="IC106" s="119">
        <f t="shared" si="50"/>
        <v>0</v>
      </c>
      <c r="ID106" s="400">
        <f t="shared" si="51"/>
        <v>0</v>
      </c>
    </row>
    <row r="107" spans="1:238" ht="16.5" thickTop="1" x14ac:dyDescent="0.25">
      <c r="A107" s="75"/>
      <c r="B107" s="108" t="s">
        <v>32</v>
      </c>
      <c r="C107" s="109">
        <f t="shared" ref="C107:N107" si="54">SUM(C7:C106)</f>
        <v>1</v>
      </c>
      <c r="D107" s="109">
        <f t="shared" si="54"/>
        <v>0</v>
      </c>
      <c r="E107" s="109">
        <f t="shared" si="54"/>
        <v>0</v>
      </c>
      <c r="F107" s="109">
        <f t="shared" si="54"/>
        <v>0</v>
      </c>
      <c r="G107" s="109">
        <f t="shared" si="54"/>
        <v>2</v>
      </c>
      <c r="H107" s="109">
        <f t="shared" si="54"/>
        <v>9</v>
      </c>
      <c r="I107" s="290">
        <f t="shared" si="54"/>
        <v>1</v>
      </c>
      <c r="J107" s="109">
        <f t="shared" si="54"/>
        <v>0</v>
      </c>
      <c r="K107" s="109">
        <f t="shared" si="54"/>
        <v>3</v>
      </c>
      <c r="L107" s="109">
        <f t="shared" si="54"/>
        <v>0</v>
      </c>
      <c r="M107" s="109">
        <f t="shared" si="54"/>
        <v>4</v>
      </c>
      <c r="N107" s="109">
        <f t="shared" si="54"/>
        <v>0</v>
      </c>
      <c r="O107" s="136" t="s">
        <v>110</v>
      </c>
      <c r="P107" s="383">
        <f t="shared" ref="P107:BR107" si="55">SUM(P7:P106)</f>
        <v>2</v>
      </c>
      <c r="Q107" s="383">
        <f t="shared" si="55"/>
        <v>0</v>
      </c>
      <c r="R107" s="383">
        <f t="shared" si="55"/>
        <v>0</v>
      </c>
      <c r="S107" s="383">
        <f t="shared" si="55"/>
        <v>0</v>
      </c>
      <c r="T107" s="383">
        <f t="shared" si="55"/>
        <v>0</v>
      </c>
      <c r="U107" s="383">
        <f t="shared" si="55"/>
        <v>0</v>
      </c>
      <c r="V107" s="383">
        <f t="shared" si="55"/>
        <v>0</v>
      </c>
      <c r="W107" s="383">
        <f t="shared" si="55"/>
        <v>0</v>
      </c>
      <c r="X107" s="383">
        <f t="shared" si="55"/>
        <v>0</v>
      </c>
      <c r="Y107" s="384">
        <f t="shared" si="55"/>
        <v>0</v>
      </c>
      <c r="Z107" s="385">
        <f t="shared" si="55"/>
        <v>0</v>
      </c>
      <c r="AA107" s="385">
        <f t="shared" si="55"/>
        <v>0</v>
      </c>
      <c r="AB107" s="385">
        <f t="shared" si="55"/>
        <v>0</v>
      </c>
      <c r="AC107" s="385">
        <f t="shared" si="55"/>
        <v>0</v>
      </c>
      <c r="AD107" s="385">
        <f t="shared" si="55"/>
        <v>0</v>
      </c>
      <c r="AE107" s="385">
        <f t="shared" si="55"/>
        <v>0</v>
      </c>
      <c r="AF107" s="385">
        <f t="shared" si="55"/>
        <v>0</v>
      </c>
      <c r="AG107" s="386">
        <f t="shared" si="55"/>
        <v>0</v>
      </c>
      <c r="AH107" s="383">
        <f t="shared" si="55"/>
        <v>0</v>
      </c>
      <c r="AI107" s="383">
        <f t="shared" si="55"/>
        <v>1</v>
      </c>
      <c r="AJ107" s="383">
        <f t="shared" si="55"/>
        <v>0</v>
      </c>
      <c r="AK107" s="383">
        <f t="shared" si="55"/>
        <v>0</v>
      </c>
      <c r="AL107" s="383">
        <f t="shared" si="55"/>
        <v>0</v>
      </c>
      <c r="AM107" s="383">
        <f t="shared" si="55"/>
        <v>0</v>
      </c>
      <c r="AN107" s="383">
        <f t="shared" si="55"/>
        <v>0</v>
      </c>
      <c r="AO107" s="383">
        <f t="shared" si="55"/>
        <v>0</v>
      </c>
      <c r="AP107" s="383">
        <f t="shared" si="55"/>
        <v>0</v>
      </c>
      <c r="AQ107" s="384">
        <f t="shared" si="55"/>
        <v>0</v>
      </c>
      <c r="AR107" s="385">
        <f t="shared" si="55"/>
        <v>0</v>
      </c>
      <c r="AS107" s="385">
        <f t="shared" si="55"/>
        <v>0</v>
      </c>
      <c r="AT107" s="385">
        <f t="shared" si="55"/>
        <v>0</v>
      </c>
      <c r="AU107" s="385">
        <f t="shared" si="55"/>
        <v>0</v>
      </c>
      <c r="AV107" s="385">
        <f t="shared" si="55"/>
        <v>0</v>
      </c>
      <c r="AW107" s="385">
        <f t="shared" si="55"/>
        <v>0</v>
      </c>
      <c r="AX107" s="385">
        <f t="shared" si="55"/>
        <v>0</v>
      </c>
      <c r="AY107" s="386">
        <f t="shared" si="55"/>
        <v>0</v>
      </c>
      <c r="AZ107" s="383">
        <f t="shared" si="55"/>
        <v>203</v>
      </c>
      <c r="BA107" s="383">
        <f t="shared" si="55"/>
        <v>86</v>
      </c>
      <c r="BB107" s="383">
        <f t="shared" si="55"/>
        <v>33</v>
      </c>
      <c r="BC107" s="383">
        <f t="shared" si="55"/>
        <v>0</v>
      </c>
      <c r="BD107" s="383">
        <f t="shared" si="55"/>
        <v>2</v>
      </c>
      <c r="BE107" s="383">
        <f t="shared" si="55"/>
        <v>0</v>
      </c>
      <c r="BF107" s="383">
        <f t="shared" si="55"/>
        <v>0</v>
      </c>
      <c r="BG107" s="383">
        <f t="shared" si="55"/>
        <v>0</v>
      </c>
      <c r="BH107" s="383">
        <f t="shared" si="55"/>
        <v>51</v>
      </c>
      <c r="BI107" s="384">
        <f t="shared" si="55"/>
        <v>181</v>
      </c>
      <c r="BJ107" s="385">
        <f t="shared" si="55"/>
        <v>63</v>
      </c>
      <c r="BK107" s="385">
        <f t="shared" si="55"/>
        <v>7</v>
      </c>
      <c r="BL107" s="385">
        <f t="shared" si="55"/>
        <v>5</v>
      </c>
      <c r="BM107" s="385">
        <f t="shared" si="55"/>
        <v>0</v>
      </c>
      <c r="BN107" s="385">
        <f t="shared" si="55"/>
        <v>0</v>
      </c>
      <c r="BO107" s="385">
        <f t="shared" si="55"/>
        <v>0</v>
      </c>
      <c r="BP107" s="385">
        <f t="shared" si="55"/>
        <v>0</v>
      </c>
      <c r="BQ107" s="386">
        <f t="shared" si="55"/>
        <v>83</v>
      </c>
      <c r="BR107" s="383">
        <f t="shared" si="55"/>
        <v>0</v>
      </c>
      <c r="BS107" s="383">
        <f t="shared" ref="BS107:DU107" si="56">SUM(BS7:BS106)</f>
        <v>0</v>
      </c>
      <c r="BT107" s="383">
        <f t="shared" si="56"/>
        <v>0</v>
      </c>
      <c r="BU107" s="383">
        <f t="shared" si="56"/>
        <v>0</v>
      </c>
      <c r="BV107" s="383">
        <f t="shared" si="56"/>
        <v>0</v>
      </c>
      <c r="BW107" s="383">
        <f t="shared" si="56"/>
        <v>0</v>
      </c>
      <c r="BX107" s="383">
        <f t="shared" si="56"/>
        <v>0</v>
      </c>
      <c r="BY107" s="383">
        <f t="shared" si="56"/>
        <v>0</v>
      </c>
      <c r="BZ107" s="383">
        <f t="shared" si="56"/>
        <v>0</v>
      </c>
      <c r="CA107" s="384">
        <f t="shared" ref="CA107:CR107" si="57">SUM(CA7:CA106)</f>
        <v>0</v>
      </c>
      <c r="CB107" s="385">
        <f t="shared" si="57"/>
        <v>0</v>
      </c>
      <c r="CC107" s="385">
        <f t="shared" si="57"/>
        <v>0</v>
      </c>
      <c r="CD107" s="385">
        <f t="shared" si="57"/>
        <v>0</v>
      </c>
      <c r="CE107" s="385">
        <f t="shared" si="57"/>
        <v>0</v>
      </c>
      <c r="CF107" s="385">
        <f t="shared" si="57"/>
        <v>0</v>
      </c>
      <c r="CG107" s="385">
        <f t="shared" si="57"/>
        <v>0</v>
      </c>
      <c r="CH107" s="385">
        <f t="shared" si="57"/>
        <v>0</v>
      </c>
      <c r="CI107" s="386">
        <f t="shared" si="57"/>
        <v>0</v>
      </c>
      <c r="CJ107" s="383">
        <f t="shared" si="57"/>
        <v>0</v>
      </c>
      <c r="CK107" s="383">
        <f t="shared" si="57"/>
        <v>0</v>
      </c>
      <c r="CL107" s="383">
        <f t="shared" si="57"/>
        <v>0</v>
      </c>
      <c r="CM107" s="383">
        <f t="shared" si="57"/>
        <v>0</v>
      </c>
      <c r="CN107" s="383">
        <f t="shared" si="57"/>
        <v>0</v>
      </c>
      <c r="CO107" s="383">
        <f t="shared" si="57"/>
        <v>0</v>
      </c>
      <c r="CP107" s="383">
        <f t="shared" si="57"/>
        <v>0</v>
      </c>
      <c r="CQ107" s="383">
        <f t="shared" si="57"/>
        <v>0</v>
      </c>
      <c r="CR107" s="383">
        <f t="shared" si="57"/>
        <v>0</v>
      </c>
      <c r="CS107" s="384">
        <f t="shared" si="56"/>
        <v>150</v>
      </c>
      <c r="CT107" s="385">
        <f t="shared" si="56"/>
        <v>39</v>
      </c>
      <c r="CU107" s="385">
        <f t="shared" si="56"/>
        <v>10</v>
      </c>
      <c r="CV107" s="385">
        <f t="shared" si="56"/>
        <v>22</v>
      </c>
      <c r="CW107" s="385">
        <f t="shared" si="56"/>
        <v>1</v>
      </c>
      <c r="CX107" s="385">
        <f t="shared" si="56"/>
        <v>0</v>
      </c>
      <c r="CY107" s="385">
        <f t="shared" si="56"/>
        <v>0</v>
      </c>
      <c r="CZ107" s="385">
        <f t="shared" si="56"/>
        <v>0</v>
      </c>
      <c r="DA107" s="386">
        <f t="shared" si="56"/>
        <v>13</v>
      </c>
      <c r="DB107" s="383">
        <f t="shared" si="56"/>
        <v>0</v>
      </c>
      <c r="DC107" s="383">
        <f t="shared" si="56"/>
        <v>0</v>
      </c>
      <c r="DD107" s="383">
        <f t="shared" si="56"/>
        <v>0</v>
      </c>
      <c r="DE107" s="383">
        <f t="shared" si="56"/>
        <v>0</v>
      </c>
      <c r="DF107" s="383">
        <f t="shared" si="56"/>
        <v>0</v>
      </c>
      <c r="DG107" s="383">
        <f t="shared" si="56"/>
        <v>0</v>
      </c>
      <c r="DH107" s="383">
        <f t="shared" si="56"/>
        <v>0</v>
      </c>
      <c r="DI107" s="383">
        <f t="shared" si="56"/>
        <v>0</v>
      </c>
      <c r="DJ107" s="383">
        <f t="shared" si="56"/>
        <v>0</v>
      </c>
      <c r="DK107" s="384">
        <f t="shared" si="56"/>
        <v>0</v>
      </c>
      <c r="DL107" s="385">
        <f t="shared" si="56"/>
        <v>0</v>
      </c>
      <c r="DM107" s="385">
        <f t="shared" si="56"/>
        <v>0</v>
      </c>
      <c r="DN107" s="385">
        <f t="shared" si="56"/>
        <v>0</v>
      </c>
      <c r="DO107" s="385">
        <f t="shared" si="56"/>
        <v>0</v>
      </c>
      <c r="DP107" s="385">
        <f t="shared" si="56"/>
        <v>0</v>
      </c>
      <c r="DQ107" s="385">
        <f t="shared" si="56"/>
        <v>0</v>
      </c>
      <c r="DR107" s="385">
        <f t="shared" si="56"/>
        <v>0</v>
      </c>
      <c r="DS107" s="386">
        <f t="shared" si="56"/>
        <v>0</v>
      </c>
      <c r="DT107" s="383">
        <f t="shared" si="56"/>
        <v>80</v>
      </c>
      <c r="DU107" s="383">
        <f t="shared" si="56"/>
        <v>0</v>
      </c>
      <c r="DV107" s="383">
        <f t="shared" ref="DV107:GG107" si="58">SUM(DV7:DV106)</f>
        <v>0</v>
      </c>
      <c r="DW107" s="383">
        <f t="shared" si="58"/>
        <v>0</v>
      </c>
      <c r="DX107" s="383">
        <f t="shared" si="58"/>
        <v>0</v>
      </c>
      <c r="DY107" s="383">
        <f t="shared" si="58"/>
        <v>0</v>
      </c>
      <c r="DZ107" s="383">
        <f t="shared" si="58"/>
        <v>0</v>
      </c>
      <c r="EA107" s="383">
        <f t="shared" si="58"/>
        <v>0</v>
      </c>
      <c r="EB107" s="383">
        <f t="shared" si="58"/>
        <v>18</v>
      </c>
      <c r="EC107" s="384">
        <f t="shared" si="58"/>
        <v>65</v>
      </c>
      <c r="ED107" s="385">
        <f t="shared" si="58"/>
        <v>40</v>
      </c>
      <c r="EE107" s="385">
        <f t="shared" si="58"/>
        <v>3</v>
      </c>
      <c r="EF107" s="385">
        <f t="shared" si="58"/>
        <v>0</v>
      </c>
      <c r="EG107" s="385">
        <f t="shared" si="58"/>
        <v>0</v>
      </c>
      <c r="EH107" s="385">
        <f t="shared" si="58"/>
        <v>0</v>
      </c>
      <c r="EI107" s="385">
        <f t="shared" si="58"/>
        <v>0</v>
      </c>
      <c r="EJ107" s="385">
        <f t="shared" si="58"/>
        <v>0</v>
      </c>
      <c r="EK107" s="386">
        <f t="shared" si="58"/>
        <v>31</v>
      </c>
      <c r="EL107" s="383">
        <f t="shared" si="58"/>
        <v>0</v>
      </c>
      <c r="EM107" s="383">
        <f t="shared" si="58"/>
        <v>0</v>
      </c>
      <c r="EN107" s="383">
        <f t="shared" si="58"/>
        <v>0</v>
      </c>
      <c r="EO107" s="383">
        <f t="shared" si="58"/>
        <v>3</v>
      </c>
      <c r="EP107" s="383">
        <f t="shared" si="58"/>
        <v>0</v>
      </c>
      <c r="EQ107" s="383">
        <f t="shared" si="58"/>
        <v>0</v>
      </c>
      <c r="ER107" s="383">
        <f t="shared" si="58"/>
        <v>0</v>
      </c>
      <c r="ES107" s="383">
        <f t="shared" si="58"/>
        <v>0</v>
      </c>
      <c r="ET107" s="383">
        <f t="shared" si="58"/>
        <v>3</v>
      </c>
      <c r="EU107" s="384">
        <f t="shared" si="58"/>
        <v>0</v>
      </c>
      <c r="EV107" s="385">
        <f t="shared" si="58"/>
        <v>0</v>
      </c>
      <c r="EW107" s="385">
        <f t="shared" si="58"/>
        <v>0</v>
      </c>
      <c r="EX107" s="385">
        <f t="shared" si="58"/>
        <v>0</v>
      </c>
      <c r="EY107" s="385">
        <f t="shared" si="58"/>
        <v>0</v>
      </c>
      <c r="EZ107" s="385">
        <f t="shared" si="58"/>
        <v>0</v>
      </c>
      <c r="FA107" s="385">
        <f t="shared" si="58"/>
        <v>0</v>
      </c>
      <c r="FB107" s="385">
        <f t="shared" si="58"/>
        <v>0</v>
      </c>
      <c r="FC107" s="386">
        <f t="shared" si="58"/>
        <v>0</v>
      </c>
      <c r="FD107" s="383">
        <f t="shared" si="58"/>
        <v>82</v>
      </c>
      <c r="FE107" s="383">
        <f t="shared" si="58"/>
        <v>62</v>
      </c>
      <c r="FF107" s="383">
        <f t="shared" si="58"/>
        <v>0</v>
      </c>
      <c r="FG107" s="383">
        <f t="shared" si="58"/>
        <v>0</v>
      </c>
      <c r="FH107" s="383">
        <f t="shared" si="58"/>
        <v>0</v>
      </c>
      <c r="FI107" s="383">
        <f t="shared" si="58"/>
        <v>0</v>
      </c>
      <c r="FJ107" s="383">
        <f t="shared" si="58"/>
        <v>0</v>
      </c>
      <c r="FK107" s="383">
        <f t="shared" si="58"/>
        <v>0</v>
      </c>
      <c r="FL107" s="383">
        <f t="shared" si="58"/>
        <v>42</v>
      </c>
      <c r="FM107" s="384">
        <f t="shared" si="58"/>
        <v>29</v>
      </c>
      <c r="FN107" s="385">
        <f t="shared" si="58"/>
        <v>0</v>
      </c>
      <c r="FO107" s="385">
        <f t="shared" si="58"/>
        <v>0</v>
      </c>
      <c r="FP107" s="385">
        <f t="shared" si="58"/>
        <v>0</v>
      </c>
      <c r="FQ107" s="385">
        <f t="shared" si="58"/>
        <v>0</v>
      </c>
      <c r="FR107" s="385">
        <f t="shared" si="58"/>
        <v>0</v>
      </c>
      <c r="FS107" s="385">
        <f t="shared" si="58"/>
        <v>0</v>
      </c>
      <c r="FT107" s="385">
        <f t="shared" si="58"/>
        <v>0</v>
      </c>
      <c r="FU107" s="386">
        <f t="shared" si="58"/>
        <v>0</v>
      </c>
      <c r="FV107" s="383">
        <f t="shared" si="58"/>
        <v>88</v>
      </c>
      <c r="FW107" s="383">
        <f t="shared" si="58"/>
        <v>0</v>
      </c>
      <c r="FX107" s="383">
        <f t="shared" si="58"/>
        <v>10</v>
      </c>
      <c r="FY107" s="383">
        <f t="shared" si="58"/>
        <v>0</v>
      </c>
      <c r="FZ107" s="383">
        <f t="shared" si="58"/>
        <v>0</v>
      </c>
      <c r="GA107" s="383">
        <f t="shared" si="58"/>
        <v>0</v>
      </c>
      <c r="GB107" s="383">
        <f t="shared" si="58"/>
        <v>0</v>
      </c>
      <c r="GC107" s="383">
        <f t="shared" si="58"/>
        <v>0</v>
      </c>
      <c r="GD107" s="383">
        <f t="shared" si="58"/>
        <v>6</v>
      </c>
      <c r="GE107" s="384">
        <f t="shared" si="58"/>
        <v>0</v>
      </c>
      <c r="GF107" s="385">
        <f t="shared" si="58"/>
        <v>0</v>
      </c>
      <c r="GG107" s="385">
        <f t="shared" si="58"/>
        <v>0</v>
      </c>
      <c r="GH107" s="385">
        <f t="shared" ref="GH107:HN107" si="59">SUM(GH7:GH106)</f>
        <v>0</v>
      </c>
      <c r="GI107" s="385">
        <f t="shared" si="59"/>
        <v>0</v>
      </c>
      <c r="GJ107" s="385">
        <f t="shared" si="59"/>
        <v>0</v>
      </c>
      <c r="GK107" s="385">
        <f t="shared" si="59"/>
        <v>0</v>
      </c>
      <c r="GL107" s="385">
        <f t="shared" si="59"/>
        <v>0</v>
      </c>
      <c r="GM107" s="386">
        <f t="shared" si="59"/>
        <v>0</v>
      </c>
      <c r="GN107" s="383">
        <f t="shared" si="59"/>
        <v>77</v>
      </c>
      <c r="GO107" s="383">
        <f t="shared" si="59"/>
        <v>8</v>
      </c>
      <c r="GP107" s="383">
        <f t="shared" si="59"/>
        <v>0</v>
      </c>
      <c r="GQ107" s="383">
        <f t="shared" si="59"/>
        <v>0</v>
      </c>
      <c r="GR107" s="383">
        <f t="shared" si="59"/>
        <v>1</v>
      </c>
      <c r="GS107" s="383">
        <f t="shared" si="59"/>
        <v>0</v>
      </c>
      <c r="GT107" s="383">
        <f t="shared" si="59"/>
        <v>0</v>
      </c>
      <c r="GU107" s="383">
        <f t="shared" si="59"/>
        <v>0</v>
      </c>
      <c r="GV107" s="383">
        <f t="shared" si="59"/>
        <v>5</v>
      </c>
      <c r="GW107" s="384">
        <f t="shared" si="59"/>
        <v>13</v>
      </c>
      <c r="GX107" s="385">
        <f t="shared" si="59"/>
        <v>0</v>
      </c>
      <c r="GY107" s="385">
        <f t="shared" si="59"/>
        <v>0</v>
      </c>
      <c r="GZ107" s="385">
        <f t="shared" si="59"/>
        <v>0</v>
      </c>
      <c r="HA107" s="385">
        <f t="shared" si="59"/>
        <v>0</v>
      </c>
      <c r="HB107" s="385">
        <f t="shared" si="59"/>
        <v>0</v>
      </c>
      <c r="HC107" s="385">
        <f t="shared" si="59"/>
        <v>0</v>
      </c>
      <c r="HD107" s="385">
        <f t="shared" si="59"/>
        <v>0</v>
      </c>
      <c r="HE107" s="386">
        <f t="shared" si="59"/>
        <v>1</v>
      </c>
      <c r="HF107" s="383">
        <f t="shared" si="59"/>
        <v>5</v>
      </c>
      <c r="HG107" s="383">
        <f t="shared" si="59"/>
        <v>0</v>
      </c>
      <c r="HH107" s="383">
        <f t="shared" si="59"/>
        <v>0</v>
      </c>
      <c r="HI107" s="383">
        <f t="shared" si="59"/>
        <v>0</v>
      </c>
      <c r="HJ107" s="383">
        <f t="shared" si="59"/>
        <v>0</v>
      </c>
      <c r="HK107" s="383">
        <f t="shared" si="59"/>
        <v>0</v>
      </c>
      <c r="HL107" s="383">
        <f t="shared" si="59"/>
        <v>0</v>
      </c>
      <c r="HM107" s="383">
        <f t="shared" si="59"/>
        <v>0</v>
      </c>
      <c r="HN107" s="383">
        <f t="shared" si="59"/>
        <v>3</v>
      </c>
      <c r="HO107" s="161"/>
      <c r="HP107" s="122"/>
      <c r="HQ107" s="122"/>
      <c r="HR107" s="162"/>
      <c r="HS107" s="122"/>
      <c r="HT107" s="122"/>
      <c r="HU107" s="122"/>
      <c r="HV107" s="122"/>
      <c r="HW107" s="161"/>
      <c r="HX107" s="122"/>
      <c r="HY107" s="122"/>
      <c r="HZ107" s="172" t="s">
        <v>111</v>
      </c>
      <c r="IA107" s="123">
        <f>AVERAGE(IA7:IA106)</f>
        <v>13.67</v>
      </c>
      <c r="IB107" s="123">
        <f>AVERAGE(IB7:IB106)</f>
        <v>0.04</v>
      </c>
      <c r="IC107" s="123">
        <f>AVERAGE(IC7:IC106)</f>
        <v>9.1565601134414561E-4</v>
      </c>
      <c r="ID107" s="124"/>
    </row>
    <row r="108" spans="1:238" ht="15.75" x14ac:dyDescent="0.25">
      <c r="A108" s="75"/>
      <c r="B108" s="108" t="s">
        <v>111</v>
      </c>
      <c r="C108" s="109">
        <f t="shared" ref="C108:H108" si="60">AVERAGE(C7:C106)</f>
        <v>0.01</v>
      </c>
      <c r="D108" s="109">
        <f t="shared" si="60"/>
        <v>0</v>
      </c>
      <c r="E108" s="109">
        <f t="shared" si="60"/>
        <v>0</v>
      </c>
      <c r="F108" s="109">
        <f t="shared" si="60"/>
        <v>0</v>
      </c>
      <c r="G108" s="109">
        <f t="shared" si="60"/>
        <v>0.02</v>
      </c>
      <c r="H108" s="109">
        <f t="shared" si="60"/>
        <v>0.09</v>
      </c>
      <c r="I108" s="291">
        <f t="shared" ref="I108:N108" si="61">AVERAGE(I7:I106)</f>
        <v>0.01</v>
      </c>
      <c r="J108" s="109">
        <f>AVERAGE(J7:J106)</f>
        <v>0</v>
      </c>
      <c r="K108" s="109">
        <f t="shared" si="61"/>
        <v>0.03</v>
      </c>
      <c r="L108" s="109">
        <f t="shared" si="61"/>
        <v>0</v>
      </c>
      <c r="M108" s="109">
        <f t="shared" si="61"/>
        <v>0.04</v>
      </c>
      <c r="N108" s="109">
        <f t="shared" si="61"/>
        <v>0</v>
      </c>
      <c r="O108" s="137" t="s">
        <v>112</v>
      </c>
      <c r="P108" s="111"/>
      <c r="Q108" s="111"/>
      <c r="R108" s="111"/>
      <c r="S108" s="112">
        <f>SUM(P107:S107)</f>
        <v>2</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1</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322</v>
      </c>
      <c r="BD108" s="110"/>
      <c r="BE108" s="111"/>
      <c r="BF108" s="111"/>
      <c r="BG108" s="113"/>
      <c r="BH108" s="110"/>
      <c r="BI108" s="183"/>
      <c r="BJ108" s="111"/>
      <c r="BK108" s="111"/>
      <c r="BL108" s="112">
        <f>SUM(BI107:BL107)</f>
        <v>256</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221</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80</v>
      </c>
      <c r="DX108" s="111"/>
      <c r="DY108" s="111"/>
      <c r="DZ108" s="111"/>
      <c r="EA108" s="113"/>
      <c r="EB108" s="111"/>
      <c r="EC108" s="183"/>
      <c r="ED108" s="111"/>
      <c r="EE108" s="111"/>
      <c r="EF108" s="112">
        <f>SUM(EC107:EF107)</f>
        <v>108</v>
      </c>
      <c r="EG108" s="111"/>
      <c r="EH108" s="111"/>
      <c r="EI108" s="111"/>
      <c r="EJ108" s="113"/>
      <c r="EK108" s="186"/>
      <c r="EL108" s="111"/>
      <c r="EM108" s="111"/>
      <c r="EN108" s="111"/>
      <c r="EO108" s="112">
        <f>SUM(EL107:EO107)</f>
        <v>3</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144</v>
      </c>
      <c r="FH108" s="111"/>
      <c r="FI108" s="111"/>
      <c r="FJ108" s="111"/>
      <c r="FK108" s="113"/>
      <c r="FL108" s="111"/>
      <c r="FM108" s="183"/>
      <c r="FN108" s="111"/>
      <c r="FO108" s="111"/>
      <c r="FP108" s="112">
        <f>SUM(FM107:FP107)</f>
        <v>29</v>
      </c>
      <c r="FQ108" s="111"/>
      <c r="FR108" s="111"/>
      <c r="FS108" s="111"/>
      <c r="FT108" s="113"/>
      <c r="FU108" s="186"/>
      <c r="FV108" s="111"/>
      <c r="FW108" s="111"/>
      <c r="FX108" s="111"/>
      <c r="FY108" s="112">
        <f>SUM(FV107:FY107)</f>
        <v>98</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85</v>
      </c>
      <c r="GR108" s="110"/>
      <c r="GS108" s="111"/>
      <c r="GT108" s="111"/>
      <c r="GU108" s="113"/>
      <c r="GV108" s="111"/>
      <c r="GW108" s="183"/>
      <c r="GX108" s="111"/>
      <c r="GY108" s="111"/>
      <c r="GZ108" s="155">
        <f>SUM(GW107:GZ107)</f>
        <v>13</v>
      </c>
      <c r="HA108" s="110"/>
      <c r="HB108" s="111"/>
      <c r="HC108" s="111"/>
      <c r="HD108" s="157"/>
      <c r="HE108" s="186"/>
      <c r="HF108" s="110"/>
      <c r="HG108" s="111"/>
      <c r="HH108" s="111"/>
      <c r="HI108" s="155">
        <f>SUM(HF107:HI107)</f>
        <v>5</v>
      </c>
      <c r="HJ108" s="110"/>
      <c r="HK108" s="111"/>
      <c r="HL108" s="111"/>
      <c r="HM108" s="111"/>
      <c r="HN108" s="110"/>
      <c r="HO108" s="163">
        <f>SUM(HO7:HO106)</f>
        <v>975</v>
      </c>
      <c r="HP108" s="125">
        <f>SUM(HP7:HP106)</f>
        <v>299</v>
      </c>
      <c r="HQ108" s="125">
        <f>SUM(HQ7:HQ106)</f>
        <v>63</v>
      </c>
      <c r="HR108" s="164">
        <f>SUM(HR7:HR106)</f>
        <v>30</v>
      </c>
      <c r="HS108" s="126"/>
      <c r="HT108" s="126"/>
      <c r="HU108" s="126"/>
      <c r="HV108" s="126"/>
      <c r="HW108" s="165"/>
      <c r="HX108" s="127"/>
      <c r="HY108" s="127"/>
      <c r="HZ108" s="172" t="s">
        <v>113</v>
      </c>
      <c r="IA108" s="128">
        <f>STDEV(IA7:IA106)</f>
        <v>18.781064502268869</v>
      </c>
      <c r="IB108" s="128">
        <f>STDEV(IB7:IB106)</f>
        <v>0.24287836253956216</v>
      </c>
      <c r="IC108" s="128">
        <f>STDEV(IC7:IC106)</f>
        <v>4.9806951437952338E-3</v>
      </c>
      <c r="ID108" s="129"/>
    </row>
    <row r="109" spans="1:238" ht="15.75" x14ac:dyDescent="0.25">
      <c r="A109" s="75"/>
      <c r="B109" s="108" t="s">
        <v>113</v>
      </c>
      <c r="C109" s="109">
        <f t="shared" ref="C109:H109" si="62">STDEV(C7:C106)</f>
        <v>0.1</v>
      </c>
      <c r="D109" s="109">
        <f t="shared" si="62"/>
        <v>0</v>
      </c>
      <c r="E109" s="109">
        <f t="shared" si="62"/>
        <v>0</v>
      </c>
      <c r="F109" s="109">
        <f t="shared" si="62"/>
        <v>0</v>
      </c>
      <c r="G109" s="109">
        <f t="shared" si="62"/>
        <v>0.14070529413628968</v>
      </c>
      <c r="H109" s="109">
        <f t="shared" si="62"/>
        <v>0.28762349126466136</v>
      </c>
      <c r="I109" s="291">
        <f t="shared" ref="I109:N109" si="63">STDEV(I7:I106)</f>
        <v>0.1</v>
      </c>
      <c r="J109" s="109">
        <f t="shared" si="63"/>
        <v>0</v>
      </c>
      <c r="K109" s="109">
        <f t="shared" si="63"/>
        <v>0.17144660799776529</v>
      </c>
      <c r="L109" s="109">
        <f t="shared" si="63"/>
        <v>0</v>
      </c>
      <c r="M109" s="109">
        <f t="shared" si="63"/>
        <v>0.19694638556693236</v>
      </c>
      <c r="N109" s="109">
        <f t="shared" si="63"/>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2</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1</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1</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4</v>
      </c>
      <c r="HT109" s="130">
        <f>SUM(HT7:HT106)</f>
        <v>0</v>
      </c>
      <c r="HU109" s="130">
        <f>SUM(HU7:HU106)</f>
        <v>0</v>
      </c>
      <c r="HV109" s="130">
        <f>SUM(HV7:HV106)</f>
        <v>0</v>
      </c>
      <c r="HW109" s="165"/>
      <c r="HX109" s="127"/>
      <c r="HY109" s="127"/>
      <c r="HZ109" s="173" t="s">
        <v>128</v>
      </c>
      <c r="IA109" s="131">
        <f>SUM(IA7:IA106)</f>
        <v>1367</v>
      </c>
      <c r="IB109" s="131">
        <f>SUM(IB7:IB106)</f>
        <v>4</v>
      </c>
      <c r="IC109" s="131">
        <f>IB109/IA109</f>
        <v>2.926115581565472E-3</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51</v>
      </c>
      <c r="BI110" s="171"/>
      <c r="BJ110" s="68"/>
      <c r="BK110" s="68"/>
      <c r="BL110" s="66"/>
      <c r="BM110" s="62"/>
      <c r="BN110" s="68"/>
      <c r="BO110" s="68"/>
      <c r="BP110" s="66"/>
      <c r="BQ110" s="185">
        <f>BQ107</f>
        <v>83</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13</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18</v>
      </c>
      <c r="EC110" s="171"/>
      <c r="ED110" s="68"/>
      <c r="EE110" s="68"/>
      <c r="EF110" s="66"/>
      <c r="EG110" s="68"/>
      <c r="EH110" s="68"/>
      <c r="EI110" s="68"/>
      <c r="EJ110" s="66"/>
      <c r="EK110" s="185">
        <f>EK107</f>
        <v>31</v>
      </c>
      <c r="EL110" s="68"/>
      <c r="EM110" s="68"/>
      <c r="EN110" s="68"/>
      <c r="EO110" s="66"/>
      <c r="EP110" s="68"/>
      <c r="EQ110" s="68"/>
      <c r="ER110" s="68"/>
      <c r="ES110" s="66"/>
      <c r="ET110" s="160">
        <f>ET107</f>
        <v>3</v>
      </c>
      <c r="EU110" s="171"/>
      <c r="EV110" s="68"/>
      <c r="EW110" s="68"/>
      <c r="EX110" s="66"/>
      <c r="EY110" s="68"/>
      <c r="EZ110" s="68"/>
      <c r="FA110" s="68"/>
      <c r="FB110" s="66"/>
      <c r="FC110" s="185">
        <f>FC107</f>
        <v>0</v>
      </c>
      <c r="FD110" s="68"/>
      <c r="FE110" s="68"/>
      <c r="FF110" s="68"/>
      <c r="FG110" s="66"/>
      <c r="FH110" s="68"/>
      <c r="FI110" s="68"/>
      <c r="FJ110" s="68"/>
      <c r="FK110" s="66"/>
      <c r="FL110" s="160">
        <f>FL107</f>
        <v>42</v>
      </c>
      <c r="FM110" s="171"/>
      <c r="FN110" s="68"/>
      <c r="FO110" s="68"/>
      <c r="FP110" s="66"/>
      <c r="FQ110" s="68"/>
      <c r="FR110" s="68"/>
      <c r="FS110" s="68"/>
      <c r="FT110" s="66"/>
      <c r="FU110" s="185">
        <f>FU107</f>
        <v>0</v>
      </c>
      <c r="FV110" s="68"/>
      <c r="FW110" s="68"/>
      <c r="FX110" s="68"/>
      <c r="FY110" s="66"/>
      <c r="FZ110" s="68"/>
      <c r="GA110" s="68"/>
      <c r="GB110" s="68"/>
      <c r="GC110" s="66"/>
      <c r="GD110" s="160">
        <f>GD107</f>
        <v>6</v>
      </c>
      <c r="GE110" s="171"/>
      <c r="GF110" s="68"/>
      <c r="GG110" s="68"/>
      <c r="GH110" s="66"/>
      <c r="GI110" s="68"/>
      <c r="GJ110" s="68"/>
      <c r="GK110" s="68"/>
      <c r="GL110" s="66"/>
      <c r="GM110" s="185">
        <f>GM107</f>
        <v>0</v>
      </c>
      <c r="GN110" s="68"/>
      <c r="GO110" s="68"/>
      <c r="GP110" s="68"/>
      <c r="GQ110" s="66"/>
      <c r="GR110" s="68"/>
      <c r="GS110" s="68"/>
      <c r="GT110" s="68"/>
      <c r="GU110" s="66"/>
      <c r="GV110" s="160">
        <f>GV107</f>
        <v>5</v>
      </c>
      <c r="GW110" s="187"/>
      <c r="GX110" s="69"/>
      <c r="GY110" s="69"/>
      <c r="GZ110" s="69"/>
      <c r="HA110" s="156"/>
      <c r="HB110" s="69"/>
      <c r="HC110" s="69"/>
      <c r="HD110" s="159"/>
      <c r="HE110" s="188">
        <f>HE107</f>
        <v>1</v>
      </c>
      <c r="HF110" s="156"/>
      <c r="HG110" s="69"/>
      <c r="HH110" s="69"/>
      <c r="HI110" s="69"/>
      <c r="HJ110" s="156"/>
      <c r="HK110" s="69"/>
      <c r="HL110" s="69"/>
      <c r="HM110" s="69"/>
      <c r="HN110" s="160">
        <f>HN107</f>
        <v>3</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0.02</v>
      </c>
      <c r="Q111" s="323">
        <f t="shared" ref="Q111:CB111" si="64">AVERAGE(Q7:Q106)</f>
        <v>0</v>
      </c>
      <c r="R111" s="323">
        <f t="shared" si="64"/>
        <v>0</v>
      </c>
      <c r="S111" s="323">
        <f t="shared" si="64"/>
        <v>0</v>
      </c>
      <c r="T111" s="323">
        <f t="shared" si="64"/>
        <v>0</v>
      </c>
      <c r="U111" s="323">
        <f t="shared" si="64"/>
        <v>0</v>
      </c>
      <c r="V111" s="323">
        <f t="shared" si="64"/>
        <v>0</v>
      </c>
      <c r="W111" s="323">
        <f t="shared" si="64"/>
        <v>0</v>
      </c>
      <c r="X111" s="323">
        <f t="shared" si="64"/>
        <v>0</v>
      </c>
      <c r="Y111" s="323">
        <f t="shared" si="64"/>
        <v>0</v>
      </c>
      <c r="Z111" s="323">
        <f t="shared" si="64"/>
        <v>0</v>
      </c>
      <c r="AA111" s="323">
        <f t="shared" si="64"/>
        <v>0</v>
      </c>
      <c r="AB111" s="323">
        <f t="shared" si="64"/>
        <v>0</v>
      </c>
      <c r="AC111" s="323">
        <f t="shared" si="64"/>
        <v>0</v>
      </c>
      <c r="AD111" s="323">
        <f t="shared" si="64"/>
        <v>0</v>
      </c>
      <c r="AE111" s="323">
        <f t="shared" si="64"/>
        <v>0</v>
      </c>
      <c r="AF111" s="323">
        <f t="shared" si="64"/>
        <v>0</v>
      </c>
      <c r="AG111" s="323">
        <f t="shared" si="64"/>
        <v>0</v>
      </c>
      <c r="AH111" s="323">
        <f t="shared" si="64"/>
        <v>0</v>
      </c>
      <c r="AI111" s="323">
        <f t="shared" si="64"/>
        <v>0.01</v>
      </c>
      <c r="AJ111" s="323">
        <f t="shared" si="64"/>
        <v>0</v>
      </c>
      <c r="AK111" s="323">
        <f t="shared" si="64"/>
        <v>0</v>
      </c>
      <c r="AL111" s="323">
        <f t="shared" si="64"/>
        <v>0</v>
      </c>
      <c r="AM111" s="323">
        <f t="shared" si="64"/>
        <v>0</v>
      </c>
      <c r="AN111" s="323">
        <f t="shared" si="64"/>
        <v>0</v>
      </c>
      <c r="AO111" s="323">
        <f t="shared" si="64"/>
        <v>0</v>
      </c>
      <c r="AP111" s="323">
        <f t="shared" si="64"/>
        <v>0</v>
      </c>
      <c r="AQ111" s="323">
        <f t="shared" si="64"/>
        <v>0</v>
      </c>
      <c r="AR111" s="323">
        <f t="shared" si="64"/>
        <v>0</v>
      </c>
      <c r="AS111" s="323">
        <f t="shared" si="64"/>
        <v>0</v>
      </c>
      <c r="AT111" s="323">
        <f t="shared" si="64"/>
        <v>0</v>
      </c>
      <c r="AU111" s="323">
        <f t="shared" si="64"/>
        <v>0</v>
      </c>
      <c r="AV111" s="323">
        <f t="shared" si="64"/>
        <v>0</v>
      </c>
      <c r="AW111" s="323">
        <f t="shared" si="64"/>
        <v>0</v>
      </c>
      <c r="AX111" s="323">
        <f t="shared" si="64"/>
        <v>0</v>
      </c>
      <c r="AY111" s="323">
        <f t="shared" si="64"/>
        <v>0</v>
      </c>
      <c r="AZ111" s="323">
        <f t="shared" si="64"/>
        <v>2.0299999999999998</v>
      </c>
      <c r="BA111" s="323">
        <f t="shared" si="64"/>
        <v>0.86</v>
      </c>
      <c r="BB111" s="323">
        <f t="shared" si="64"/>
        <v>0.33</v>
      </c>
      <c r="BC111" s="323">
        <f t="shared" si="64"/>
        <v>0</v>
      </c>
      <c r="BD111" s="323">
        <f t="shared" si="64"/>
        <v>0.02</v>
      </c>
      <c r="BE111" s="323">
        <f t="shared" si="64"/>
        <v>0</v>
      </c>
      <c r="BF111" s="323">
        <f t="shared" si="64"/>
        <v>0</v>
      </c>
      <c r="BG111" s="323">
        <f t="shared" si="64"/>
        <v>0</v>
      </c>
      <c r="BH111" s="323">
        <f t="shared" si="64"/>
        <v>0.51</v>
      </c>
      <c r="BI111" s="323">
        <f t="shared" si="64"/>
        <v>1.81</v>
      </c>
      <c r="BJ111" s="323">
        <f t="shared" si="64"/>
        <v>0.63</v>
      </c>
      <c r="BK111" s="323">
        <f t="shared" si="64"/>
        <v>7.0000000000000007E-2</v>
      </c>
      <c r="BL111" s="323">
        <f t="shared" si="64"/>
        <v>0.05</v>
      </c>
      <c r="BM111" s="323">
        <f t="shared" si="64"/>
        <v>0</v>
      </c>
      <c r="BN111" s="323">
        <f t="shared" si="64"/>
        <v>0</v>
      </c>
      <c r="BO111" s="323">
        <f t="shared" si="64"/>
        <v>0</v>
      </c>
      <c r="BP111" s="323">
        <f t="shared" si="64"/>
        <v>0</v>
      </c>
      <c r="BQ111" s="323">
        <f t="shared" si="64"/>
        <v>0.83</v>
      </c>
      <c r="BR111" s="323">
        <f t="shared" si="64"/>
        <v>0</v>
      </c>
      <c r="BS111" s="323">
        <f t="shared" si="64"/>
        <v>0</v>
      </c>
      <c r="BT111" s="323">
        <f t="shared" si="64"/>
        <v>0</v>
      </c>
      <c r="BU111" s="323">
        <f t="shared" si="64"/>
        <v>0</v>
      </c>
      <c r="BV111" s="323">
        <f t="shared" si="64"/>
        <v>0</v>
      </c>
      <c r="BW111" s="323">
        <f t="shared" si="64"/>
        <v>0</v>
      </c>
      <c r="BX111" s="323">
        <f t="shared" si="64"/>
        <v>0</v>
      </c>
      <c r="BY111" s="323">
        <f t="shared" si="64"/>
        <v>0</v>
      </c>
      <c r="BZ111" s="323">
        <f t="shared" si="64"/>
        <v>0</v>
      </c>
      <c r="CA111" s="323">
        <f t="shared" si="64"/>
        <v>0</v>
      </c>
      <c r="CB111" s="323">
        <f t="shared" si="64"/>
        <v>0</v>
      </c>
      <c r="CC111" s="323">
        <f t="shared" ref="CC111:EN111" si="65">AVERAGE(CC7:CC106)</f>
        <v>0</v>
      </c>
      <c r="CD111" s="323">
        <f t="shared" si="65"/>
        <v>0</v>
      </c>
      <c r="CE111" s="323">
        <f t="shared" si="65"/>
        <v>0</v>
      </c>
      <c r="CF111" s="323">
        <f t="shared" si="65"/>
        <v>0</v>
      </c>
      <c r="CG111" s="323">
        <f t="shared" si="65"/>
        <v>0</v>
      </c>
      <c r="CH111" s="323">
        <f t="shared" si="65"/>
        <v>0</v>
      </c>
      <c r="CI111" s="323">
        <f t="shared" si="65"/>
        <v>0</v>
      </c>
      <c r="CJ111" s="323">
        <f t="shared" si="65"/>
        <v>0</v>
      </c>
      <c r="CK111" s="323">
        <f t="shared" si="65"/>
        <v>0</v>
      </c>
      <c r="CL111" s="323">
        <f t="shared" si="65"/>
        <v>0</v>
      </c>
      <c r="CM111" s="323">
        <f t="shared" si="65"/>
        <v>0</v>
      </c>
      <c r="CN111" s="323">
        <f t="shared" si="65"/>
        <v>0</v>
      </c>
      <c r="CO111" s="323">
        <f t="shared" si="65"/>
        <v>0</v>
      </c>
      <c r="CP111" s="323">
        <f t="shared" si="65"/>
        <v>0</v>
      </c>
      <c r="CQ111" s="323">
        <f t="shared" si="65"/>
        <v>0</v>
      </c>
      <c r="CR111" s="323">
        <f t="shared" si="65"/>
        <v>0</v>
      </c>
      <c r="CS111" s="323">
        <f t="shared" si="65"/>
        <v>1.5</v>
      </c>
      <c r="CT111" s="323">
        <f t="shared" si="65"/>
        <v>0.39</v>
      </c>
      <c r="CU111" s="323">
        <f t="shared" si="65"/>
        <v>0.1</v>
      </c>
      <c r="CV111" s="323">
        <f t="shared" si="65"/>
        <v>0.22</v>
      </c>
      <c r="CW111" s="323">
        <f t="shared" si="65"/>
        <v>0.01</v>
      </c>
      <c r="CX111" s="323">
        <f t="shared" si="65"/>
        <v>0</v>
      </c>
      <c r="CY111" s="323">
        <f t="shared" si="65"/>
        <v>0</v>
      </c>
      <c r="CZ111" s="323">
        <f t="shared" si="65"/>
        <v>0</v>
      </c>
      <c r="DA111" s="323">
        <f t="shared" si="65"/>
        <v>0.13</v>
      </c>
      <c r="DB111" s="323">
        <f t="shared" si="65"/>
        <v>0</v>
      </c>
      <c r="DC111" s="323">
        <f t="shared" si="65"/>
        <v>0</v>
      </c>
      <c r="DD111" s="323">
        <f t="shared" si="65"/>
        <v>0</v>
      </c>
      <c r="DE111" s="323">
        <f t="shared" si="65"/>
        <v>0</v>
      </c>
      <c r="DF111" s="323">
        <f t="shared" si="65"/>
        <v>0</v>
      </c>
      <c r="DG111" s="323">
        <f t="shared" si="65"/>
        <v>0</v>
      </c>
      <c r="DH111" s="323">
        <f t="shared" si="65"/>
        <v>0</v>
      </c>
      <c r="DI111" s="323">
        <f t="shared" si="65"/>
        <v>0</v>
      </c>
      <c r="DJ111" s="323">
        <f t="shared" si="65"/>
        <v>0</v>
      </c>
      <c r="DK111" s="323">
        <f t="shared" si="65"/>
        <v>0</v>
      </c>
      <c r="DL111" s="323">
        <f t="shared" si="65"/>
        <v>0</v>
      </c>
      <c r="DM111" s="323">
        <f t="shared" si="65"/>
        <v>0</v>
      </c>
      <c r="DN111" s="323">
        <f t="shared" si="65"/>
        <v>0</v>
      </c>
      <c r="DO111" s="323">
        <f t="shared" si="65"/>
        <v>0</v>
      </c>
      <c r="DP111" s="323">
        <f t="shared" si="65"/>
        <v>0</v>
      </c>
      <c r="DQ111" s="323">
        <f t="shared" si="65"/>
        <v>0</v>
      </c>
      <c r="DR111" s="323">
        <f t="shared" si="65"/>
        <v>0</v>
      </c>
      <c r="DS111" s="323">
        <f t="shared" si="65"/>
        <v>0</v>
      </c>
      <c r="DT111" s="323">
        <f t="shared" si="65"/>
        <v>0.8</v>
      </c>
      <c r="DU111" s="323">
        <f t="shared" si="65"/>
        <v>0</v>
      </c>
      <c r="DV111" s="323">
        <f t="shared" si="65"/>
        <v>0</v>
      </c>
      <c r="DW111" s="323">
        <f t="shared" si="65"/>
        <v>0</v>
      </c>
      <c r="DX111" s="323">
        <f t="shared" si="65"/>
        <v>0</v>
      </c>
      <c r="DY111" s="323">
        <f t="shared" si="65"/>
        <v>0</v>
      </c>
      <c r="DZ111" s="323">
        <f t="shared" si="65"/>
        <v>0</v>
      </c>
      <c r="EA111" s="323">
        <f t="shared" si="65"/>
        <v>0</v>
      </c>
      <c r="EB111" s="323">
        <f t="shared" si="65"/>
        <v>0.18</v>
      </c>
      <c r="EC111" s="323">
        <f t="shared" si="65"/>
        <v>0.65</v>
      </c>
      <c r="ED111" s="323">
        <f t="shared" si="65"/>
        <v>0.4</v>
      </c>
      <c r="EE111" s="323">
        <f t="shared" si="65"/>
        <v>0.03</v>
      </c>
      <c r="EF111" s="323">
        <f t="shared" si="65"/>
        <v>0</v>
      </c>
      <c r="EG111" s="323">
        <f t="shared" si="65"/>
        <v>0</v>
      </c>
      <c r="EH111" s="323">
        <f t="shared" si="65"/>
        <v>0</v>
      </c>
      <c r="EI111" s="323">
        <f t="shared" si="65"/>
        <v>0</v>
      </c>
      <c r="EJ111" s="323">
        <f t="shared" si="65"/>
        <v>0</v>
      </c>
      <c r="EK111" s="323">
        <f t="shared" si="65"/>
        <v>0.31</v>
      </c>
      <c r="EL111" s="323">
        <f t="shared" si="65"/>
        <v>0</v>
      </c>
      <c r="EM111" s="323">
        <f t="shared" si="65"/>
        <v>0</v>
      </c>
      <c r="EN111" s="323">
        <f t="shared" si="65"/>
        <v>0</v>
      </c>
      <c r="EO111" s="323">
        <f t="shared" ref="EO111:GZ111" si="66">AVERAGE(EO7:EO106)</f>
        <v>0.03</v>
      </c>
      <c r="EP111" s="323">
        <f t="shared" si="66"/>
        <v>0</v>
      </c>
      <c r="EQ111" s="323">
        <f t="shared" si="66"/>
        <v>0</v>
      </c>
      <c r="ER111" s="323">
        <f t="shared" si="66"/>
        <v>0</v>
      </c>
      <c r="ES111" s="323">
        <f t="shared" si="66"/>
        <v>0</v>
      </c>
      <c r="ET111" s="323">
        <f t="shared" si="66"/>
        <v>0.03</v>
      </c>
      <c r="EU111" s="323">
        <f t="shared" si="66"/>
        <v>0</v>
      </c>
      <c r="EV111" s="323">
        <f t="shared" si="66"/>
        <v>0</v>
      </c>
      <c r="EW111" s="323">
        <f t="shared" si="66"/>
        <v>0</v>
      </c>
      <c r="EX111" s="323">
        <f t="shared" si="66"/>
        <v>0</v>
      </c>
      <c r="EY111" s="323">
        <f t="shared" si="66"/>
        <v>0</v>
      </c>
      <c r="EZ111" s="323">
        <f t="shared" si="66"/>
        <v>0</v>
      </c>
      <c r="FA111" s="323">
        <f t="shared" si="66"/>
        <v>0</v>
      </c>
      <c r="FB111" s="323">
        <f t="shared" si="66"/>
        <v>0</v>
      </c>
      <c r="FC111" s="323">
        <f t="shared" si="66"/>
        <v>0</v>
      </c>
      <c r="FD111" s="323">
        <f t="shared" si="66"/>
        <v>0.82</v>
      </c>
      <c r="FE111" s="323">
        <f t="shared" si="66"/>
        <v>0.62</v>
      </c>
      <c r="FF111" s="323">
        <f t="shared" si="66"/>
        <v>0</v>
      </c>
      <c r="FG111" s="323">
        <f t="shared" si="66"/>
        <v>0</v>
      </c>
      <c r="FH111" s="323">
        <f t="shared" si="66"/>
        <v>0</v>
      </c>
      <c r="FI111" s="323">
        <f t="shared" si="66"/>
        <v>0</v>
      </c>
      <c r="FJ111" s="323">
        <f t="shared" si="66"/>
        <v>0</v>
      </c>
      <c r="FK111" s="323">
        <f t="shared" si="66"/>
        <v>0</v>
      </c>
      <c r="FL111" s="323">
        <f t="shared" si="66"/>
        <v>0.42</v>
      </c>
      <c r="FM111" s="323">
        <f t="shared" si="66"/>
        <v>0.28999999999999998</v>
      </c>
      <c r="FN111" s="323">
        <f t="shared" si="66"/>
        <v>0</v>
      </c>
      <c r="FO111" s="323">
        <f t="shared" si="66"/>
        <v>0</v>
      </c>
      <c r="FP111" s="323">
        <f t="shared" si="66"/>
        <v>0</v>
      </c>
      <c r="FQ111" s="323">
        <f t="shared" si="66"/>
        <v>0</v>
      </c>
      <c r="FR111" s="323">
        <f t="shared" si="66"/>
        <v>0</v>
      </c>
      <c r="FS111" s="323">
        <f t="shared" si="66"/>
        <v>0</v>
      </c>
      <c r="FT111" s="323">
        <f t="shared" si="66"/>
        <v>0</v>
      </c>
      <c r="FU111" s="323">
        <f t="shared" si="66"/>
        <v>0</v>
      </c>
      <c r="FV111" s="323">
        <f t="shared" si="66"/>
        <v>0.88</v>
      </c>
      <c r="FW111" s="323">
        <f t="shared" si="66"/>
        <v>0</v>
      </c>
      <c r="FX111" s="323">
        <f t="shared" si="66"/>
        <v>0.1</v>
      </c>
      <c r="FY111" s="323">
        <f t="shared" si="66"/>
        <v>0</v>
      </c>
      <c r="FZ111" s="323">
        <f t="shared" si="66"/>
        <v>0</v>
      </c>
      <c r="GA111" s="323">
        <f t="shared" si="66"/>
        <v>0</v>
      </c>
      <c r="GB111" s="323">
        <f t="shared" si="66"/>
        <v>0</v>
      </c>
      <c r="GC111" s="323">
        <f t="shared" si="66"/>
        <v>0</v>
      </c>
      <c r="GD111" s="323">
        <f t="shared" si="66"/>
        <v>0.06</v>
      </c>
      <c r="GE111" s="323">
        <f t="shared" si="66"/>
        <v>0</v>
      </c>
      <c r="GF111" s="323">
        <f t="shared" si="66"/>
        <v>0</v>
      </c>
      <c r="GG111" s="323">
        <f t="shared" si="66"/>
        <v>0</v>
      </c>
      <c r="GH111" s="323">
        <f t="shared" si="66"/>
        <v>0</v>
      </c>
      <c r="GI111" s="323">
        <f t="shared" si="66"/>
        <v>0</v>
      </c>
      <c r="GJ111" s="323">
        <f t="shared" si="66"/>
        <v>0</v>
      </c>
      <c r="GK111" s="323">
        <f t="shared" si="66"/>
        <v>0</v>
      </c>
      <c r="GL111" s="323">
        <f t="shared" si="66"/>
        <v>0</v>
      </c>
      <c r="GM111" s="323">
        <f t="shared" si="66"/>
        <v>0</v>
      </c>
      <c r="GN111" s="323">
        <f t="shared" si="66"/>
        <v>0.77</v>
      </c>
      <c r="GO111" s="323">
        <f t="shared" si="66"/>
        <v>0.08</v>
      </c>
      <c r="GP111" s="323">
        <f t="shared" si="66"/>
        <v>0</v>
      </c>
      <c r="GQ111" s="323">
        <f t="shared" si="66"/>
        <v>0</v>
      </c>
      <c r="GR111" s="323">
        <f t="shared" si="66"/>
        <v>0.01</v>
      </c>
      <c r="GS111" s="323">
        <f t="shared" si="66"/>
        <v>0</v>
      </c>
      <c r="GT111" s="323">
        <f t="shared" si="66"/>
        <v>0</v>
      </c>
      <c r="GU111" s="323">
        <f t="shared" si="66"/>
        <v>0</v>
      </c>
      <c r="GV111" s="323">
        <f t="shared" si="66"/>
        <v>0.05</v>
      </c>
      <c r="GW111" s="323">
        <f t="shared" si="66"/>
        <v>0.13</v>
      </c>
      <c r="GX111" s="323">
        <f t="shared" si="66"/>
        <v>0</v>
      </c>
      <c r="GY111" s="323">
        <f t="shared" si="66"/>
        <v>0</v>
      </c>
      <c r="GZ111" s="323">
        <f t="shared" si="66"/>
        <v>0</v>
      </c>
      <c r="HA111" s="323">
        <f t="shared" ref="HA111:HN111" si="67">AVERAGE(HA7:HA106)</f>
        <v>0</v>
      </c>
      <c r="HB111" s="323">
        <f t="shared" si="67"/>
        <v>0</v>
      </c>
      <c r="HC111" s="323">
        <f t="shared" si="67"/>
        <v>0</v>
      </c>
      <c r="HD111" s="323">
        <f t="shared" si="67"/>
        <v>0</v>
      </c>
      <c r="HE111" s="323">
        <f t="shared" si="67"/>
        <v>0.01</v>
      </c>
      <c r="HF111" s="323">
        <f t="shared" si="67"/>
        <v>0.05</v>
      </c>
      <c r="HG111" s="323">
        <f t="shared" si="67"/>
        <v>0</v>
      </c>
      <c r="HH111" s="323">
        <f t="shared" si="67"/>
        <v>0</v>
      </c>
      <c r="HI111" s="323">
        <f t="shared" si="67"/>
        <v>0</v>
      </c>
      <c r="HJ111" s="323">
        <f t="shared" si="67"/>
        <v>0</v>
      </c>
      <c r="HK111" s="323">
        <f t="shared" si="67"/>
        <v>0</v>
      </c>
      <c r="HL111" s="323">
        <f t="shared" si="67"/>
        <v>0</v>
      </c>
      <c r="HM111" s="323">
        <f t="shared" si="67"/>
        <v>0</v>
      </c>
      <c r="HN111" s="323">
        <f t="shared" si="67"/>
        <v>0.03</v>
      </c>
      <c r="HO111" s="323">
        <f t="shared" ref="HO111:ID111" si="68">AVERAGE(HO7:HO106)</f>
        <v>9.75</v>
      </c>
      <c r="HP111" s="323">
        <f t="shared" si="68"/>
        <v>2.99</v>
      </c>
      <c r="HQ111" s="323">
        <f t="shared" si="68"/>
        <v>0.63</v>
      </c>
      <c r="HR111" s="323">
        <f t="shared" si="68"/>
        <v>0.3</v>
      </c>
      <c r="HS111" s="323">
        <f t="shared" si="68"/>
        <v>0.04</v>
      </c>
      <c r="HT111" s="323">
        <f t="shared" si="68"/>
        <v>0</v>
      </c>
      <c r="HU111" s="323">
        <f t="shared" si="68"/>
        <v>0</v>
      </c>
      <c r="HV111" s="323">
        <f t="shared" si="68"/>
        <v>0</v>
      </c>
      <c r="HW111" s="323">
        <f t="shared" si="68"/>
        <v>1.1991966597959937E-3</v>
      </c>
      <c r="HX111" s="323">
        <f t="shared" si="68"/>
        <v>0</v>
      </c>
      <c r="HY111" s="323">
        <f t="shared" si="68"/>
        <v>0</v>
      </c>
      <c r="HZ111" s="323">
        <f t="shared" si="68"/>
        <v>0</v>
      </c>
      <c r="IA111" s="323">
        <f t="shared" si="68"/>
        <v>13.67</v>
      </c>
      <c r="IB111" s="323">
        <f t="shared" si="68"/>
        <v>0.04</v>
      </c>
      <c r="IC111" s="323">
        <f>AVERAGE(IC7:IC106)</f>
        <v>9.1565601134414561E-4</v>
      </c>
      <c r="ID111" s="323">
        <f t="shared" si="68"/>
        <v>0.2</v>
      </c>
    </row>
    <row r="112" spans="1:238" x14ac:dyDescent="0.25">
      <c r="A112" s="75"/>
      <c r="B112" s="71"/>
      <c r="C112" s="71"/>
      <c r="D112" s="71"/>
      <c r="E112" s="71"/>
      <c r="F112" s="71"/>
      <c r="G112" s="71"/>
      <c r="H112" s="68"/>
      <c r="I112" s="68"/>
      <c r="J112" s="68"/>
      <c r="K112" s="68"/>
      <c r="L112" s="68"/>
      <c r="M112" s="68"/>
      <c r="N112" s="68"/>
      <c r="O112" s="322" t="s">
        <v>113</v>
      </c>
      <c r="P112" s="323">
        <f>STDEV(P7:P106)</f>
        <v>0.14070529413628968</v>
      </c>
      <c r="Q112" s="323">
        <f t="shared" ref="Q112:CB112" si="69">STDEV(Q7:Q106)</f>
        <v>0</v>
      </c>
      <c r="R112" s="323">
        <f t="shared" si="69"/>
        <v>0</v>
      </c>
      <c r="S112" s="323">
        <f t="shared" si="69"/>
        <v>0</v>
      </c>
      <c r="T112" s="323">
        <f t="shared" si="69"/>
        <v>0</v>
      </c>
      <c r="U112" s="323">
        <f t="shared" si="69"/>
        <v>0</v>
      </c>
      <c r="V112" s="323">
        <f t="shared" si="69"/>
        <v>0</v>
      </c>
      <c r="W112" s="323">
        <f t="shared" si="69"/>
        <v>0</v>
      </c>
      <c r="X112" s="323">
        <f t="shared" si="69"/>
        <v>0</v>
      </c>
      <c r="Y112" s="323">
        <f t="shared" si="69"/>
        <v>0</v>
      </c>
      <c r="Z112" s="323">
        <f t="shared" si="69"/>
        <v>0</v>
      </c>
      <c r="AA112" s="323">
        <f t="shared" si="69"/>
        <v>0</v>
      </c>
      <c r="AB112" s="323">
        <f t="shared" si="69"/>
        <v>0</v>
      </c>
      <c r="AC112" s="323">
        <f t="shared" si="69"/>
        <v>0</v>
      </c>
      <c r="AD112" s="323">
        <f t="shared" si="69"/>
        <v>0</v>
      </c>
      <c r="AE112" s="323">
        <f t="shared" si="69"/>
        <v>0</v>
      </c>
      <c r="AF112" s="323">
        <f t="shared" si="69"/>
        <v>0</v>
      </c>
      <c r="AG112" s="323">
        <f t="shared" si="69"/>
        <v>0</v>
      </c>
      <c r="AH112" s="323">
        <f t="shared" si="69"/>
        <v>0</v>
      </c>
      <c r="AI112" s="323">
        <f t="shared" si="69"/>
        <v>0.1</v>
      </c>
      <c r="AJ112" s="323">
        <f t="shared" si="69"/>
        <v>0</v>
      </c>
      <c r="AK112" s="323">
        <f t="shared" si="69"/>
        <v>0</v>
      </c>
      <c r="AL112" s="323">
        <f t="shared" si="69"/>
        <v>0</v>
      </c>
      <c r="AM112" s="323">
        <f t="shared" si="69"/>
        <v>0</v>
      </c>
      <c r="AN112" s="323">
        <f t="shared" si="69"/>
        <v>0</v>
      </c>
      <c r="AO112" s="323">
        <f t="shared" si="69"/>
        <v>0</v>
      </c>
      <c r="AP112" s="323">
        <f t="shared" si="69"/>
        <v>0</v>
      </c>
      <c r="AQ112" s="323">
        <f t="shared" si="69"/>
        <v>0</v>
      </c>
      <c r="AR112" s="323">
        <f t="shared" si="69"/>
        <v>0</v>
      </c>
      <c r="AS112" s="323">
        <f t="shared" si="69"/>
        <v>0</v>
      </c>
      <c r="AT112" s="323">
        <f t="shared" si="69"/>
        <v>0</v>
      </c>
      <c r="AU112" s="323">
        <f t="shared" si="69"/>
        <v>0</v>
      </c>
      <c r="AV112" s="323">
        <f t="shared" si="69"/>
        <v>0</v>
      </c>
      <c r="AW112" s="323">
        <f t="shared" si="69"/>
        <v>0</v>
      </c>
      <c r="AX112" s="323">
        <f t="shared" si="69"/>
        <v>0</v>
      </c>
      <c r="AY112" s="323">
        <f t="shared" si="69"/>
        <v>0</v>
      </c>
      <c r="AZ112" s="323">
        <f t="shared" si="69"/>
        <v>7.1808598005216249</v>
      </c>
      <c r="BA112" s="323">
        <f t="shared" si="69"/>
        <v>4.0948847124285201</v>
      </c>
      <c r="BB112" s="323">
        <f t="shared" si="69"/>
        <v>2.3314061305260707</v>
      </c>
      <c r="BC112" s="323">
        <f t="shared" si="69"/>
        <v>0</v>
      </c>
      <c r="BD112" s="323">
        <f t="shared" si="69"/>
        <v>0.2</v>
      </c>
      <c r="BE112" s="323">
        <f t="shared" si="69"/>
        <v>0</v>
      </c>
      <c r="BF112" s="323">
        <f t="shared" si="69"/>
        <v>0</v>
      </c>
      <c r="BG112" s="323">
        <f t="shared" si="69"/>
        <v>0</v>
      </c>
      <c r="BH112" s="323">
        <f t="shared" si="69"/>
        <v>2.0523206869347201</v>
      </c>
      <c r="BI112" s="323">
        <f t="shared" si="69"/>
        <v>8.1509682141622193</v>
      </c>
      <c r="BJ112" s="323">
        <f t="shared" si="69"/>
        <v>3.8155847348325089</v>
      </c>
      <c r="BK112" s="323">
        <f t="shared" si="69"/>
        <v>0.5366374921488416</v>
      </c>
      <c r="BL112" s="323">
        <f t="shared" si="69"/>
        <v>0.5</v>
      </c>
      <c r="BM112" s="323">
        <f t="shared" si="69"/>
        <v>0</v>
      </c>
      <c r="BN112" s="323">
        <f t="shared" si="69"/>
        <v>0</v>
      </c>
      <c r="BO112" s="323">
        <f t="shared" si="69"/>
        <v>0</v>
      </c>
      <c r="BP112" s="323">
        <f t="shared" si="69"/>
        <v>0</v>
      </c>
      <c r="BQ112" s="323">
        <f t="shared" si="69"/>
        <v>5.0513624524738496</v>
      </c>
      <c r="BR112" s="323">
        <f t="shared" si="69"/>
        <v>0</v>
      </c>
      <c r="BS112" s="323">
        <f t="shared" si="69"/>
        <v>0</v>
      </c>
      <c r="BT112" s="323">
        <f t="shared" si="69"/>
        <v>0</v>
      </c>
      <c r="BU112" s="323">
        <f t="shared" si="69"/>
        <v>0</v>
      </c>
      <c r="BV112" s="323">
        <f t="shared" si="69"/>
        <v>0</v>
      </c>
      <c r="BW112" s="323">
        <f t="shared" si="69"/>
        <v>0</v>
      </c>
      <c r="BX112" s="323">
        <f t="shared" si="69"/>
        <v>0</v>
      </c>
      <c r="BY112" s="323">
        <f t="shared" si="69"/>
        <v>0</v>
      </c>
      <c r="BZ112" s="323">
        <f t="shared" si="69"/>
        <v>0</v>
      </c>
      <c r="CA112" s="323">
        <f t="shared" si="69"/>
        <v>0</v>
      </c>
      <c r="CB112" s="323">
        <f t="shared" si="69"/>
        <v>0</v>
      </c>
      <c r="CC112" s="323">
        <f t="shared" ref="CC112:EN112" si="70">STDEV(CC7:CC106)</f>
        <v>0</v>
      </c>
      <c r="CD112" s="323">
        <f t="shared" si="70"/>
        <v>0</v>
      </c>
      <c r="CE112" s="323">
        <f t="shared" si="70"/>
        <v>0</v>
      </c>
      <c r="CF112" s="323">
        <f t="shared" si="70"/>
        <v>0</v>
      </c>
      <c r="CG112" s="323">
        <f t="shared" si="70"/>
        <v>0</v>
      </c>
      <c r="CH112" s="323">
        <f t="shared" si="70"/>
        <v>0</v>
      </c>
      <c r="CI112" s="323">
        <f t="shared" si="70"/>
        <v>0</v>
      </c>
      <c r="CJ112" s="323">
        <f t="shared" si="70"/>
        <v>0</v>
      </c>
      <c r="CK112" s="323">
        <f t="shared" si="70"/>
        <v>0</v>
      </c>
      <c r="CL112" s="323">
        <f t="shared" si="70"/>
        <v>0</v>
      </c>
      <c r="CM112" s="323">
        <f t="shared" si="70"/>
        <v>0</v>
      </c>
      <c r="CN112" s="323">
        <f t="shared" si="70"/>
        <v>0</v>
      </c>
      <c r="CO112" s="323">
        <f t="shared" si="70"/>
        <v>0</v>
      </c>
      <c r="CP112" s="323">
        <f t="shared" si="70"/>
        <v>0</v>
      </c>
      <c r="CQ112" s="323">
        <f t="shared" si="70"/>
        <v>0</v>
      </c>
      <c r="CR112" s="323">
        <f t="shared" si="70"/>
        <v>0</v>
      </c>
      <c r="CS112" s="323">
        <f t="shared" si="70"/>
        <v>5.1414339861894014</v>
      </c>
      <c r="CT112" s="323">
        <f t="shared" si="70"/>
        <v>3.26875319881258</v>
      </c>
      <c r="CU112" s="323">
        <f t="shared" si="70"/>
        <v>1</v>
      </c>
      <c r="CV112" s="323">
        <f t="shared" si="70"/>
        <v>1.4535223674671376</v>
      </c>
      <c r="CW112" s="323">
        <f t="shared" si="70"/>
        <v>0.1</v>
      </c>
      <c r="CX112" s="323">
        <f t="shared" si="70"/>
        <v>0</v>
      </c>
      <c r="CY112" s="323">
        <f t="shared" si="70"/>
        <v>0</v>
      </c>
      <c r="CZ112" s="323">
        <f t="shared" si="70"/>
        <v>0</v>
      </c>
      <c r="DA112" s="323">
        <f t="shared" si="70"/>
        <v>0.66141873837588505</v>
      </c>
      <c r="DB112" s="323">
        <f t="shared" si="70"/>
        <v>0</v>
      </c>
      <c r="DC112" s="323">
        <f t="shared" si="70"/>
        <v>0</v>
      </c>
      <c r="DD112" s="323">
        <f t="shared" si="70"/>
        <v>0</v>
      </c>
      <c r="DE112" s="323">
        <f t="shared" si="70"/>
        <v>0</v>
      </c>
      <c r="DF112" s="323">
        <f t="shared" si="70"/>
        <v>0</v>
      </c>
      <c r="DG112" s="323">
        <f t="shared" si="70"/>
        <v>0</v>
      </c>
      <c r="DH112" s="323">
        <f t="shared" si="70"/>
        <v>0</v>
      </c>
      <c r="DI112" s="323">
        <f t="shared" si="70"/>
        <v>0</v>
      </c>
      <c r="DJ112" s="323">
        <f t="shared" si="70"/>
        <v>0</v>
      </c>
      <c r="DK112" s="323">
        <f t="shared" si="70"/>
        <v>0</v>
      </c>
      <c r="DL112" s="323">
        <f t="shared" si="70"/>
        <v>0</v>
      </c>
      <c r="DM112" s="323">
        <f t="shared" si="70"/>
        <v>0</v>
      </c>
      <c r="DN112" s="323">
        <f t="shared" si="70"/>
        <v>0</v>
      </c>
      <c r="DO112" s="323">
        <f t="shared" si="70"/>
        <v>0</v>
      </c>
      <c r="DP112" s="323">
        <f t="shared" si="70"/>
        <v>0</v>
      </c>
      <c r="DQ112" s="323">
        <f t="shared" si="70"/>
        <v>0</v>
      </c>
      <c r="DR112" s="323">
        <f t="shared" si="70"/>
        <v>0</v>
      </c>
      <c r="DS112" s="323">
        <f t="shared" si="70"/>
        <v>0</v>
      </c>
      <c r="DT112" s="323">
        <f t="shared" si="70"/>
        <v>4.0775314378018752</v>
      </c>
      <c r="DU112" s="323">
        <f t="shared" si="70"/>
        <v>0</v>
      </c>
      <c r="DV112" s="323">
        <f t="shared" si="70"/>
        <v>0</v>
      </c>
      <c r="DW112" s="323">
        <f t="shared" si="70"/>
        <v>0</v>
      </c>
      <c r="DX112" s="323">
        <f t="shared" si="70"/>
        <v>0</v>
      </c>
      <c r="DY112" s="323">
        <f t="shared" si="70"/>
        <v>0</v>
      </c>
      <c r="DZ112" s="323">
        <f t="shared" si="70"/>
        <v>0</v>
      </c>
      <c r="EA112" s="323">
        <f t="shared" si="70"/>
        <v>0</v>
      </c>
      <c r="EB112" s="323">
        <f t="shared" si="70"/>
        <v>1.0577276959538684</v>
      </c>
      <c r="EC112" s="323">
        <f t="shared" si="70"/>
        <v>3.2671459141339896</v>
      </c>
      <c r="ED112" s="323">
        <f t="shared" si="70"/>
        <v>2.3613042107609887</v>
      </c>
      <c r="EE112" s="323">
        <f t="shared" si="70"/>
        <v>0.3</v>
      </c>
      <c r="EF112" s="323">
        <f t="shared" si="70"/>
        <v>0</v>
      </c>
      <c r="EG112" s="323">
        <f t="shared" si="70"/>
        <v>0</v>
      </c>
      <c r="EH112" s="323">
        <f t="shared" si="70"/>
        <v>0</v>
      </c>
      <c r="EI112" s="323">
        <f t="shared" si="70"/>
        <v>0</v>
      </c>
      <c r="EJ112" s="323">
        <f t="shared" si="70"/>
        <v>0</v>
      </c>
      <c r="EK112" s="323">
        <f t="shared" si="70"/>
        <v>1.9368567684302682</v>
      </c>
      <c r="EL112" s="323">
        <f t="shared" si="70"/>
        <v>0</v>
      </c>
      <c r="EM112" s="323">
        <f t="shared" si="70"/>
        <v>0</v>
      </c>
      <c r="EN112" s="323">
        <f t="shared" si="70"/>
        <v>0</v>
      </c>
      <c r="EO112" s="323">
        <f t="shared" ref="EO112:GZ112" si="71">STDEV(EO7:EO106)</f>
        <v>0.3</v>
      </c>
      <c r="EP112" s="323">
        <f t="shared" si="71"/>
        <v>0</v>
      </c>
      <c r="EQ112" s="323">
        <f t="shared" si="71"/>
        <v>0</v>
      </c>
      <c r="ER112" s="323">
        <f t="shared" si="71"/>
        <v>0</v>
      </c>
      <c r="ES112" s="323">
        <f t="shared" si="71"/>
        <v>0</v>
      </c>
      <c r="ET112" s="323">
        <f t="shared" si="71"/>
        <v>0.3</v>
      </c>
      <c r="EU112" s="323">
        <f t="shared" si="71"/>
        <v>0</v>
      </c>
      <c r="EV112" s="323">
        <f t="shared" si="71"/>
        <v>0</v>
      </c>
      <c r="EW112" s="323">
        <f t="shared" si="71"/>
        <v>0</v>
      </c>
      <c r="EX112" s="323">
        <f t="shared" si="71"/>
        <v>0</v>
      </c>
      <c r="EY112" s="323">
        <f t="shared" si="71"/>
        <v>0</v>
      </c>
      <c r="EZ112" s="323">
        <f t="shared" si="71"/>
        <v>0</v>
      </c>
      <c r="FA112" s="323">
        <f t="shared" si="71"/>
        <v>0</v>
      </c>
      <c r="FB112" s="323">
        <f t="shared" si="71"/>
        <v>0</v>
      </c>
      <c r="FC112" s="323">
        <f t="shared" si="71"/>
        <v>0</v>
      </c>
      <c r="FD112" s="323">
        <f t="shared" si="71"/>
        <v>3.8517476028368729</v>
      </c>
      <c r="FE112" s="323">
        <f t="shared" si="71"/>
        <v>2.9942031536374625</v>
      </c>
      <c r="FF112" s="323">
        <f t="shared" si="71"/>
        <v>0</v>
      </c>
      <c r="FG112" s="323">
        <f t="shared" si="71"/>
        <v>0</v>
      </c>
      <c r="FH112" s="323">
        <f t="shared" si="71"/>
        <v>0</v>
      </c>
      <c r="FI112" s="323">
        <f t="shared" si="71"/>
        <v>0</v>
      </c>
      <c r="FJ112" s="323">
        <f t="shared" si="71"/>
        <v>0</v>
      </c>
      <c r="FK112" s="323">
        <f t="shared" si="71"/>
        <v>0</v>
      </c>
      <c r="FL112" s="323">
        <f t="shared" si="71"/>
        <v>1.5121060301660882</v>
      </c>
      <c r="FM112" s="323">
        <f t="shared" si="71"/>
        <v>1.6714779040832051</v>
      </c>
      <c r="FN112" s="323">
        <f t="shared" si="71"/>
        <v>0</v>
      </c>
      <c r="FO112" s="323">
        <f t="shared" si="71"/>
        <v>0</v>
      </c>
      <c r="FP112" s="323">
        <f t="shared" si="71"/>
        <v>0</v>
      </c>
      <c r="FQ112" s="323">
        <f t="shared" si="71"/>
        <v>0</v>
      </c>
      <c r="FR112" s="323">
        <f t="shared" si="71"/>
        <v>0</v>
      </c>
      <c r="FS112" s="323">
        <f t="shared" si="71"/>
        <v>0</v>
      </c>
      <c r="FT112" s="323">
        <f t="shared" si="71"/>
        <v>0</v>
      </c>
      <c r="FU112" s="323">
        <f t="shared" si="71"/>
        <v>0</v>
      </c>
      <c r="FV112" s="323">
        <f t="shared" si="71"/>
        <v>4.4591977355175052</v>
      </c>
      <c r="FW112" s="323">
        <f t="shared" si="71"/>
        <v>0</v>
      </c>
      <c r="FX112" s="323">
        <f t="shared" si="71"/>
        <v>1</v>
      </c>
      <c r="FY112" s="323">
        <f t="shared" si="71"/>
        <v>0</v>
      </c>
      <c r="FZ112" s="323">
        <f t="shared" si="71"/>
        <v>0</v>
      </c>
      <c r="GA112" s="323">
        <f t="shared" si="71"/>
        <v>0</v>
      </c>
      <c r="GB112" s="323">
        <f t="shared" si="71"/>
        <v>0</v>
      </c>
      <c r="GC112" s="323">
        <f t="shared" si="71"/>
        <v>0</v>
      </c>
      <c r="GD112" s="323">
        <f t="shared" si="71"/>
        <v>0.34289321599553058</v>
      </c>
      <c r="GE112" s="323">
        <f t="shared" si="71"/>
        <v>0</v>
      </c>
      <c r="GF112" s="323">
        <f t="shared" si="71"/>
        <v>0</v>
      </c>
      <c r="GG112" s="323">
        <f t="shared" si="71"/>
        <v>0</v>
      </c>
      <c r="GH112" s="323">
        <f t="shared" si="71"/>
        <v>0</v>
      </c>
      <c r="GI112" s="323">
        <f t="shared" si="71"/>
        <v>0</v>
      </c>
      <c r="GJ112" s="323">
        <f t="shared" si="71"/>
        <v>0</v>
      </c>
      <c r="GK112" s="323">
        <f t="shared" si="71"/>
        <v>0</v>
      </c>
      <c r="GL112" s="323">
        <f t="shared" si="71"/>
        <v>0</v>
      </c>
      <c r="GM112" s="323">
        <f t="shared" si="71"/>
        <v>0</v>
      </c>
      <c r="GN112" s="323">
        <f t="shared" si="71"/>
        <v>5.6583807513521682</v>
      </c>
      <c r="GO112" s="323">
        <f t="shared" si="71"/>
        <v>0.8</v>
      </c>
      <c r="GP112" s="323">
        <f t="shared" si="71"/>
        <v>0</v>
      </c>
      <c r="GQ112" s="323">
        <f t="shared" si="71"/>
        <v>0</v>
      </c>
      <c r="GR112" s="323">
        <f t="shared" si="71"/>
        <v>0.1</v>
      </c>
      <c r="GS112" s="323">
        <f t="shared" si="71"/>
        <v>0</v>
      </c>
      <c r="GT112" s="323">
        <f t="shared" si="71"/>
        <v>0</v>
      </c>
      <c r="GU112" s="323">
        <f t="shared" si="71"/>
        <v>0</v>
      </c>
      <c r="GV112" s="323">
        <f t="shared" si="71"/>
        <v>0.41132945334843113</v>
      </c>
      <c r="GW112" s="323">
        <f t="shared" si="71"/>
        <v>0.93910552757354804</v>
      </c>
      <c r="GX112" s="323">
        <f t="shared" si="71"/>
        <v>0</v>
      </c>
      <c r="GY112" s="323">
        <f t="shared" si="71"/>
        <v>0</v>
      </c>
      <c r="GZ112" s="323">
        <f t="shared" si="71"/>
        <v>0</v>
      </c>
      <c r="HA112" s="323">
        <f t="shared" ref="HA112:HN112" si="72">STDEV(HA7:HA106)</f>
        <v>0</v>
      </c>
      <c r="HB112" s="323">
        <f t="shared" si="72"/>
        <v>0</v>
      </c>
      <c r="HC112" s="323">
        <f t="shared" si="72"/>
        <v>0</v>
      </c>
      <c r="HD112" s="323">
        <f t="shared" si="72"/>
        <v>0</v>
      </c>
      <c r="HE112" s="323">
        <f t="shared" si="72"/>
        <v>0.1</v>
      </c>
      <c r="HF112" s="323">
        <f t="shared" si="72"/>
        <v>0.5</v>
      </c>
      <c r="HG112" s="323">
        <f t="shared" si="72"/>
        <v>0</v>
      </c>
      <c r="HH112" s="323">
        <f t="shared" si="72"/>
        <v>0</v>
      </c>
      <c r="HI112" s="323">
        <f t="shared" si="72"/>
        <v>0</v>
      </c>
      <c r="HJ112" s="323">
        <f t="shared" si="72"/>
        <v>0</v>
      </c>
      <c r="HK112" s="323">
        <f t="shared" si="72"/>
        <v>0</v>
      </c>
      <c r="HL112" s="323">
        <f t="shared" si="72"/>
        <v>0</v>
      </c>
      <c r="HM112" s="323">
        <f t="shared" si="72"/>
        <v>0</v>
      </c>
      <c r="HN112" s="323">
        <f t="shared" si="72"/>
        <v>0.3</v>
      </c>
      <c r="HO112" s="323">
        <f t="shared" ref="HO112:ID112" si="73">STDEV(HO7:HO106)</f>
        <v>12.834907420190007</v>
      </c>
      <c r="HP112" s="323">
        <f t="shared" si="73"/>
        <v>7.0846184217513208</v>
      </c>
      <c r="HQ112" s="323">
        <f t="shared" si="73"/>
        <v>2.7474689913784029</v>
      </c>
      <c r="HR112" s="323">
        <f t="shared" si="73"/>
        <v>1.5537507567629416</v>
      </c>
      <c r="HS112" s="323">
        <f t="shared" si="73"/>
        <v>0.24287836253956216</v>
      </c>
      <c r="HT112" s="323">
        <f t="shared" si="73"/>
        <v>0</v>
      </c>
      <c r="HU112" s="323">
        <f t="shared" si="73"/>
        <v>0</v>
      </c>
      <c r="HV112" s="323">
        <f t="shared" si="73"/>
        <v>0</v>
      </c>
      <c r="HW112" s="323">
        <f t="shared" si="73"/>
        <v>5.8502440174852685E-3</v>
      </c>
      <c r="HX112" s="323">
        <f t="shared" si="73"/>
        <v>0</v>
      </c>
      <c r="HY112" s="323">
        <f t="shared" si="73"/>
        <v>0</v>
      </c>
      <c r="HZ112" s="323">
        <f t="shared" si="73"/>
        <v>0</v>
      </c>
      <c r="IA112" s="323">
        <f t="shared" si="73"/>
        <v>18.781064502268869</v>
      </c>
      <c r="IB112" s="323">
        <f t="shared" si="73"/>
        <v>0.24287836253956216</v>
      </c>
      <c r="IC112" s="323">
        <f t="shared" si="73"/>
        <v>4.9806951437952338E-3</v>
      </c>
      <c r="ID112" s="323">
        <f t="shared" si="73"/>
        <v>0.42640143271122088</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8" t="s">
        <v>129</v>
      </c>
      <c r="HP113" s="509"/>
      <c r="HQ113" s="509"/>
      <c r="HR113" s="509"/>
      <c r="HS113" s="509"/>
      <c r="HT113" s="509"/>
      <c r="HU113" s="509"/>
      <c r="HV113" s="509"/>
      <c r="HW113" s="509"/>
      <c r="HX113" s="509"/>
      <c r="HY113" s="509"/>
      <c r="HZ113" s="509"/>
      <c r="IA113" s="509"/>
      <c r="IB113" s="509"/>
      <c r="IC113" s="510"/>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32</v>
      </c>
      <c r="HP114" s="180">
        <f t="shared" ref="HP114:IB114" si="74">COUNTIF(HP7:HP106,0)</f>
        <v>80</v>
      </c>
      <c r="HQ114" s="180">
        <f t="shared" si="74"/>
        <v>93</v>
      </c>
      <c r="HR114" s="180">
        <f t="shared" si="74"/>
        <v>95</v>
      </c>
      <c r="HS114" s="180">
        <f t="shared" si="74"/>
        <v>97</v>
      </c>
      <c r="HT114" s="180">
        <f t="shared" si="74"/>
        <v>100</v>
      </c>
      <c r="HU114" s="180">
        <f t="shared" si="74"/>
        <v>100</v>
      </c>
      <c r="HV114" s="180">
        <f t="shared" si="74"/>
        <v>100</v>
      </c>
      <c r="HW114" s="180">
        <f t="shared" si="74"/>
        <v>65</v>
      </c>
      <c r="HX114" s="180">
        <f t="shared" si="74"/>
        <v>20</v>
      </c>
      <c r="HY114" s="180">
        <f t="shared" si="74"/>
        <v>7</v>
      </c>
      <c r="HZ114" s="180">
        <f t="shared" si="74"/>
        <v>5</v>
      </c>
      <c r="IA114" s="180">
        <f t="shared" si="74"/>
        <v>28</v>
      </c>
      <c r="IB114" s="180">
        <f t="shared" si="74"/>
        <v>97</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1" t="s">
        <v>130</v>
      </c>
      <c r="HP115" s="512"/>
      <c r="HQ115" s="512"/>
      <c r="HR115" s="513"/>
      <c r="HS115" s="511" t="s">
        <v>131</v>
      </c>
      <c r="HT115" s="512"/>
      <c r="HU115" s="512"/>
      <c r="HV115" s="513"/>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75">$A$2-HO114</f>
        <v>68</v>
      </c>
      <c r="HP116" s="180">
        <f t="shared" si="75"/>
        <v>20</v>
      </c>
      <c r="HQ116" s="180">
        <f t="shared" si="75"/>
        <v>7</v>
      </c>
      <c r="HR116" s="180">
        <f t="shared" si="75"/>
        <v>5</v>
      </c>
      <c r="HS116" s="180">
        <f t="shared" si="75"/>
        <v>3</v>
      </c>
      <c r="HT116" s="180">
        <f t="shared" si="75"/>
        <v>0</v>
      </c>
      <c r="HU116" s="180">
        <f t="shared" si="75"/>
        <v>0</v>
      </c>
      <c r="HV116" s="180">
        <f t="shared" si="75"/>
        <v>0</v>
      </c>
      <c r="HW116" s="180">
        <f t="shared" si="75"/>
        <v>35</v>
      </c>
      <c r="HX116" s="180">
        <f t="shared" si="75"/>
        <v>80</v>
      </c>
      <c r="HY116" s="180">
        <f t="shared" si="75"/>
        <v>93</v>
      </c>
      <c r="HZ116" s="180">
        <f t="shared" si="75"/>
        <v>95</v>
      </c>
      <c r="IA116" s="180">
        <f t="shared" si="75"/>
        <v>72</v>
      </c>
      <c r="IB116" s="180">
        <f t="shared" si="75"/>
        <v>3</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7" t="s">
        <v>134</v>
      </c>
      <c r="HP119" s="518"/>
      <c r="HQ119" s="518"/>
      <c r="HR119" s="519"/>
      <c r="HS119" s="520" t="s">
        <v>135</v>
      </c>
      <c r="HT119" s="521"/>
      <c r="HU119" s="521"/>
      <c r="HV119" s="522"/>
      <c r="HW119" s="517" t="s">
        <v>136</v>
      </c>
      <c r="HX119" s="518"/>
      <c r="HY119" s="518"/>
      <c r="HZ119" s="519"/>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9.75</v>
      </c>
      <c r="HP121" s="181">
        <f t="shared" ref="HP121:ID121" si="76">HP111</f>
        <v>2.99</v>
      </c>
      <c r="HQ121" s="181">
        <f t="shared" si="76"/>
        <v>0.63</v>
      </c>
      <c r="HR121" s="181">
        <f t="shared" si="76"/>
        <v>0.3</v>
      </c>
      <c r="HS121" s="181">
        <f t="shared" si="76"/>
        <v>0.04</v>
      </c>
      <c r="HT121" s="181">
        <f t="shared" si="76"/>
        <v>0</v>
      </c>
      <c r="HU121" s="181">
        <f t="shared" si="76"/>
        <v>0</v>
      </c>
      <c r="HV121" s="181">
        <f t="shared" si="76"/>
        <v>0</v>
      </c>
      <c r="HW121" s="181">
        <f t="shared" si="76"/>
        <v>1.1991966597959937E-3</v>
      </c>
      <c r="HX121" s="181">
        <f t="shared" si="76"/>
        <v>0</v>
      </c>
      <c r="HY121" s="181">
        <f t="shared" si="76"/>
        <v>0</v>
      </c>
      <c r="HZ121" s="181">
        <f t="shared" si="76"/>
        <v>0</v>
      </c>
      <c r="IA121" s="181">
        <f t="shared" si="76"/>
        <v>13.67</v>
      </c>
      <c r="IB121" s="181">
        <f t="shared" si="76"/>
        <v>0.04</v>
      </c>
      <c r="IC121" s="181">
        <f t="shared" si="76"/>
        <v>9.1565601134414561E-4</v>
      </c>
      <c r="ID121" s="181">
        <f t="shared" si="76"/>
        <v>0.2</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95" activePane="bottomRight" state="frozen"/>
      <selection pane="topRight" activeCell="C1" sqref="C1"/>
      <selection pane="bottomLeft" activeCell="A8" sqref="A8"/>
      <selection pane="bottomRight" activeCell="D108" sqref="D108"/>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Ny-Mátra 2.vonal</v>
      </c>
      <c r="E1" s="368"/>
      <c r="F1" s="368"/>
      <c r="G1" s="295"/>
      <c r="H1" s="297" t="s">
        <v>143</v>
      </c>
      <c r="I1" s="514">
        <f>'terepi-hajtásszám&amp;hullaték'!R1</f>
        <v>41810</v>
      </c>
      <c r="J1" s="527"/>
      <c r="K1" s="527"/>
      <c r="L1" s="295"/>
      <c r="M1" s="295" t="s">
        <v>214</v>
      </c>
      <c r="N1" s="295"/>
      <c r="O1" s="368" t="str">
        <f>'terepi-hajtásszám&amp;hullaték'!Y1</f>
        <v>Janák E. Varga A. Hepp K. Bevák E.</v>
      </c>
      <c r="P1" s="368"/>
      <c r="Q1" s="369"/>
      <c r="R1" s="146"/>
      <c r="S1" s="293" t="s">
        <v>305</v>
      </c>
      <c r="T1" s="295"/>
      <c r="U1" s="368" t="str">
        <f>'terepi-hajtásszám&amp;hullaték'!AH1</f>
        <v>Hoffer K.</v>
      </c>
      <c r="V1" s="368"/>
      <c r="W1" s="368"/>
      <c r="X1" s="368"/>
      <c r="Y1" s="295" t="s">
        <v>306</v>
      </c>
      <c r="Z1" s="295" t="s">
        <v>307</v>
      </c>
      <c r="AA1" s="514">
        <f>'terepi-hajtásszám&amp;hullaték'!AN1</f>
        <v>41861</v>
      </c>
      <c r="AB1" s="528"/>
    </row>
    <row r="2" spans="1:28" ht="15.75" x14ac:dyDescent="0.25">
      <c r="A2" s="266">
        <f>'terepi-hajtásszám&amp;hullaték'!A2</f>
        <v>100</v>
      </c>
      <c r="B2" s="328"/>
    </row>
    <row r="3" spans="1:28" ht="18" x14ac:dyDescent="0.25">
      <c r="A3" s="328"/>
      <c r="B3" s="328"/>
      <c r="I3" s="499" t="s">
        <v>346</v>
      </c>
      <c r="J3" s="500"/>
      <c r="K3" s="500"/>
      <c r="L3" s="500"/>
      <c r="M3" s="500"/>
      <c r="N3" s="500"/>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361</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c r="C8" s="48">
        <v>0</v>
      </c>
      <c r="D8" s="48">
        <v>0</v>
      </c>
      <c r="E8" s="48">
        <v>0</v>
      </c>
      <c r="F8" s="48">
        <v>0</v>
      </c>
      <c r="G8" s="48">
        <v>0</v>
      </c>
      <c r="H8" s="43">
        <f t="shared" ref="H8:H22" si="0">SUM(C8:G8)</f>
        <v>0</v>
      </c>
      <c r="I8" s="282">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398" t="s">
        <v>438</v>
      </c>
      <c r="C9" s="48">
        <v>0</v>
      </c>
      <c r="D9" s="48">
        <v>0</v>
      </c>
      <c r="E9" s="48">
        <v>1</v>
      </c>
      <c r="F9" s="48">
        <v>0</v>
      </c>
      <c r="G9" s="48">
        <v>0</v>
      </c>
      <c r="H9" s="43">
        <f t="shared" si="0"/>
        <v>1</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1</v>
      </c>
      <c r="V9" s="192">
        <f t="shared" ref="V9:V72" si="4">(D9+E9+F9+G9)/H9</f>
        <v>1</v>
      </c>
      <c r="W9" s="201" t="e">
        <f t="shared" ref="W9:W72" si="5">(J9+K9+L9+M9)/N9</f>
        <v>#DIV/0!</v>
      </c>
      <c r="X9" s="201" t="e">
        <f t="shared" ref="X9:X72" si="6">(P9+Q9+R9+S9)/T9</f>
        <v>#DIV/0!</v>
      </c>
      <c r="Y9" s="201">
        <f t="shared" ref="Y9:Y72" si="7">((D9+E9+F9+G9)+(J9+K9+L9+M9)+(P9+Q9+R9+S9))/U9</f>
        <v>1</v>
      </c>
    </row>
    <row r="10" spans="1:28" ht="15.75" x14ac:dyDescent="0.25">
      <c r="A10" s="44" t="s">
        <v>2</v>
      </c>
      <c r="B10" s="398" t="s">
        <v>439</v>
      </c>
      <c r="C10" s="48">
        <v>2</v>
      </c>
      <c r="D10" s="48">
        <v>0</v>
      </c>
      <c r="E10" s="48">
        <v>0</v>
      </c>
      <c r="F10" s="48">
        <v>0</v>
      </c>
      <c r="G10" s="48">
        <v>0</v>
      </c>
      <c r="H10" s="43">
        <f t="shared" si="0"/>
        <v>2</v>
      </c>
      <c r="I10" s="282">
        <v>0</v>
      </c>
      <c r="J10" s="48">
        <v>0</v>
      </c>
      <c r="K10" s="48">
        <v>0</v>
      </c>
      <c r="L10" s="48">
        <v>0</v>
      </c>
      <c r="M10" s="48">
        <v>0</v>
      </c>
      <c r="N10" s="143">
        <f t="shared" si="1"/>
        <v>0</v>
      </c>
      <c r="O10" s="48">
        <v>0</v>
      </c>
      <c r="P10" s="48">
        <v>0</v>
      </c>
      <c r="Q10" s="48">
        <v>0</v>
      </c>
      <c r="R10" s="48">
        <v>0</v>
      </c>
      <c r="S10" s="48">
        <v>0</v>
      </c>
      <c r="T10" s="43">
        <f t="shared" si="2"/>
        <v>0</v>
      </c>
      <c r="U10" s="195">
        <f t="shared" si="3"/>
        <v>2</v>
      </c>
      <c r="V10" s="192">
        <f t="shared" si="4"/>
        <v>0</v>
      </c>
      <c r="W10" s="201" t="e">
        <f t="shared" si="5"/>
        <v>#DIV/0!</v>
      </c>
      <c r="X10" s="201" t="e">
        <f t="shared" si="6"/>
        <v>#DIV/0!</v>
      </c>
      <c r="Y10" s="201">
        <f t="shared" si="7"/>
        <v>0</v>
      </c>
    </row>
    <row r="11" spans="1:28" ht="15.75" x14ac:dyDescent="0.25">
      <c r="A11" s="44" t="s">
        <v>3</v>
      </c>
      <c r="B11" s="398" t="s">
        <v>440</v>
      </c>
      <c r="C11" s="48">
        <v>8</v>
      </c>
      <c r="D11" s="48">
        <v>0</v>
      </c>
      <c r="E11" s="48">
        <v>0</v>
      </c>
      <c r="F11" s="48">
        <v>0</v>
      </c>
      <c r="G11" s="48">
        <v>0</v>
      </c>
      <c r="H11" s="43">
        <f t="shared" si="0"/>
        <v>8</v>
      </c>
      <c r="I11" s="282">
        <v>0</v>
      </c>
      <c r="J11" s="48">
        <v>0</v>
      </c>
      <c r="K11" s="48">
        <v>0</v>
      </c>
      <c r="L11" s="48">
        <v>0</v>
      </c>
      <c r="M11" s="48">
        <v>0</v>
      </c>
      <c r="N11" s="143">
        <f t="shared" si="1"/>
        <v>0</v>
      </c>
      <c r="O11" s="48">
        <v>0</v>
      </c>
      <c r="P11" s="48">
        <v>0</v>
      </c>
      <c r="Q11" s="48">
        <v>0</v>
      </c>
      <c r="R11" s="48">
        <v>0</v>
      </c>
      <c r="S11" s="48">
        <v>0</v>
      </c>
      <c r="T11" s="43">
        <f t="shared" si="2"/>
        <v>0</v>
      </c>
      <c r="U11" s="195">
        <f t="shared" si="3"/>
        <v>8</v>
      </c>
      <c r="V11" s="192">
        <f t="shared" si="4"/>
        <v>0</v>
      </c>
      <c r="W11" s="201" t="e">
        <f t="shared" si="5"/>
        <v>#DIV/0!</v>
      </c>
      <c r="X11" s="201" t="e">
        <f t="shared" si="6"/>
        <v>#DIV/0!</v>
      </c>
      <c r="Y11" s="201">
        <f t="shared" si="7"/>
        <v>0</v>
      </c>
    </row>
    <row r="12" spans="1:28" ht="15.75" x14ac:dyDescent="0.25">
      <c r="A12" s="44" t="s">
        <v>4</v>
      </c>
      <c r="B12" s="398" t="s">
        <v>440</v>
      </c>
      <c r="C12" s="48">
        <v>6</v>
      </c>
      <c r="D12" s="48">
        <v>0</v>
      </c>
      <c r="E12" s="48">
        <v>1</v>
      </c>
      <c r="F12" s="48">
        <v>0</v>
      </c>
      <c r="G12" s="48">
        <v>0</v>
      </c>
      <c r="H12" s="43">
        <f t="shared" si="0"/>
        <v>7</v>
      </c>
      <c r="I12" s="282">
        <v>0</v>
      </c>
      <c r="J12" s="48">
        <v>0</v>
      </c>
      <c r="K12" s="48">
        <v>0</v>
      </c>
      <c r="L12" s="48">
        <v>0</v>
      </c>
      <c r="M12" s="48">
        <v>0</v>
      </c>
      <c r="N12" s="143">
        <f t="shared" si="1"/>
        <v>0</v>
      </c>
      <c r="O12" s="48">
        <v>0</v>
      </c>
      <c r="P12" s="48">
        <v>0</v>
      </c>
      <c r="Q12" s="48">
        <v>0</v>
      </c>
      <c r="R12" s="48">
        <v>0</v>
      </c>
      <c r="S12" s="48">
        <v>0</v>
      </c>
      <c r="T12" s="43">
        <f t="shared" si="2"/>
        <v>0</v>
      </c>
      <c r="U12" s="195">
        <f t="shared" si="3"/>
        <v>7</v>
      </c>
      <c r="V12" s="192">
        <f t="shared" si="4"/>
        <v>0.14285714285714285</v>
      </c>
      <c r="W12" s="201" t="e">
        <f t="shared" si="5"/>
        <v>#DIV/0!</v>
      </c>
      <c r="X12" s="201" t="e">
        <f t="shared" si="6"/>
        <v>#DIV/0!</v>
      </c>
      <c r="Y12" s="201">
        <f t="shared" si="7"/>
        <v>0.14285714285714285</v>
      </c>
    </row>
    <row r="13" spans="1:28" ht="15.75" x14ac:dyDescent="0.25">
      <c r="A13" s="44" t="s">
        <v>5</v>
      </c>
      <c r="B13" s="398" t="s">
        <v>438</v>
      </c>
      <c r="C13" s="48">
        <v>4</v>
      </c>
      <c r="D13" s="48">
        <v>0</v>
      </c>
      <c r="E13" s="48">
        <v>0</v>
      </c>
      <c r="F13" s="48">
        <v>0</v>
      </c>
      <c r="G13" s="48">
        <v>0</v>
      </c>
      <c r="H13" s="43">
        <f t="shared" si="0"/>
        <v>4</v>
      </c>
      <c r="I13" s="282">
        <v>0</v>
      </c>
      <c r="J13" s="48">
        <v>0</v>
      </c>
      <c r="K13" s="48">
        <v>0</v>
      </c>
      <c r="L13" s="48">
        <v>0</v>
      </c>
      <c r="M13" s="48">
        <v>0</v>
      </c>
      <c r="N13" s="143">
        <f t="shared" si="1"/>
        <v>0</v>
      </c>
      <c r="O13" s="48">
        <v>0</v>
      </c>
      <c r="P13" s="48">
        <v>0</v>
      </c>
      <c r="Q13" s="48">
        <v>0</v>
      </c>
      <c r="R13" s="48">
        <v>0</v>
      </c>
      <c r="S13" s="48">
        <v>0</v>
      </c>
      <c r="T13" s="43">
        <f t="shared" si="2"/>
        <v>0</v>
      </c>
      <c r="U13" s="195">
        <f t="shared" si="3"/>
        <v>4</v>
      </c>
      <c r="V13" s="192">
        <f t="shared" si="4"/>
        <v>0</v>
      </c>
      <c r="W13" s="201" t="e">
        <f t="shared" si="5"/>
        <v>#DIV/0!</v>
      </c>
      <c r="X13" s="201" t="e">
        <f t="shared" si="6"/>
        <v>#DIV/0!</v>
      </c>
      <c r="Y13" s="201">
        <f t="shared" si="7"/>
        <v>0</v>
      </c>
    </row>
    <row r="14" spans="1:28" ht="15.75" x14ac:dyDescent="0.25">
      <c r="A14" s="44" t="s">
        <v>6</v>
      </c>
      <c r="B14" s="398" t="s">
        <v>438</v>
      </c>
      <c r="C14" s="48">
        <v>2</v>
      </c>
      <c r="D14" s="48">
        <v>0</v>
      </c>
      <c r="E14" s="48">
        <v>0</v>
      </c>
      <c r="F14" s="48">
        <v>0</v>
      </c>
      <c r="G14" s="48">
        <v>0</v>
      </c>
      <c r="H14" s="43">
        <f t="shared" si="0"/>
        <v>2</v>
      </c>
      <c r="I14" s="282">
        <v>0</v>
      </c>
      <c r="J14" s="48">
        <v>0</v>
      </c>
      <c r="K14" s="48">
        <v>0</v>
      </c>
      <c r="L14" s="48">
        <v>0</v>
      </c>
      <c r="M14" s="48">
        <v>0</v>
      </c>
      <c r="N14" s="143">
        <f t="shared" si="1"/>
        <v>0</v>
      </c>
      <c r="O14" s="48">
        <v>0</v>
      </c>
      <c r="P14" s="48">
        <v>0</v>
      </c>
      <c r="Q14" s="48">
        <v>0</v>
      </c>
      <c r="R14" s="48">
        <v>0</v>
      </c>
      <c r="S14" s="48">
        <v>0</v>
      </c>
      <c r="T14" s="43">
        <f t="shared" si="2"/>
        <v>0</v>
      </c>
      <c r="U14" s="195">
        <f t="shared" si="3"/>
        <v>2</v>
      </c>
      <c r="V14" s="192">
        <f t="shared" si="4"/>
        <v>0</v>
      </c>
      <c r="W14" s="201" t="e">
        <f t="shared" si="5"/>
        <v>#DIV/0!</v>
      </c>
      <c r="X14" s="201" t="e">
        <f t="shared" si="6"/>
        <v>#DIV/0!</v>
      </c>
      <c r="Y14" s="201">
        <f t="shared" si="7"/>
        <v>0</v>
      </c>
    </row>
    <row r="15" spans="1:28" ht="15.75" x14ac:dyDescent="0.25">
      <c r="A15" s="44" t="s">
        <v>7</v>
      </c>
      <c r="B15" s="398" t="s">
        <v>441</v>
      </c>
      <c r="C15" s="48">
        <v>2</v>
      </c>
      <c r="D15" s="48">
        <v>1</v>
      </c>
      <c r="E15" s="48">
        <v>0</v>
      </c>
      <c r="F15" s="48">
        <v>0</v>
      </c>
      <c r="G15" s="48">
        <v>0</v>
      </c>
      <c r="H15" s="43">
        <f t="shared" si="0"/>
        <v>3</v>
      </c>
      <c r="I15" s="282">
        <v>3</v>
      </c>
      <c r="J15" s="48">
        <v>0</v>
      </c>
      <c r="K15" s="48">
        <v>0</v>
      </c>
      <c r="L15" s="48">
        <v>0</v>
      </c>
      <c r="M15" s="48">
        <v>0</v>
      </c>
      <c r="N15" s="143">
        <f t="shared" si="1"/>
        <v>3</v>
      </c>
      <c r="O15" s="48">
        <v>0</v>
      </c>
      <c r="P15" s="48">
        <v>0</v>
      </c>
      <c r="Q15" s="48">
        <v>0</v>
      </c>
      <c r="R15" s="48">
        <v>0</v>
      </c>
      <c r="S15" s="48">
        <v>0</v>
      </c>
      <c r="T15" s="43">
        <f t="shared" si="2"/>
        <v>0</v>
      </c>
      <c r="U15" s="195">
        <f t="shared" si="3"/>
        <v>6</v>
      </c>
      <c r="V15" s="192">
        <f t="shared" si="4"/>
        <v>0.33333333333333331</v>
      </c>
      <c r="W15" s="201">
        <f t="shared" si="5"/>
        <v>0</v>
      </c>
      <c r="X15" s="201" t="e">
        <f t="shared" si="6"/>
        <v>#DIV/0!</v>
      </c>
      <c r="Y15" s="201">
        <f t="shared" si="7"/>
        <v>0.16666666666666666</v>
      </c>
    </row>
    <row r="16" spans="1:28" ht="15.75" x14ac:dyDescent="0.25">
      <c r="A16" s="44" t="s">
        <v>8</v>
      </c>
      <c r="B16" s="398" t="s">
        <v>438</v>
      </c>
      <c r="C16" s="48">
        <v>1</v>
      </c>
      <c r="D16" s="48">
        <v>0</v>
      </c>
      <c r="E16" s="48">
        <v>0</v>
      </c>
      <c r="F16" s="48">
        <v>0</v>
      </c>
      <c r="G16" s="48">
        <v>0</v>
      </c>
      <c r="H16" s="43">
        <f t="shared" si="0"/>
        <v>1</v>
      </c>
      <c r="I16" s="282">
        <v>0</v>
      </c>
      <c r="J16" s="48">
        <v>0</v>
      </c>
      <c r="K16" s="48">
        <v>0</v>
      </c>
      <c r="L16" s="48">
        <v>0</v>
      </c>
      <c r="M16" s="48">
        <v>0</v>
      </c>
      <c r="N16" s="143">
        <f t="shared" si="1"/>
        <v>0</v>
      </c>
      <c r="O16" s="48">
        <v>0</v>
      </c>
      <c r="P16" s="48">
        <v>0</v>
      </c>
      <c r="Q16" s="48">
        <v>0</v>
      </c>
      <c r="R16" s="48">
        <v>0</v>
      </c>
      <c r="S16" s="48">
        <v>0</v>
      </c>
      <c r="T16" s="43">
        <f t="shared" si="2"/>
        <v>0</v>
      </c>
      <c r="U16" s="195">
        <f t="shared" si="3"/>
        <v>1</v>
      </c>
      <c r="V16" s="192">
        <f t="shared" si="4"/>
        <v>0</v>
      </c>
      <c r="W16" s="201" t="e">
        <f t="shared" si="5"/>
        <v>#DIV/0!</v>
      </c>
      <c r="X16" s="201" t="e">
        <f t="shared" si="6"/>
        <v>#DIV/0!</v>
      </c>
      <c r="Y16" s="201">
        <f t="shared" si="7"/>
        <v>0</v>
      </c>
    </row>
    <row r="17" spans="1:25" ht="15.75" x14ac:dyDescent="0.25">
      <c r="A17" s="44" t="s">
        <v>9</v>
      </c>
      <c r="B17" s="398" t="s">
        <v>438</v>
      </c>
      <c r="C17" s="48">
        <v>9</v>
      </c>
      <c r="D17" s="48">
        <v>0</v>
      </c>
      <c r="E17" s="48">
        <v>0</v>
      </c>
      <c r="F17" s="48">
        <v>0</v>
      </c>
      <c r="G17" s="48">
        <v>0</v>
      </c>
      <c r="H17" s="43">
        <f t="shared" si="0"/>
        <v>9</v>
      </c>
      <c r="I17" s="282">
        <v>0</v>
      </c>
      <c r="J17" s="48">
        <v>0</v>
      </c>
      <c r="K17" s="48">
        <v>0</v>
      </c>
      <c r="L17" s="48">
        <v>0</v>
      </c>
      <c r="M17" s="48">
        <v>0</v>
      </c>
      <c r="N17" s="143">
        <f t="shared" si="1"/>
        <v>0</v>
      </c>
      <c r="O17" s="48">
        <v>0</v>
      </c>
      <c r="P17" s="48">
        <v>0</v>
      </c>
      <c r="Q17" s="48">
        <v>0</v>
      </c>
      <c r="R17" s="48">
        <v>0</v>
      </c>
      <c r="S17" s="48">
        <v>0</v>
      </c>
      <c r="T17" s="43">
        <f t="shared" si="2"/>
        <v>0</v>
      </c>
      <c r="U17" s="195">
        <f t="shared" si="3"/>
        <v>9</v>
      </c>
      <c r="V17" s="192">
        <f t="shared" si="4"/>
        <v>0</v>
      </c>
      <c r="W17" s="201" t="e">
        <f t="shared" si="5"/>
        <v>#DIV/0!</v>
      </c>
      <c r="X17" s="201" t="e">
        <f t="shared" si="6"/>
        <v>#DIV/0!</v>
      </c>
      <c r="Y17" s="201">
        <f t="shared" si="7"/>
        <v>0</v>
      </c>
    </row>
    <row r="18" spans="1:25" ht="15.75" x14ac:dyDescent="0.25">
      <c r="A18" s="44" t="s">
        <v>10</v>
      </c>
      <c r="B18" s="398" t="s">
        <v>438</v>
      </c>
      <c r="C18" s="48">
        <v>0</v>
      </c>
      <c r="D18" s="48">
        <v>0</v>
      </c>
      <c r="E18" s="48">
        <v>0</v>
      </c>
      <c r="F18" s="48">
        <v>0</v>
      </c>
      <c r="G18" s="48">
        <v>0</v>
      </c>
      <c r="H18" s="43">
        <f t="shared" si="0"/>
        <v>0</v>
      </c>
      <c r="I18" s="282">
        <v>4</v>
      </c>
      <c r="J18" s="48">
        <v>0</v>
      </c>
      <c r="K18" s="48">
        <v>0</v>
      </c>
      <c r="L18" s="48">
        <v>0</v>
      </c>
      <c r="M18" s="48">
        <v>0</v>
      </c>
      <c r="N18" s="143">
        <f t="shared" si="1"/>
        <v>4</v>
      </c>
      <c r="O18" s="48">
        <v>0</v>
      </c>
      <c r="P18" s="48">
        <v>0</v>
      </c>
      <c r="Q18" s="48">
        <v>0</v>
      </c>
      <c r="R18" s="48">
        <v>0</v>
      </c>
      <c r="S18" s="48">
        <v>0</v>
      </c>
      <c r="T18" s="43">
        <f t="shared" si="2"/>
        <v>0</v>
      </c>
      <c r="U18" s="195">
        <f t="shared" si="3"/>
        <v>4</v>
      </c>
      <c r="V18" s="192" t="e">
        <f t="shared" si="4"/>
        <v>#DIV/0!</v>
      </c>
      <c r="W18" s="201">
        <f t="shared" si="5"/>
        <v>0</v>
      </c>
      <c r="X18" s="201" t="e">
        <f t="shared" si="6"/>
        <v>#DIV/0!</v>
      </c>
      <c r="Y18" s="201">
        <f t="shared" si="7"/>
        <v>0</v>
      </c>
    </row>
    <row r="19" spans="1:25" ht="15.75" x14ac:dyDescent="0.25">
      <c r="A19" s="44" t="s">
        <v>11</v>
      </c>
      <c r="B19" s="398" t="s">
        <v>438</v>
      </c>
      <c r="C19" s="48">
        <v>0</v>
      </c>
      <c r="D19" s="48">
        <v>0</v>
      </c>
      <c r="E19" s="48">
        <v>0</v>
      </c>
      <c r="F19" s="48">
        <v>0</v>
      </c>
      <c r="G19" s="48">
        <v>0</v>
      </c>
      <c r="H19" s="43">
        <f t="shared" si="0"/>
        <v>0</v>
      </c>
      <c r="I19" s="282">
        <v>5</v>
      </c>
      <c r="J19" s="48">
        <v>1</v>
      </c>
      <c r="K19" s="48">
        <v>2</v>
      </c>
      <c r="L19" s="48">
        <v>0</v>
      </c>
      <c r="M19" s="48">
        <v>0</v>
      </c>
      <c r="N19" s="143">
        <f t="shared" si="1"/>
        <v>8</v>
      </c>
      <c r="O19" s="48">
        <v>0</v>
      </c>
      <c r="P19" s="48">
        <v>0</v>
      </c>
      <c r="Q19" s="48">
        <v>0</v>
      </c>
      <c r="R19" s="48">
        <v>0</v>
      </c>
      <c r="S19" s="48">
        <v>0</v>
      </c>
      <c r="T19" s="43">
        <f t="shared" si="2"/>
        <v>0</v>
      </c>
      <c r="U19" s="195">
        <f t="shared" si="3"/>
        <v>8</v>
      </c>
      <c r="V19" s="192" t="e">
        <f t="shared" si="4"/>
        <v>#DIV/0!</v>
      </c>
      <c r="W19" s="201">
        <f t="shared" si="5"/>
        <v>0.375</v>
      </c>
      <c r="X19" s="201" t="e">
        <f t="shared" si="6"/>
        <v>#DIV/0!</v>
      </c>
      <c r="Y19" s="201">
        <f t="shared" si="7"/>
        <v>0.375</v>
      </c>
    </row>
    <row r="20" spans="1:25" ht="15.75" x14ac:dyDescent="0.25">
      <c r="A20" s="44" t="s">
        <v>12</v>
      </c>
      <c r="B20" s="398" t="s">
        <v>438</v>
      </c>
      <c r="C20" s="48">
        <v>0</v>
      </c>
      <c r="D20" s="48">
        <v>0</v>
      </c>
      <c r="E20" s="48">
        <v>0</v>
      </c>
      <c r="F20" s="48">
        <v>0</v>
      </c>
      <c r="G20" s="48">
        <v>0</v>
      </c>
      <c r="H20" s="43">
        <f t="shared" si="0"/>
        <v>0</v>
      </c>
      <c r="I20" s="282">
        <v>6</v>
      </c>
      <c r="J20" s="48">
        <v>2</v>
      </c>
      <c r="K20" s="48">
        <v>0</v>
      </c>
      <c r="L20" s="48">
        <v>0</v>
      </c>
      <c r="M20" s="48">
        <v>0</v>
      </c>
      <c r="N20" s="143">
        <f t="shared" si="1"/>
        <v>8</v>
      </c>
      <c r="O20" s="48">
        <v>0</v>
      </c>
      <c r="P20" s="48">
        <v>0</v>
      </c>
      <c r="Q20" s="48">
        <v>0</v>
      </c>
      <c r="R20" s="48">
        <v>0</v>
      </c>
      <c r="S20" s="48">
        <v>0</v>
      </c>
      <c r="T20" s="43">
        <f t="shared" si="2"/>
        <v>0</v>
      </c>
      <c r="U20" s="195">
        <f t="shared" si="3"/>
        <v>8</v>
      </c>
      <c r="V20" s="192" t="e">
        <f t="shared" si="4"/>
        <v>#DIV/0!</v>
      </c>
      <c r="W20" s="201">
        <f t="shared" si="5"/>
        <v>0.25</v>
      </c>
      <c r="X20" s="201" t="e">
        <f t="shared" si="6"/>
        <v>#DIV/0!</v>
      </c>
      <c r="Y20" s="201">
        <f t="shared" si="7"/>
        <v>0.25</v>
      </c>
    </row>
    <row r="21" spans="1:25" ht="15.75" x14ac:dyDescent="0.25">
      <c r="A21" s="44" t="s">
        <v>13</v>
      </c>
      <c r="B21" s="398" t="s">
        <v>439</v>
      </c>
      <c r="C21" s="48">
        <v>0</v>
      </c>
      <c r="D21" s="48">
        <v>0</v>
      </c>
      <c r="E21" s="48">
        <v>0</v>
      </c>
      <c r="F21" s="48">
        <v>0</v>
      </c>
      <c r="G21" s="48">
        <v>0</v>
      </c>
      <c r="H21" s="43">
        <f t="shared" si="0"/>
        <v>0</v>
      </c>
      <c r="I21" s="282">
        <v>6</v>
      </c>
      <c r="J21" s="48">
        <v>0</v>
      </c>
      <c r="K21" s="48">
        <v>0</v>
      </c>
      <c r="L21" s="48">
        <v>0</v>
      </c>
      <c r="M21" s="48">
        <v>0</v>
      </c>
      <c r="N21" s="143">
        <f t="shared" si="1"/>
        <v>6</v>
      </c>
      <c r="O21" s="48">
        <v>0</v>
      </c>
      <c r="P21" s="48">
        <v>0</v>
      </c>
      <c r="Q21" s="48">
        <v>0</v>
      </c>
      <c r="R21" s="48">
        <v>0</v>
      </c>
      <c r="S21" s="48">
        <v>0</v>
      </c>
      <c r="T21" s="43">
        <f t="shared" si="2"/>
        <v>0</v>
      </c>
      <c r="U21" s="195">
        <f t="shared" si="3"/>
        <v>6</v>
      </c>
      <c r="V21" s="192" t="e">
        <f t="shared" si="4"/>
        <v>#DIV/0!</v>
      </c>
      <c r="W21" s="201">
        <f t="shared" si="5"/>
        <v>0</v>
      </c>
      <c r="X21" s="201" t="e">
        <f t="shared" si="6"/>
        <v>#DIV/0!</v>
      </c>
      <c r="Y21" s="201">
        <f t="shared" si="7"/>
        <v>0</v>
      </c>
    </row>
    <row r="22" spans="1:25" ht="15.75" x14ac:dyDescent="0.25">
      <c r="A22" s="44" t="s">
        <v>14</v>
      </c>
      <c r="B22" s="398" t="s">
        <v>438</v>
      </c>
      <c r="C22" s="48">
        <v>4</v>
      </c>
      <c r="D22" s="48">
        <v>0</v>
      </c>
      <c r="E22" s="48">
        <v>0</v>
      </c>
      <c r="F22" s="48">
        <v>0</v>
      </c>
      <c r="G22" s="48">
        <v>0</v>
      </c>
      <c r="H22" s="43">
        <f t="shared" si="0"/>
        <v>4</v>
      </c>
      <c r="I22" s="282">
        <v>3</v>
      </c>
      <c r="J22" s="48">
        <v>0</v>
      </c>
      <c r="K22" s="48">
        <v>0</v>
      </c>
      <c r="L22" s="48">
        <v>0</v>
      </c>
      <c r="M22" s="48">
        <v>0</v>
      </c>
      <c r="N22" s="143">
        <f t="shared" si="1"/>
        <v>3</v>
      </c>
      <c r="O22" s="48">
        <v>0</v>
      </c>
      <c r="P22" s="48">
        <v>0</v>
      </c>
      <c r="Q22" s="48">
        <v>0</v>
      </c>
      <c r="R22" s="48">
        <v>0</v>
      </c>
      <c r="S22" s="48">
        <v>0</v>
      </c>
      <c r="T22" s="43">
        <f t="shared" si="2"/>
        <v>0</v>
      </c>
      <c r="U22" s="195">
        <f t="shared" si="3"/>
        <v>7</v>
      </c>
      <c r="V22" s="192">
        <f t="shared" si="4"/>
        <v>0</v>
      </c>
      <c r="W22" s="201">
        <f t="shared" si="5"/>
        <v>0</v>
      </c>
      <c r="X22" s="201" t="e">
        <f t="shared" si="6"/>
        <v>#DIV/0!</v>
      </c>
      <c r="Y22" s="201">
        <f t="shared" si="7"/>
        <v>0</v>
      </c>
    </row>
    <row r="23" spans="1:25" ht="15.75" x14ac:dyDescent="0.25">
      <c r="A23" s="44" t="s">
        <v>15</v>
      </c>
      <c r="B23" s="398" t="s">
        <v>438</v>
      </c>
      <c r="C23" s="48">
        <v>0</v>
      </c>
      <c r="D23" s="48">
        <v>0</v>
      </c>
      <c r="E23" s="48">
        <v>0</v>
      </c>
      <c r="F23" s="48">
        <v>0</v>
      </c>
      <c r="G23" s="48">
        <v>0</v>
      </c>
      <c r="H23" s="43">
        <f t="shared" ref="H23:H86" si="8">SUM(C23:G23)</f>
        <v>0</v>
      </c>
      <c r="I23" s="282">
        <v>1</v>
      </c>
      <c r="J23" s="48">
        <v>0</v>
      </c>
      <c r="K23" s="48">
        <v>0</v>
      </c>
      <c r="L23" s="48">
        <v>0</v>
      </c>
      <c r="M23" s="48">
        <v>0</v>
      </c>
      <c r="N23" s="143">
        <f t="shared" ref="N23:N86" si="9">SUM(I23:M23)</f>
        <v>1</v>
      </c>
      <c r="O23" s="48">
        <v>0</v>
      </c>
      <c r="P23" s="48">
        <v>0</v>
      </c>
      <c r="Q23" s="48">
        <v>0</v>
      </c>
      <c r="R23" s="48">
        <v>0</v>
      </c>
      <c r="S23" s="48">
        <v>0</v>
      </c>
      <c r="T23" s="43">
        <f t="shared" si="2"/>
        <v>0</v>
      </c>
      <c r="U23" s="195">
        <f t="shared" si="3"/>
        <v>1</v>
      </c>
      <c r="V23" s="192" t="e">
        <f t="shared" si="4"/>
        <v>#DIV/0!</v>
      </c>
      <c r="W23" s="201">
        <f t="shared" si="5"/>
        <v>0</v>
      </c>
      <c r="X23" s="201" t="e">
        <f t="shared" si="6"/>
        <v>#DIV/0!</v>
      </c>
      <c r="Y23" s="201">
        <f t="shared" si="7"/>
        <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t="s">
        <v>438</v>
      </c>
      <c r="C25" s="48">
        <v>0</v>
      </c>
      <c r="D25" s="48">
        <v>0</v>
      </c>
      <c r="E25" s="48">
        <v>0</v>
      </c>
      <c r="F25" s="48">
        <v>0</v>
      </c>
      <c r="G25" s="48">
        <v>0</v>
      </c>
      <c r="H25" s="43">
        <f t="shared" si="8"/>
        <v>0</v>
      </c>
      <c r="I25" s="282">
        <v>2</v>
      </c>
      <c r="J25" s="48">
        <v>0</v>
      </c>
      <c r="K25" s="48">
        <v>0</v>
      </c>
      <c r="L25" s="48">
        <v>0</v>
      </c>
      <c r="M25" s="48">
        <v>0</v>
      </c>
      <c r="N25" s="143">
        <f t="shared" si="9"/>
        <v>2</v>
      </c>
      <c r="O25" s="48">
        <v>0</v>
      </c>
      <c r="P25" s="48">
        <v>0</v>
      </c>
      <c r="Q25" s="48">
        <v>0</v>
      </c>
      <c r="R25" s="48">
        <v>0</v>
      </c>
      <c r="S25" s="48">
        <v>0</v>
      </c>
      <c r="T25" s="43">
        <f t="shared" si="2"/>
        <v>0</v>
      </c>
      <c r="U25" s="195">
        <f t="shared" si="3"/>
        <v>2</v>
      </c>
      <c r="V25" s="192" t="e">
        <f t="shared" si="4"/>
        <v>#DIV/0!</v>
      </c>
      <c r="W25" s="201">
        <f t="shared" si="5"/>
        <v>0</v>
      </c>
      <c r="X25" s="201" t="e">
        <f t="shared" si="6"/>
        <v>#DIV/0!</v>
      </c>
      <c r="Y25" s="201">
        <f t="shared" si="7"/>
        <v>0</v>
      </c>
    </row>
    <row r="26" spans="1:25" ht="15.75" x14ac:dyDescent="0.25">
      <c r="A26" s="44" t="s">
        <v>18</v>
      </c>
      <c r="B26" s="398" t="s">
        <v>438</v>
      </c>
      <c r="C26" s="48">
        <v>2</v>
      </c>
      <c r="D26" s="48">
        <v>2</v>
      </c>
      <c r="E26" s="48">
        <v>0</v>
      </c>
      <c r="F26" s="48">
        <v>0</v>
      </c>
      <c r="G26" s="48">
        <v>0</v>
      </c>
      <c r="H26" s="43">
        <f t="shared" si="8"/>
        <v>4</v>
      </c>
      <c r="I26" s="282">
        <v>0</v>
      </c>
      <c r="J26" s="48">
        <v>0</v>
      </c>
      <c r="K26" s="48">
        <v>0</v>
      </c>
      <c r="L26" s="48">
        <v>0</v>
      </c>
      <c r="M26" s="48">
        <v>0</v>
      </c>
      <c r="N26" s="143">
        <f t="shared" si="9"/>
        <v>0</v>
      </c>
      <c r="O26" s="48">
        <v>0</v>
      </c>
      <c r="P26" s="48">
        <v>0</v>
      </c>
      <c r="Q26" s="48">
        <v>0</v>
      </c>
      <c r="R26" s="48">
        <v>0</v>
      </c>
      <c r="S26" s="48">
        <v>0</v>
      </c>
      <c r="T26" s="43">
        <f t="shared" si="2"/>
        <v>0</v>
      </c>
      <c r="U26" s="195">
        <f t="shared" si="3"/>
        <v>4</v>
      </c>
      <c r="V26" s="192">
        <f t="shared" si="4"/>
        <v>0.5</v>
      </c>
      <c r="W26" s="201" t="e">
        <f t="shared" si="5"/>
        <v>#DIV/0!</v>
      </c>
      <c r="X26" s="201" t="e">
        <f t="shared" si="6"/>
        <v>#DIV/0!</v>
      </c>
      <c r="Y26" s="201">
        <f t="shared" si="7"/>
        <v>0.5</v>
      </c>
    </row>
    <row r="27" spans="1:25" ht="15.75" x14ac:dyDescent="0.25">
      <c r="A27" s="44" t="s">
        <v>19</v>
      </c>
      <c r="B27" s="398" t="s">
        <v>442</v>
      </c>
      <c r="C27" s="48">
        <v>7</v>
      </c>
      <c r="D27" s="48">
        <v>1</v>
      </c>
      <c r="E27" s="48">
        <v>0</v>
      </c>
      <c r="F27" s="48">
        <v>0</v>
      </c>
      <c r="G27" s="48">
        <v>0</v>
      </c>
      <c r="H27" s="43">
        <f t="shared" si="8"/>
        <v>8</v>
      </c>
      <c r="I27" s="282">
        <v>0</v>
      </c>
      <c r="J27" s="48">
        <v>0</v>
      </c>
      <c r="K27" s="48">
        <v>0</v>
      </c>
      <c r="L27" s="48">
        <v>0</v>
      </c>
      <c r="M27" s="48">
        <v>0</v>
      </c>
      <c r="N27" s="143">
        <f t="shared" si="9"/>
        <v>0</v>
      </c>
      <c r="O27" s="48">
        <v>0</v>
      </c>
      <c r="P27" s="48">
        <v>0</v>
      </c>
      <c r="Q27" s="48">
        <v>0</v>
      </c>
      <c r="R27" s="48">
        <v>0</v>
      </c>
      <c r="S27" s="48">
        <v>0</v>
      </c>
      <c r="T27" s="43">
        <f t="shared" si="2"/>
        <v>0</v>
      </c>
      <c r="U27" s="195">
        <f t="shared" si="3"/>
        <v>8</v>
      </c>
      <c r="V27" s="192">
        <f t="shared" si="4"/>
        <v>0.125</v>
      </c>
      <c r="W27" s="201" t="e">
        <f t="shared" si="5"/>
        <v>#DIV/0!</v>
      </c>
      <c r="X27" s="201" t="e">
        <f t="shared" si="6"/>
        <v>#DIV/0!</v>
      </c>
      <c r="Y27" s="201">
        <f t="shared" si="7"/>
        <v>0.125</v>
      </c>
    </row>
    <row r="28" spans="1:25" ht="15.75" x14ac:dyDescent="0.25">
      <c r="A28" s="44" t="s">
        <v>20</v>
      </c>
      <c r="B28" s="398" t="s">
        <v>438</v>
      </c>
      <c r="C28" s="48">
        <v>2</v>
      </c>
      <c r="D28" s="48">
        <v>0</v>
      </c>
      <c r="E28" s="48">
        <v>0</v>
      </c>
      <c r="F28" s="48">
        <v>0</v>
      </c>
      <c r="G28" s="48">
        <v>0</v>
      </c>
      <c r="H28" s="43">
        <f t="shared" si="8"/>
        <v>2</v>
      </c>
      <c r="I28" s="282">
        <v>0</v>
      </c>
      <c r="J28" s="48">
        <v>0</v>
      </c>
      <c r="K28" s="48">
        <v>0</v>
      </c>
      <c r="L28" s="48">
        <v>0</v>
      </c>
      <c r="M28" s="48">
        <v>0</v>
      </c>
      <c r="N28" s="143">
        <f t="shared" si="9"/>
        <v>0</v>
      </c>
      <c r="O28" s="48">
        <v>0</v>
      </c>
      <c r="P28" s="48">
        <v>0</v>
      </c>
      <c r="Q28" s="48">
        <v>0</v>
      </c>
      <c r="R28" s="48">
        <v>0</v>
      </c>
      <c r="S28" s="48">
        <v>0</v>
      </c>
      <c r="T28" s="43">
        <f t="shared" si="2"/>
        <v>0</v>
      </c>
      <c r="U28" s="195">
        <f t="shared" si="3"/>
        <v>2</v>
      </c>
      <c r="V28" s="192">
        <f t="shared" si="4"/>
        <v>0</v>
      </c>
      <c r="W28" s="201" t="e">
        <f t="shared" si="5"/>
        <v>#DIV/0!</v>
      </c>
      <c r="X28" s="201" t="e">
        <f t="shared" si="6"/>
        <v>#DIV/0!</v>
      </c>
      <c r="Y28" s="201">
        <f t="shared" si="7"/>
        <v>0</v>
      </c>
    </row>
    <row r="29" spans="1:25" ht="15.75" x14ac:dyDescent="0.25">
      <c r="A29" s="44" t="s">
        <v>21</v>
      </c>
      <c r="B29" s="398" t="s">
        <v>443</v>
      </c>
      <c r="C29" s="48">
        <v>6</v>
      </c>
      <c r="D29" s="48">
        <v>0</v>
      </c>
      <c r="E29" s="48">
        <v>0</v>
      </c>
      <c r="F29" s="48">
        <v>0</v>
      </c>
      <c r="G29" s="48">
        <v>0</v>
      </c>
      <c r="H29" s="43">
        <f t="shared" si="8"/>
        <v>6</v>
      </c>
      <c r="I29" s="282">
        <v>0</v>
      </c>
      <c r="J29" s="48">
        <v>0</v>
      </c>
      <c r="K29" s="48">
        <v>0</v>
      </c>
      <c r="L29" s="48">
        <v>0</v>
      </c>
      <c r="M29" s="48">
        <v>0</v>
      </c>
      <c r="N29" s="143">
        <f t="shared" si="9"/>
        <v>0</v>
      </c>
      <c r="O29" s="48">
        <v>0</v>
      </c>
      <c r="P29" s="48">
        <v>0</v>
      </c>
      <c r="Q29" s="48">
        <v>0</v>
      </c>
      <c r="R29" s="48">
        <v>0</v>
      </c>
      <c r="S29" s="48">
        <v>0</v>
      </c>
      <c r="T29" s="43">
        <f t="shared" si="2"/>
        <v>0</v>
      </c>
      <c r="U29" s="195">
        <f t="shared" si="3"/>
        <v>6</v>
      </c>
      <c r="V29" s="192">
        <f t="shared" si="4"/>
        <v>0</v>
      </c>
      <c r="W29" s="201" t="e">
        <f t="shared" si="5"/>
        <v>#DIV/0!</v>
      </c>
      <c r="X29" s="201" t="e">
        <f t="shared" si="6"/>
        <v>#DIV/0!</v>
      </c>
      <c r="Y29" s="201">
        <f t="shared" si="7"/>
        <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t="s">
        <v>438</v>
      </c>
      <c r="C31" s="48">
        <v>0</v>
      </c>
      <c r="D31" s="48">
        <v>0</v>
      </c>
      <c r="E31" s="48">
        <v>0</v>
      </c>
      <c r="F31" s="48">
        <v>1</v>
      </c>
      <c r="G31" s="48">
        <v>0</v>
      </c>
      <c r="H31" s="43">
        <f t="shared" si="8"/>
        <v>1</v>
      </c>
      <c r="I31" s="282">
        <v>0</v>
      </c>
      <c r="J31" s="48">
        <v>0</v>
      </c>
      <c r="K31" s="48">
        <v>0</v>
      </c>
      <c r="L31" s="48">
        <v>0</v>
      </c>
      <c r="M31" s="48">
        <v>0</v>
      </c>
      <c r="N31" s="143">
        <f t="shared" si="9"/>
        <v>0</v>
      </c>
      <c r="O31" s="48">
        <v>0</v>
      </c>
      <c r="P31" s="48">
        <v>0</v>
      </c>
      <c r="Q31" s="48">
        <v>0</v>
      </c>
      <c r="R31" s="48">
        <v>0</v>
      </c>
      <c r="S31" s="48">
        <v>0</v>
      </c>
      <c r="T31" s="43">
        <f t="shared" si="2"/>
        <v>0</v>
      </c>
      <c r="U31" s="195">
        <f t="shared" si="3"/>
        <v>1</v>
      </c>
      <c r="V31" s="192">
        <f t="shared" si="4"/>
        <v>1</v>
      </c>
      <c r="W31" s="201" t="e">
        <f t="shared" si="5"/>
        <v>#DIV/0!</v>
      </c>
      <c r="X31" s="201" t="e">
        <f t="shared" si="6"/>
        <v>#DIV/0!</v>
      </c>
      <c r="Y31" s="201">
        <f t="shared" si="7"/>
        <v>1</v>
      </c>
    </row>
    <row r="32" spans="1:25" ht="15.75" x14ac:dyDescent="0.25">
      <c r="A32" s="44" t="s">
        <v>24</v>
      </c>
      <c r="B32" s="398" t="s">
        <v>438</v>
      </c>
      <c r="C32" s="48">
        <v>0</v>
      </c>
      <c r="D32" s="48">
        <v>0</v>
      </c>
      <c r="E32" s="48">
        <v>1</v>
      </c>
      <c r="F32" s="48">
        <v>0</v>
      </c>
      <c r="G32" s="48">
        <v>0</v>
      </c>
      <c r="H32" s="43">
        <f t="shared" si="8"/>
        <v>1</v>
      </c>
      <c r="I32" s="282">
        <v>0</v>
      </c>
      <c r="J32" s="48">
        <v>0</v>
      </c>
      <c r="K32" s="48">
        <v>0</v>
      </c>
      <c r="L32" s="48">
        <v>0</v>
      </c>
      <c r="M32" s="48">
        <v>0</v>
      </c>
      <c r="N32" s="143">
        <f t="shared" si="9"/>
        <v>0</v>
      </c>
      <c r="O32" s="48">
        <v>0</v>
      </c>
      <c r="P32" s="48">
        <v>0</v>
      </c>
      <c r="Q32" s="48">
        <v>0</v>
      </c>
      <c r="R32" s="48">
        <v>0</v>
      </c>
      <c r="S32" s="48">
        <v>0</v>
      </c>
      <c r="T32" s="43">
        <f t="shared" si="2"/>
        <v>0</v>
      </c>
      <c r="U32" s="195">
        <f t="shared" si="3"/>
        <v>1</v>
      </c>
      <c r="V32" s="192">
        <f t="shared" si="4"/>
        <v>1</v>
      </c>
      <c r="W32" s="201" t="e">
        <f t="shared" si="5"/>
        <v>#DIV/0!</v>
      </c>
      <c r="X32" s="201" t="e">
        <f t="shared" si="6"/>
        <v>#DIV/0!</v>
      </c>
      <c r="Y32" s="201">
        <f t="shared" si="7"/>
        <v>1</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t="s">
        <v>438</v>
      </c>
      <c r="C35" s="48">
        <v>3</v>
      </c>
      <c r="D35" s="48">
        <v>0</v>
      </c>
      <c r="E35" s="48">
        <v>0</v>
      </c>
      <c r="F35" s="48">
        <v>0</v>
      </c>
      <c r="G35" s="48">
        <v>0</v>
      </c>
      <c r="H35" s="43">
        <f t="shared" si="8"/>
        <v>3</v>
      </c>
      <c r="I35" s="282">
        <v>0</v>
      </c>
      <c r="J35" s="48">
        <v>0</v>
      </c>
      <c r="K35" s="48">
        <v>0</v>
      </c>
      <c r="L35" s="48">
        <v>0</v>
      </c>
      <c r="M35" s="48">
        <v>0</v>
      </c>
      <c r="N35" s="143">
        <f t="shared" si="9"/>
        <v>0</v>
      </c>
      <c r="O35" s="48">
        <v>0</v>
      </c>
      <c r="P35" s="48">
        <v>0</v>
      </c>
      <c r="Q35" s="48">
        <v>0</v>
      </c>
      <c r="R35" s="48">
        <v>0</v>
      </c>
      <c r="S35" s="48">
        <v>0</v>
      </c>
      <c r="T35" s="43">
        <f t="shared" si="2"/>
        <v>0</v>
      </c>
      <c r="U35" s="195">
        <f t="shared" si="3"/>
        <v>3</v>
      </c>
      <c r="V35" s="192">
        <f t="shared" si="4"/>
        <v>0</v>
      </c>
      <c r="W35" s="201" t="e">
        <f t="shared" si="5"/>
        <v>#DIV/0!</v>
      </c>
      <c r="X35" s="201" t="e">
        <f t="shared" si="6"/>
        <v>#DIV/0!</v>
      </c>
      <c r="Y35" s="201">
        <f t="shared" si="7"/>
        <v>0</v>
      </c>
    </row>
    <row r="36" spans="1:25" ht="15.75" x14ac:dyDescent="0.25">
      <c r="A36" s="44" t="s">
        <v>28</v>
      </c>
      <c r="B36" s="398" t="s">
        <v>443</v>
      </c>
      <c r="C36" s="48">
        <v>4</v>
      </c>
      <c r="D36" s="48">
        <v>1</v>
      </c>
      <c r="E36" s="48">
        <v>0</v>
      </c>
      <c r="F36" s="48">
        <v>0</v>
      </c>
      <c r="G36" s="48">
        <v>0</v>
      </c>
      <c r="H36" s="43">
        <f t="shared" si="8"/>
        <v>5</v>
      </c>
      <c r="I36" s="282">
        <v>0</v>
      </c>
      <c r="J36" s="48">
        <v>0</v>
      </c>
      <c r="K36" s="48">
        <v>0</v>
      </c>
      <c r="L36" s="48">
        <v>0</v>
      </c>
      <c r="M36" s="48">
        <v>0</v>
      </c>
      <c r="N36" s="143">
        <f t="shared" si="9"/>
        <v>0</v>
      </c>
      <c r="O36" s="48">
        <v>0</v>
      </c>
      <c r="P36" s="48">
        <v>0</v>
      </c>
      <c r="Q36" s="48">
        <v>0</v>
      </c>
      <c r="R36" s="48">
        <v>0</v>
      </c>
      <c r="S36" s="48">
        <v>0</v>
      </c>
      <c r="T36" s="43">
        <f t="shared" si="2"/>
        <v>0</v>
      </c>
      <c r="U36" s="195">
        <f t="shared" si="3"/>
        <v>5</v>
      </c>
      <c r="V36" s="192">
        <f t="shared" si="4"/>
        <v>0.2</v>
      </c>
      <c r="W36" s="201" t="e">
        <f t="shared" si="5"/>
        <v>#DIV/0!</v>
      </c>
      <c r="X36" s="201" t="e">
        <f t="shared" si="6"/>
        <v>#DIV/0!</v>
      </c>
      <c r="Y36" s="201">
        <f t="shared" si="7"/>
        <v>0.2</v>
      </c>
    </row>
    <row r="37" spans="1:25" ht="15.75" x14ac:dyDescent="0.25">
      <c r="A37" s="44" t="s">
        <v>29</v>
      </c>
      <c r="B37" s="398" t="s">
        <v>438</v>
      </c>
      <c r="C37" s="48">
        <v>0</v>
      </c>
      <c r="D37" s="48">
        <v>0</v>
      </c>
      <c r="E37" s="48">
        <v>0</v>
      </c>
      <c r="F37" s="48">
        <v>0</v>
      </c>
      <c r="G37" s="48">
        <v>0</v>
      </c>
      <c r="H37" s="43">
        <f t="shared" si="8"/>
        <v>0</v>
      </c>
      <c r="I37" s="282">
        <v>8</v>
      </c>
      <c r="J37" s="48">
        <v>0</v>
      </c>
      <c r="K37" s="48">
        <v>0</v>
      </c>
      <c r="L37" s="48">
        <v>1</v>
      </c>
      <c r="M37" s="48">
        <v>0</v>
      </c>
      <c r="N37" s="143">
        <f t="shared" si="9"/>
        <v>9</v>
      </c>
      <c r="O37" s="48">
        <v>0</v>
      </c>
      <c r="P37" s="48">
        <v>0</v>
      </c>
      <c r="Q37" s="48">
        <v>0</v>
      </c>
      <c r="R37" s="48">
        <v>0</v>
      </c>
      <c r="S37" s="48">
        <v>0</v>
      </c>
      <c r="T37" s="43">
        <f t="shared" si="2"/>
        <v>0</v>
      </c>
      <c r="U37" s="195">
        <f t="shared" si="3"/>
        <v>9</v>
      </c>
      <c r="V37" s="192" t="e">
        <f t="shared" si="4"/>
        <v>#DIV/0!</v>
      </c>
      <c r="W37" s="201">
        <f t="shared" si="5"/>
        <v>0.1111111111111111</v>
      </c>
      <c r="X37" s="201" t="e">
        <f t="shared" si="6"/>
        <v>#DIV/0!</v>
      </c>
      <c r="Y37" s="201">
        <f t="shared" si="7"/>
        <v>0.1111111111111111</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t="s">
        <v>443</v>
      </c>
      <c r="C39" s="48">
        <v>0</v>
      </c>
      <c r="D39" s="48">
        <v>0</v>
      </c>
      <c r="E39" s="48">
        <v>0</v>
      </c>
      <c r="F39" s="48">
        <v>0</v>
      </c>
      <c r="G39" s="48">
        <v>0</v>
      </c>
      <c r="H39" s="43">
        <f t="shared" si="8"/>
        <v>0</v>
      </c>
      <c r="I39" s="282">
        <v>2</v>
      </c>
      <c r="J39" s="48">
        <v>1</v>
      </c>
      <c r="K39" s="48">
        <v>0</v>
      </c>
      <c r="L39" s="48">
        <v>0</v>
      </c>
      <c r="M39" s="48">
        <v>0</v>
      </c>
      <c r="N39" s="143">
        <f t="shared" si="9"/>
        <v>3</v>
      </c>
      <c r="O39" s="48">
        <v>0</v>
      </c>
      <c r="P39" s="48">
        <v>0</v>
      </c>
      <c r="Q39" s="48">
        <v>0</v>
      </c>
      <c r="R39" s="48">
        <v>0</v>
      </c>
      <c r="S39" s="48">
        <v>0</v>
      </c>
      <c r="T39" s="43">
        <f t="shared" si="2"/>
        <v>0</v>
      </c>
      <c r="U39" s="195">
        <f t="shared" si="3"/>
        <v>3</v>
      </c>
      <c r="V39" s="192" t="e">
        <f t="shared" si="4"/>
        <v>#DIV/0!</v>
      </c>
      <c r="W39" s="201">
        <f t="shared" si="5"/>
        <v>0.33333333333333331</v>
      </c>
      <c r="X39" s="201" t="e">
        <f t="shared" si="6"/>
        <v>#DIV/0!</v>
      </c>
      <c r="Y39" s="201">
        <f t="shared" si="7"/>
        <v>0.33333333333333331</v>
      </c>
    </row>
    <row r="40" spans="1:25" ht="15.75" x14ac:dyDescent="0.25">
      <c r="A40" s="44" t="s">
        <v>42</v>
      </c>
      <c r="B40" s="398" t="s">
        <v>442</v>
      </c>
      <c r="C40" s="48">
        <v>6</v>
      </c>
      <c r="D40" s="48">
        <v>0</v>
      </c>
      <c r="E40" s="48">
        <v>0</v>
      </c>
      <c r="F40" s="48">
        <v>0</v>
      </c>
      <c r="G40" s="48">
        <v>0</v>
      </c>
      <c r="H40" s="43">
        <f t="shared" si="8"/>
        <v>6</v>
      </c>
      <c r="I40" s="282">
        <v>0</v>
      </c>
      <c r="J40" s="48">
        <v>0</v>
      </c>
      <c r="K40" s="48">
        <v>0</v>
      </c>
      <c r="L40" s="48">
        <v>0</v>
      </c>
      <c r="M40" s="48">
        <v>0</v>
      </c>
      <c r="N40" s="143">
        <f t="shared" si="9"/>
        <v>0</v>
      </c>
      <c r="O40" s="48">
        <v>0</v>
      </c>
      <c r="P40" s="48">
        <v>0</v>
      </c>
      <c r="Q40" s="48">
        <v>0</v>
      </c>
      <c r="R40" s="48">
        <v>0</v>
      </c>
      <c r="S40" s="48">
        <v>0</v>
      </c>
      <c r="T40" s="43">
        <f t="shared" si="2"/>
        <v>0</v>
      </c>
      <c r="U40" s="195">
        <f t="shared" si="3"/>
        <v>6</v>
      </c>
      <c r="V40" s="192">
        <f t="shared" si="4"/>
        <v>0</v>
      </c>
      <c r="W40" s="201" t="e">
        <f t="shared" si="5"/>
        <v>#DIV/0!</v>
      </c>
      <c r="X40" s="201" t="e">
        <f t="shared" si="6"/>
        <v>#DIV/0!</v>
      </c>
      <c r="Y40" s="201">
        <f t="shared" si="7"/>
        <v>0</v>
      </c>
    </row>
    <row r="41" spans="1:25" ht="15.75" x14ac:dyDescent="0.25">
      <c r="A41" s="44" t="s">
        <v>43</v>
      </c>
      <c r="B41" s="398" t="s">
        <v>438</v>
      </c>
      <c r="C41" s="48">
        <v>1</v>
      </c>
      <c r="D41" s="48">
        <v>0</v>
      </c>
      <c r="E41" s="48">
        <v>0</v>
      </c>
      <c r="F41" s="48">
        <v>0</v>
      </c>
      <c r="G41" s="48">
        <v>0</v>
      </c>
      <c r="H41" s="43">
        <f t="shared" si="8"/>
        <v>1</v>
      </c>
      <c r="I41" s="282">
        <v>0</v>
      </c>
      <c r="J41" s="48">
        <v>0</v>
      </c>
      <c r="K41" s="48">
        <v>0</v>
      </c>
      <c r="L41" s="48">
        <v>0</v>
      </c>
      <c r="M41" s="48">
        <v>0</v>
      </c>
      <c r="N41" s="143">
        <f t="shared" si="9"/>
        <v>0</v>
      </c>
      <c r="O41" s="48">
        <v>0</v>
      </c>
      <c r="P41" s="48">
        <v>0</v>
      </c>
      <c r="Q41" s="48">
        <v>0</v>
      </c>
      <c r="R41" s="48">
        <v>0</v>
      </c>
      <c r="S41" s="48">
        <v>0</v>
      </c>
      <c r="T41" s="43">
        <f t="shared" si="2"/>
        <v>0</v>
      </c>
      <c r="U41" s="195">
        <f t="shared" si="3"/>
        <v>1</v>
      </c>
      <c r="V41" s="192">
        <f t="shared" si="4"/>
        <v>0</v>
      </c>
      <c r="W41" s="201" t="e">
        <f t="shared" si="5"/>
        <v>#DIV/0!</v>
      </c>
      <c r="X41" s="201" t="e">
        <f t="shared" si="6"/>
        <v>#DIV/0!</v>
      </c>
      <c r="Y41" s="201">
        <f t="shared" si="7"/>
        <v>0</v>
      </c>
    </row>
    <row r="42" spans="1:25" ht="15.75" x14ac:dyDescent="0.25">
      <c r="A42" s="44" t="s">
        <v>44</v>
      </c>
      <c r="B42" s="398" t="s">
        <v>438</v>
      </c>
      <c r="C42" s="48">
        <v>0</v>
      </c>
      <c r="D42" s="48">
        <v>0</v>
      </c>
      <c r="E42" s="48">
        <v>0</v>
      </c>
      <c r="F42" s="48">
        <v>0</v>
      </c>
      <c r="G42" s="48">
        <v>0</v>
      </c>
      <c r="H42" s="43">
        <f t="shared" si="8"/>
        <v>0</v>
      </c>
      <c r="I42" s="282">
        <v>2</v>
      </c>
      <c r="J42" s="48">
        <v>0</v>
      </c>
      <c r="K42" s="48">
        <v>0</v>
      </c>
      <c r="L42" s="48">
        <v>0</v>
      </c>
      <c r="M42" s="48">
        <v>0</v>
      </c>
      <c r="N42" s="143">
        <f t="shared" si="9"/>
        <v>2</v>
      </c>
      <c r="O42" s="48">
        <v>0</v>
      </c>
      <c r="P42" s="48">
        <v>0</v>
      </c>
      <c r="Q42" s="48">
        <v>0</v>
      </c>
      <c r="R42" s="48">
        <v>0</v>
      </c>
      <c r="S42" s="48">
        <v>0</v>
      </c>
      <c r="T42" s="43">
        <f t="shared" si="2"/>
        <v>0</v>
      </c>
      <c r="U42" s="195">
        <f t="shared" si="3"/>
        <v>2</v>
      </c>
      <c r="V42" s="192" t="e">
        <f t="shared" si="4"/>
        <v>#DIV/0!</v>
      </c>
      <c r="W42" s="201">
        <f t="shared" si="5"/>
        <v>0</v>
      </c>
      <c r="X42" s="201" t="e">
        <f t="shared" si="6"/>
        <v>#DIV/0!</v>
      </c>
      <c r="Y42" s="201">
        <f t="shared" si="7"/>
        <v>0</v>
      </c>
    </row>
    <row r="43" spans="1:25" ht="15.75" x14ac:dyDescent="0.25">
      <c r="A43" s="44" t="s">
        <v>45</v>
      </c>
      <c r="B43" s="398" t="s">
        <v>438</v>
      </c>
      <c r="C43" s="48">
        <v>0</v>
      </c>
      <c r="D43" s="48">
        <v>0</v>
      </c>
      <c r="E43" s="48">
        <v>0</v>
      </c>
      <c r="F43" s="48">
        <v>0</v>
      </c>
      <c r="G43" s="48">
        <v>0</v>
      </c>
      <c r="H43" s="43">
        <f t="shared" si="8"/>
        <v>0</v>
      </c>
      <c r="I43" s="282">
        <v>5</v>
      </c>
      <c r="J43" s="48">
        <v>1</v>
      </c>
      <c r="K43" s="48">
        <v>0</v>
      </c>
      <c r="L43" s="48">
        <v>0</v>
      </c>
      <c r="M43" s="48">
        <v>0</v>
      </c>
      <c r="N43" s="143">
        <f t="shared" si="9"/>
        <v>6</v>
      </c>
      <c r="O43" s="48">
        <v>0</v>
      </c>
      <c r="P43" s="48">
        <v>0</v>
      </c>
      <c r="Q43" s="48">
        <v>0</v>
      </c>
      <c r="R43" s="48">
        <v>0</v>
      </c>
      <c r="S43" s="48">
        <v>0</v>
      </c>
      <c r="T43" s="43">
        <f t="shared" si="2"/>
        <v>0</v>
      </c>
      <c r="U43" s="195">
        <f t="shared" si="3"/>
        <v>6</v>
      </c>
      <c r="V43" s="192" t="e">
        <f t="shared" si="4"/>
        <v>#DIV/0!</v>
      </c>
      <c r="W43" s="201">
        <f t="shared" si="5"/>
        <v>0.16666666666666666</v>
      </c>
      <c r="X43" s="201" t="e">
        <f t="shared" si="6"/>
        <v>#DIV/0!</v>
      </c>
      <c r="Y43" s="201">
        <f t="shared" si="7"/>
        <v>0.16666666666666666</v>
      </c>
    </row>
    <row r="44" spans="1:25" ht="15.75" x14ac:dyDescent="0.25">
      <c r="A44" s="44" t="s">
        <v>46</v>
      </c>
      <c r="B44" s="398" t="s">
        <v>438</v>
      </c>
      <c r="C44" s="48">
        <v>0</v>
      </c>
      <c r="D44" s="48">
        <v>0</v>
      </c>
      <c r="E44" s="48">
        <v>0</v>
      </c>
      <c r="F44" s="48">
        <v>0</v>
      </c>
      <c r="G44" s="48">
        <v>0</v>
      </c>
      <c r="H44" s="43">
        <f t="shared" si="8"/>
        <v>0</v>
      </c>
      <c r="I44" s="282">
        <v>4</v>
      </c>
      <c r="J44" s="48">
        <v>0</v>
      </c>
      <c r="K44" s="48">
        <v>0</v>
      </c>
      <c r="L44" s="48">
        <v>0</v>
      </c>
      <c r="M44" s="48">
        <v>0</v>
      </c>
      <c r="N44" s="143">
        <f t="shared" si="9"/>
        <v>4</v>
      </c>
      <c r="O44" s="48">
        <v>0</v>
      </c>
      <c r="P44" s="48">
        <v>0</v>
      </c>
      <c r="Q44" s="48">
        <v>0</v>
      </c>
      <c r="R44" s="48">
        <v>0</v>
      </c>
      <c r="S44" s="48">
        <v>0</v>
      </c>
      <c r="T44" s="43">
        <f t="shared" si="2"/>
        <v>0</v>
      </c>
      <c r="U44" s="195">
        <f t="shared" si="3"/>
        <v>4</v>
      </c>
      <c r="V44" s="192" t="e">
        <f t="shared" si="4"/>
        <v>#DIV/0!</v>
      </c>
      <c r="W44" s="201">
        <f t="shared" si="5"/>
        <v>0</v>
      </c>
      <c r="X44" s="201" t="e">
        <f t="shared" si="6"/>
        <v>#DIV/0!</v>
      </c>
      <c r="Y44" s="201">
        <f t="shared" si="7"/>
        <v>0</v>
      </c>
    </row>
    <row r="45" spans="1:25" ht="15.75" x14ac:dyDescent="0.25">
      <c r="A45" s="44" t="s">
        <v>47</v>
      </c>
      <c r="B45" s="398" t="s">
        <v>438</v>
      </c>
      <c r="C45" s="48">
        <v>0</v>
      </c>
      <c r="D45" s="48">
        <v>0</v>
      </c>
      <c r="E45" s="48">
        <v>0</v>
      </c>
      <c r="F45" s="48">
        <v>0</v>
      </c>
      <c r="G45" s="48">
        <v>0</v>
      </c>
      <c r="H45" s="43">
        <f t="shared" si="8"/>
        <v>0</v>
      </c>
      <c r="I45" s="282">
        <v>3</v>
      </c>
      <c r="J45" s="48">
        <v>0</v>
      </c>
      <c r="K45" s="48">
        <v>0</v>
      </c>
      <c r="L45" s="48">
        <v>0</v>
      </c>
      <c r="M45" s="48">
        <v>0</v>
      </c>
      <c r="N45" s="143">
        <f t="shared" si="9"/>
        <v>3</v>
      </c>
      <c r="O45" s="48">
        <v>0</v>
      </c>
      <c r="P45" s="48">
        <v>0</v>
      </c>
      <c r="Q45" s="48">
        <v>0</v>
      </c>
      <c r="R45" s="48">
        <v>0</v>
      </c>
      <c r="S45" s="48">
        <v>0</v>
      </c>
      <c r="T45" s="43">
        <f t="shared" si="2"/>
        <v>0</v>
      </c>
      <c r="U45" s="195">
        <f t="shared" si="3"/>
        <v>3</v>
      </c>
      <c r="V45" s="192" t="e">
        <f t="shared" si="4"/>
        <v>#DIV/0!</v>
      </c>
      <c r="W45" s="201">
        <f t="shared" si="5"/>
        <v>0</v>
      </c>
      <c r="X45" s="201" t="e">
        <f t="shared" si="6"/>
        <v>#DIV/0!</v>
      </c>
      <c r="Y45" s="201">
        <f t="shared" si="7"/>
        <v>0</v>
      </c>
    </row>
    <row r="46" spans="1:25" ht="15.75" x14ac:dyDescent="0.25">
      <c r="A46" s="44" t="s">
        <v>48</v>
      </c>
      <c r="B46" s="398" t="s">
        <v>438</v>
      </c>
      <c r="C46" s="48">
        <v>0</v>
      </c>
      <c r="D46" s="48">
        <v>0</v>
      </c>
      <c r="E46" s="48">
        <v>0</v>
      </c>
      <c r="F46" s="48">
        <v>0</v>
      </c>
      <c r="G46" s="48">
        <v>0</v>
      </c>
      <c r="H46" s="43">
        <f t="shared" si="8"/>
        <v>0</v>
      </c>
      <c r="I46" s="282">
        <v>3</v>
      </c>
      <c r="J46" s="48">
        <v>0</v>
      </c>
      <c r="K46" s="48">
        <v>0</v>
      </c>
      <c r="L46" s="48">
        <v>0</v>
      </c>
      <c r="M46" s="48">
        <v>0</v>
      </c>
      <c r="N46" s="143">
        <f t="shared" si="9"/>
        <v>3</v>
      </c>
      <c r="O46" s="48">
        <v>0</v>
      </c>
      <c r="P46" s="48">
        <v>0</v>
      </c>
      <c r="Q46" s="48">
        <v>0</v>
      </c>
      <c r="R46" s="48">
        <v>0</v>
      </c>
      <c r="S46" s="48">
        <v>0</v>
      </c>
      <c r="T46" s="43">
        <f t="shared" si="2"/>
        <v>0</v>
      </c>
      <c r="U46" s="195">
        <f t="shared" si="3"/>
        <v>3</v>
      </c>
      <c r="V46" s="192" t="e">
        <f t="shared" si="4"/>
        <v>#DIV/0!</v>
      </c>
      <c r="W46" s="201">
        <f t="shared" si="5"/>
        <v>0</v>
      </c>
      <c r="X46" s="201" t="e">
        <f t="shared" si="6"/>
        <v>#DIV/0!</v>
      </c>
      <c r="Y46" s="201">
        <f t="shared" si="7"/>
        <v>0</v>
      </c>
    </row>
    <row r="47" spans="1:25" ht="15.75" x14ac:dyDescent="0.25">
      <c r="A47" s="44" t="s">
        <v>49</v>
      </c>
      <c r="B47" s="398" t="s">
        <v>438</v>
      </c>
      <c r="C47" s="48">
        <v>0</v>
      </c>
      <c r="D47" s="48">
        <v>0</v>
      </c>
      <c r="E47" s="48">
        <v>0</v>
      </c>
      <c r="F47" s="48">
        <v>0</v>
      </c>
      <c r="G47" s="48">
        <v>0</v>
      </c>
      <c r="H47" s="43">
        <f t="shared" si="8"/>
        <v>0</v>
      </c>
      <c r="I47" s="282">
        <v>2</v>
      </c>
      <c r="J47" s="48">
        <v>0</v>
      </c>
      <c r="K47" s="48">
        <v>0</v>
      </c>
      <c r="L47" s="48">
        <v>0</v>
      </c>
      <c r="M47" s="48">
        <v>0</v>
      </c>
      <c r="N47" s="143">
        <f t="shared" si="9"/>
        <v>2</v>
      </c>
      <c r="O47" s="48">
        <v>0</v>
      </c>
      <c r="P47" s="48">
        <v>0</v>
      </c>
      <c r="Q47" s="48">
        <v>0</v>
      </c>
      <c r="R47" s="48">
        <v>0</v>
      </c>
      <c r="S47" s="48">
        <v>0</v>
      </c>
      <c r="T47" s="43">
        <f t="shared" si="2"/>
        <v>0</v>
      </c>
      <c r="U47" s="195">
        <f t="shared" si="3"/>
        <v>2</v>
      </c>
      <c r="V47" s="192" t="e">
        <f t="shared" si="4"/>
        <v>#DIV/0!</v>
      </c>
      <c r="W47" s="201">
        <f t="shared" si="5"/>
        <v>0</v>
      </c>
      <c r="X47" s="201" t="e">
        <f t="shared" si="6"/>
        <v>#DIV/0!</v>
      </c>
      <c r="Y47" s="201">
        <f t="shared" si="7"/>
        <v>0</v>
      </c>
    </row>
    <row r="48" spans="1:25" ht="15.75" x14ac:dyDescent="0.25">
      <c r="A48" s="44" t="s">
        <v>50</v>
      </c>
      <c r="B48" s="398" t="s">
        <v>438</v>
      </c>
      <c r="C48" s="48">
        <v>0</v>
      </c>
      <c r="D48" s="48">
        <v>0</v>
      </c>
      <c r="E48" s="48">
        <v>0</v>
      </c>
      <c r="F48" s="48">
        <v>0</v>
      </c>
      <c r="G48" s="48">
        <v>0</v>
      </c>
      <c r="H48" s="43">
        <f t="shared" si="8"/>
        <v>0</v>
      </c>
      <c r="I48" s="282">
        <v>3</v>
      </c>
      <c r="J48" s="48">
        <v>1</v>
      </c>
      <c r="K48" s="48">
        <v>0</v>
      </c>
      <c r="L48" s="48">
        <v>0</v>
      </c>
      <c r="M48" s="48">
        <v>0</v>
      </c>
      <c r="N48" s="143">
        <f t="shared" si="9"/>
        <v>4</v>
      </c>
      <c r="O48" s="48">
        <v>0</v>
      </c>
      <c r="P48" s="48">
        <v>0</v>
      </c>
      <c r="Q48" s="48">
        <v>0</v>
      </c>
      <c r="R48" s="48">
        <v>0</v>
      </c>
      <c r="S48" s="48">
        <v>0</v>
      </c>
      <c r="T48" s="43">
        <f t="shared" si="2"/>
        <v>0</v>
      </c>
      <c r="U48" s="195">
        <f t="shared" si="3"/>
        <v>4</v>
      </c>
      <c r="V48" s="192" t="e">
        <f t="shared" si="4"/>
        <v>#DIV/0!</v>
      </c>
      <c r="W48" s="201">
        <f t="shared" si="5"/>
        <v>0.25</v>
      </c>
      <c r="X48" s="201" t="e">
        <f t="shared" si="6"/>
        <v>#DIV/0!</v>
      </c>
      <c r="Y48" s="201">
        <f t="shared" si="7"/>
        <v>0.25</v>
      </c>
    </row>
    <row r="49" spans="1:25" ht="15.75" x14ac:dyDescent="0.25">
      <c r="A49" s="44" t="s">
        <v>51</v>
      </c>
      <c r="B49" s="398"/>
      <c r="C49" s="48">
        <v>0</v>
      </c>
      <c r="D49" s="48">
        <v>0</v>
      </c>
      <c r="E49" s="48">
        <v>0</v>
      </c>
      <c r="F49" s="48">
        <v>0</v>
      </c>
      <c r="G49" s="48">
        <v>0</v>
      </c>
      <c r="H49" s="43">
        <f t="shared" si="8"/>
        <v>0</v>
      </c>
      <c r="I49" s="282">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t="s">
        <v>439</v>
      </c>
      <c r="C51" s="48">
        <v>3</v>
      </c>
      <c r="D51" s="48">
        <v>0</v>
      </c>
      <c r="E51" s="48">
        <v>0</v>
      </c>
      <c r="F51" s="48">
        <v>0</v>
      </c>
      <c r="G51" s="48">
        <v>0</v>
      </c>
      <c r="H51" s="43">
        <f t="shared" si="8"/>
        <v>3</v>
      </c>
      <c r="I51" s="282">
        <v>0</v>
      </c>
      <c r="J51" s="48">
        <v>0</v>
      </c>
      <c r="K51" s="48">
        <v>0</v>
      </c>
      <c r="L51" s="48">
        <v>0</v>
      </c>
      <c r="M51" s="48">
        <v>0</v>
      </c>
      <c r="N51" s="143">
        <f t="shared" si="9"/>
        <v>0</v>
      </c>
      <c r="O51" s="48">
        <v>0</v>
      </c>
      <c r="P51" s="48">
        <v>0</v>
      </c>
      <c r="Q51" s="48">
        <v>0</v>
      </c>
      <c r="R51" s="48">
        <v>0</v>
      </c>
      <c r="S51" s="48">
        <v>0</v>
      </c>
      <c r="T51" s="43">
        <f t="shared" si="2"/>
        <v>0</v>
      </c>
      <c r="U51" s="195">
        <f t="shared" si="3"/>
        <v>3</v>
      </c>
      <c r="V51" s="192">
        <f t="shared" si="4"/>
        <v>0</v>
      </c>
      <c r="W51" s="201" t="e">
        <f t="shared" si="5"/>
        <v>#DIV/0!</v>
      </c>
      <c r="X51" s="201" t="e">
        <f t="shared" si="6"/>
        <v>#DIV/0!</v>
      </c>
      <c r="Y51" s="201">
        <f t="shared" si="7"/>
        <v>0</v>
      </c>
    </row>
    <row r="52" spans="1:25" ht="15.75" x14ac:dyDescent="0.25">
      <c r="A52" s="44" t="s">
        <v>54</v>
      </c>
      <c r="B52" s="398" t="s">
        <v>438</v>
      </c>
      <c r="C52" s="48">
        <v>4</v>
      </c>
      <c r="D52" s="48">
        <v>0</v>
      </c>
      <c r="E52" s="48">
        <v>0</v>
      </c>
      <c r="F52" s="48">
        <v>0</v>
      </c>
      <c r="G52" s="48">
        <v>0</v>
      </c>
      <c r="H52" s="43">
        <f t="shared" si="8"/>
        <v>4</v>
      </c>
      <c r="I52" s="282">
        <v>0</v>
      </c>
      <c r="J52" s="48">
        <v>0</v>
      </c>
      <c r="K52" s="48">
        <v>0</v>
      </c>
      <c r="L52" s="48">
        <v>0</v>
      </c>
      <c r="M52" s="48">
        <v>0</v>
      </c>
      <c r="N52" s="143">
        <f t="shared" si="9"/>
        <v>0</v>
      </c>
      <c r="O52" s="48">
        <v>0</v>
      </c>
      <c r="P52" s="48">
        <v>0</v>
      </c>
      <c r="Q52" s="48">
        <v>0</v>
      </c>
      <c r="R52" s="48">
        <v>0</v>
      </c>
      <c r="S52" s="48">
        <v>0</v>
      </c>
      <c r="T52" s="43">
        <f t="shared" si="2"/>
        <v>0</v>
      </c>
      <c r="U52" s="195">
        <f t="shared" si="3"/>
        <v>4</v>
      </c>
      <c r="V52" s="192">
        <f t="shared" si="4"/>
        <v>0</v>
      </c>
      <c r="W52" s="201" t="e">
        <f t="shared" si="5"/>
        <v>#DIV/0!</v>
      </c>
      <c r="X52" s="201" t="e">
        <f t="shared" si="6"/>
        <v>#DIV/0!</v>
      </c>
      <c r="Y52" s="201">
        <f t="shared" si="7"/>
        <v>0</v>
      </c>
    </row>
    <row r="53" spans="1:25" ht="15.75" x14ac:dyDescent="0.25">
      <c r="A53" s="44" t="s">
        <v>55</v>
      </c>
      <c r="B53" s="398"/>
      <c r="C53" s="48">
        <v>0</v>
      </c>
      <c r="D53" s="48">
        <v>0</v>
      </c>
      <c r="E53" s="48">
        <v>0</v>
      </c>
      <c r="F53" s="48">
        <v>0</v>
      </c>
      <c r="G53" s="48">
        <v>0</v>
      </c>
      <c r="H53" s="43">
        <f t="shared" si="8"/>
        <v>0</v>
      </c>
      <c r="I53" s="282">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t="s">
        <v>439</v>
      </c>
      <c r="C58" s="48">
        <v>1</v>
      </c>
      <c r="D58" s="48">
        <v>0</v>
      </c>
      <c r="E58" s="48">
        <v>0</v>
      </c>
      <c r="F58" s="48">
        <v>0</v>
      </c>
      <c r="G58" s="48">
        <v>0</v>
      </c>
      <c r="H58" s="43">
        <f t="shared" si="8"/>
        <v>1</v>
      </c>
      <c r="I58" s="282">
        <v>0</v>
      </c>
      <c r="J58" s="48">
        <v>0</v>
      </c>
      <c r="K58" s="48">
        <v>0</v>
      </c>
      <c r="L58" s="48">
        <v>0</v>
      </c>
      <c r="M58" s="48">
        <v>0</v>
      </c>
      <c r="N58" s="143">
        <f t="shared" si="9"/>
        <v>0</v>
      </c>
      <c r="O58" s="48">
        <v>0</v>
      </c>
      <c r="P58" s="48">
        <v>0</v>
      </c>
      <c r="Q58" s="48">
        <v>0</v>
      </c>
      <c r="R58" s="48">
        <v>0</v>
      </c>
      <c r="S58" s="48">
        <v>0</v>
      </c>
      <c r="T58" s="43">
        <f t="shared" si="2"/>
        <v>0</v>
      </c>
      <c r="U58" s="195">
        <f t="shared" si="3"/>
        <v>1</v>
      </c>
      <c r="V58" s="192">
        <f t="shared" si="4"/>
        <v>0</v>
      </c>
      <c r="W58" s="201" t="e">
        <f t="shared" si="5"/>
        <v>#DIV/0!</v>
      </c>
      <c r="X58" s="201" t="e">
        <f t="shared" si="6"/>
        <v>#DIV/0!</v>
      </c>
      <c r="Y58" s="201">
        <f t="shared" si="7"/>
        <v>0</v>
      </c>
    </row>
    <row r="59" spans="1:25" ht="15.75" x14ac:dyDescent="0.25">
      <c r="A59" s="44" t="s">
        <v>61</v>
      </c>
      <c r="B59" s="398" t="s">
        <v>452</v>
      </c>
      <c r="C59" s="48">
        <v>0</v>
      </c>
      <c r="D59" s="48">
        <v>0</v>
      </c>
      <c r="E59" s="48">
        <v>0</v>
      </c>
      <c r="F59" s="48">
        <v>0</v>
      </c>
      <c r="G59" s="48">
        <v>4</v>
      </c>
      <c r="H59" s="43">
        <f t="shared" si="8"/>
        <v>4</v>
      </c>
      <c r="I59" s="282">
        <v>0</v>
      </c>
      <c r="J59" s="48">
        <v>0</v>
      </c>
      <c r="K59" s="48">
        <v>0</v>
      </c>
      <c r="L59" s="48">
        <v>0</v>
      </c>
      <c r="M59" s="48">
        <v>0</v>
      </c>
      <c r="N59" s="143">
        <f t="shared" si="9"/>
        <v>0</v>
      </c>
      <c r="O59" s="48">
        <v>0</v>
      </c>
      <c r="P59" s="48">
        <v>0</v>
      </c>
      <c r="Q59" s="48">
        <v>0</v>
      </c>
      <c r="R59" s="48">
        <v>0</v>
      </c>
      <c r="S59" s="48">
        <v>0</v>
      </c>
      <c r="T59" s="43">
        <f t="shared" si="2"/>
        <v>0</v>
      </c>
      <c r="U59" s="195">
        <f t="shared" si="3"/>
        <v>4</v>
      </c>
      <c r="V59" s="192">
        <f t="shared" si="4"/>
        <v>1</v>
      </c>
      <c r="W59" s="201" t="e">
        <f t="shared" si="5"/>
        <v>#DIV/0!</v>
      </c>
      <c r="X59" s="201" t="e">
        <f t="shared" si="6"/>
        <v>#DIV/0!</v>
      </c>
      <c r="Y59" s="201">
        <f t="shared" si="7"/>
        <v>1</v>
      </c>
    </row>
    <row r="60" spans="1:25" ht="15.75" x14ac:dyDescent="0.25">
      <c r="A60" s="44" t="s">
        <v>62</v>
      </c>
      <c r="B60" s="398" t="s">
        <v>438</v>
      </c>
      <c r="C60" s="48">
        <v>1</v>
      </c>
      <c r="D60" s="48">
        <v>0</v>
      </c>
      <c r="E60" s="48">
        <v>0</v>
      </c>
      <c r="F60" s="48">
        <v>0</v>
      </c>
      <c r="G60" s="48">
        <v>0</v>
      </c>
      <c r="H60" s="43">
        <f t="shared" si="8"/>
        <v>1</v>
      </c>
      <c r="I60" s="282">
        <v>0</v>
      </c>
      <c r="J60" s="48">
        <v>0</v>
      </c>
      <c r="K60" s="48">
        <v>0</v>
      </c>
      <c r="L60" s="48">
        <v>0</v>
      </c>
      <c r="M60" s="48">
        <v>0</v>
      </c>
      <c r="N60" s="143">
        <f t="shared" si="9"/>
        <v>0</v>
      </c>
      <c r="O60" s="48">
        <v>0</v>
      </c>
      <c r="P60" s="48">
        <v>0</v>
      </c>
      <c r="Q60" s="48">
        <v>0</v>
      </c>
      <c r="R60" s="48">
        <v>0</v>
      </c>
      <c r="S60" s="48">
        <v>0</v>
      </c>
      <c r="T60" s="43">
        <f t="shared" si="2"/>
        <v>0</v>
      </c>
      <c r="U60" s="195">
        <f t="shared" si="3"/>
        <v>1</v>
      </c>
      <c r="V60" s="192">
        <f t="shared" si="4"/>
        <v>0</v>
      </c>
      <c r="W60" s="201" t="e">
        <f t="shared" si="5"/>
        <v>#DIV/0!</v>
      </c>
      <c r="X60" s="201" t="e">
        <f t="shared" si="6"/>
        <v>#DIV/0!</v>
      </c>
      <c r="Y60" s="201">
        <f t="shared" si="7"/>
        <v>0</v>
      </c>
    </row>
    <row r="61" spans="1:25" ht="15.75" x14ac:dyDescent="0.25">
      <c r="A61" s="44" t="s">
        <v>63</v>
      </c>
      <c r="B61" s="398" t="s">
        <v>452</v>
      </c>
      <c r="C61" s="48">
        <v>1</v>
      </c>
      <c r="D61" s="48">
        <v>0</v>
      </c>
      <c r="E61" s="48">
        <v>0</v>
      </c>
      <c r="F61" s="48">
        <v>0</v>
      </c>
      <c r="G61" s="48">
        <v>0</v>
      </c>
      <c r="H61" s="43">
        <f t="shared" si="8"/>
        <v>1</v>
      </c>
      <c r="I61" s="282">
        <v>0</v>
      </c>
      <c r="J61" s="48">
        <v>0</v>
      </c>
      <c r="K61" s="48">
        <v>0</v>
      </c>
      <c r="L61" s="48">
        <v>0</v>
      </c>
      <c r="M61" s="48">
        <v>0</v>
      </c>
      <c r="N61" s="143">
        <f t="shared" si="9"/>
        <v>0</v>
      </c>
      <c r="O61" s="48">
        <v>0</v>
      </c>
      <c r="P61" s="48">
        <v>0</v>
      </c>
      <c r="Q61" s="48">
        <v>0</v>
      </c>
      <c r="R61" s="48">
        <v>0</v>
      </c>
      <c r="S61" s="48">
        <v>0</v>
      </c>
      <c r="T61" s="43">
        <f t="shared" si="2"/>
        <v>0</v>
      </c>
      <c r="U61" s="195">
        <f t="shared" si="3"/>
        <v>1</v>
      </c>
      <c r="V61" s="192">
        <f t="shared" si="4"/>
        <v>0</v>
      </c>
      <c r="W61" s="201" t="e">
        <f t="shared" si="5"/>
        <v>#DIV/0!</v>
      </c>
      <c r="X61" s="201" t="e">
        <f t="shared" si="6"/>
        <v>#DIV/0!</v>
      </c>
      <c r="Y61" s="201">
        <f t="shared" si="7"/>
        <v>0</v>
      </c>
    </row>
    <row r="62" spans="1:25" ht="15.75" x14ac:dyDescent="0.25">
      <c r="A62" s="44" t="s">
        <v>64</v>
      </c>
      <c r="B62" s="398"/>
      <c r="C62" s="48">
        <v>0</v>
      </c>
      <c r="D62" s="48">
        <v>0</v>
      </c>
      <c r="E62" s="48">
        <v>0</v>
      </c>
      <c r="F62" s="48">
        <v>0</v>
      </c>
      <c r="G62" s="48">
        <v>0</v>
      </c>
      <c r="H62" s="43">
        <f t="shared" si="8"/>
        <v>0</v>
      </c>
      <c r="I62" s="282">
        <v>0</v>
      </c>
      <c r="J62" s="48">
        <v>0</v>
      </c>
      <c r="K62" s="48">
        <v>0</v>
      </c>
      <c r="L62" s="48">
        <v>0</v>
      </c>
      <c r="M62" s="48">
        <v>0</v>
      </c>
      <c r="N62" s="143">
        <f t="shared" si="9"/>
        <v>0</v>
      </c>
      <c r="O62" s="48">
        <v>0</v>
      </c>
      <c r="P62" s="48">
        <v>0</v>
      </c>
      <c r="Q62" s="48">
        <v>0</v>
      </c>
      <c r="R62" s="48">
        <v>0</v>
      </c>
      <c r="S62" s="48">
        <v>0</v>
      </c>
      <c r="T62" s="43">
        <f t="shared" si="2"/>
        <v>0</v>
      </c>
      <c r="U62" s="195">
        <f t="shared" si="3"/>
        <v>0</v>
      </c>
      <c r="V62" s="192" t="e">
        <f t="shared" si="4"/>
        <v>#DIV/0!</v>
      </c>
      <c r="W62" s="201" t="e">
        <f t="shared" si="5"/>
        <v>#DIV/0!</v>
      </c>
      <c r="X62" s="201" t="e">
        <f t="shared" si="6"/>
        <v>#DIV/0!</v>
      </c>
      <c r="Y62" s="201" t="e">
        <f t="shared" si="7"/>
        <v>#DIV/0!</v>
      </c>
    </row>
    <row r="63" spans="1:25" ht="15.75" x14ac:dyDescent="0.25">
      <c r="A63" s="44" t="s">
        <v>65</v>
      </c>
      <c r="B63" s="398" t="s">
        <v>452</v>
      </c>
      <c r="C63" s="48">
        <v>2</v>
      </c>
      <c r="D63" s="48">
        <v>0</v>
      </c>
      <c r="E63" s="48">
        <v>0</v>
      </c>
      <c r="F63" s="48">
        <v>0</v>
      </c>
      <c r="G63" s="48">
        <v>0</v>
      </c>
      <c r="H63" s="43">
        <f t="shared" si="8"/>
        <v>2</v>
      </c>
      <c r="I63" s="282">
        <v>0</v>
      </c>
      <c r="J63" s="48">
        <v>0</v>
      </c>
      <c r="K63" s="48">
        <v>0</v>
      </c>
      <c r="L63" s="48">
        <v>0</v>
      </c>
      <c r="M63" s="48">
        <v>0</v>
      </c>
      <c r="N63" s="143">
        <f t="shared" si="9"/>
        <v>0</v>
      </c>
      <c r="O63" s="48">
        <v>0</v>
      </c>
      <c r="P63" s="48">
        <v>0</v>
      </c>
      <c r="Q63" s="48">
        <v>0</v>
      </c>
      <c r="R63" s="48">
        <v>0</v>
      </c>
      <c r="S63" s="48">
        <v>0</v>
      </c>
      <c r="T63" s="43">
        <f t="shared" si="2"/>
        <v>0</v>
      </c>
      <c r="U63" s="195">
        <f t="shared" si="3"/>
        <v>2</v>
      </c>
      <c r="V63" s="192">
        <f t="shared" si="4"/>
        <v>0</v>
      </c>
      <c r="W63" s="201" t="e">
        <f t="shared" si="5"/>
        <v>#DIV/0!</v>
      </c>
      <c r="X63" s="201" t="e">
        <f t="shared" si="6"/>
        <v>#DIV/0!</v>
      </c>
      <c r="Y63" s="201">
        <f t="shared" si="7"/>
        <v>0</v>
      </c>
    </row>
    <row r="64" spans="1:25" ht="15.75" x14ac:dyDescent="0.25">
      <c r="A64" s="44" t="s">
        <v>66</v>
      </c>
      <c r="B64" s="398" t="s">
        <v>452</v>
      </c>
      <c r="C64" s="48">
        <v>0</v>
      </c>
      <c r="D64" s="48">
        <v>0</v>
      </c>
      <c r="E64" s="48">
        <v>0</v>
      </c>
      <c r="F64" s="48">
        <v>0</v>
      </c>
      <c r="G64" s="48">
        <v>2</v>
      </c>
      <c r="H64" s="43">
        <f t="shared" si="8"/>
        <v>2</v>
      </c>
      <c r="I64" s="282">
        <v>0</v>
      </c>
      <c r="J64" s="48">
        <v>0</v>
      </c>
      <c r="K64" s="48">
        <v>0</v>
      </c>
      <c r="L64" s="48">
        <v>0</v>
      </c>
      <c r="M64" s="48">
        <v>0</v>
      </c>
      <c r="N64" s="143">
        <f t="shared" si="9"/>
        <v>0</v>
      </c>
      <c r="O64" s="48">
        <v>0</v>
      </c>
      <c r="P64" s="48">
        <v>0</v>
      </c>
      <c r="Q64" s="48">
        <v>0</v>
      </c>
      <c r="R64" s="48">
        <v>0</v>
      </c>
      <c r="S64" s="48">
        <v>0</v>
      </c>
      <c r="T64" s="43">
        <f t="shared" si="2"/>
        <v>0</v>
      </c>
      <c r="U64" s="195">
        <f t="shared" si="3"/>
        <v>2</v>
      </c>
      <c r="V64" s="192">
        <f t="shared" si="4"/>
        <v>1</v>
      </c>
      <c r="W64" s="201" t="e">
        <f t="shared" si="5"/>
        <v>#DIV/0!</v>
      </c>
      <c r="X64" s="201" t="e">
        <f t="shared" si="6"/>
        <v>#DIV/0!</v>
      </c>
      <c r="Y64" s="201">
        <f t="shared" si="7"/>
        <v>1</v>
      </c>
    </row>
    <row r="65" spans="1:25" ht="15.75" x14ac:dyDescent="0.25">
      <c r="A65" s="44" t="s">
        <v>67</v>
      </c>
      <c r="B65" s="398" t="s">
        <v>454</v>
      </c>
      <c r="C65" s="48">
        <v>3</v>
      </c>
      <c r="D65" s="48">
        <v>0</v>
      </c>
      <c r="E65" s="48">
        <v>0</v>
      </c>
      <c r="F65" s="48">
        <v>0</v>
      </c>
      <c r="G65" s="48">
        <v>0</v>
      </c>
      <c r="H65" s="43">
        <f t="shared" si="8"/>
        <v>3</v>
      </c>
      <c r="I65" s="282">
        <v>0</v>
      </c>
      <c r="J65" s="48">
        <v>0</v>
      </c>
      <c r="K65" s="48">
        <v>0</v>
      </c>
      <c r="L65" s="48">
        <v>0</v>
      </c>
      <c r="M65" s="48">
        <v>0</v>
      </c>
      <c r="N65" s="143">
        <f t="shared" si="9"/>
        <v>0</v>
      </c>
      <c r="O65" s="48">
        <v>0</v>
      </c>
      <c r="P65" s="48">
        <v>0</v>
      </c>
      <c r="Q65" s="48">
        <v>0</v>
      </c>
      <c r="R65" s="48">
        <v>0</v>
      </c>
      <c r="S65" s="48">
        <v>0</v>
      </c>
      <c r="T65" s="43">
        <f t="shared" si="2"/>
        <v>0</v>
      </c>
      <c r="U65" s="195">
        <f t="shared" si="3"/>
        <v>3</v>
      </c>
      <c r="V65" s="192">
        <f t="shared" si="4"/>
        <v>0</v>
      </c>
      <c r="W65" s="201" t="e">
        <f t="shared" si="5"/>
        <v>#DIV/0!</v>
      </c>
      <c r="X65" s="201" t="e">
        <f t="shared" si="6"/>
        <v>#DIV/0!</v>
      </c>
      <c r="Y65" s="201">
        <f t="shared" si="7"/>
        <v>0</v>
      </c>
    </row>
    <row r="66" spans="1:25" ht="15.75" x14ac:dyDescent="0.25">
      <c r="A66" s="44" t="s">
        <v>68</v>
      </c>
      <c r="B66" s="398" t="s">
        <v>452</v>
      </c>
      <c r="C66" s="48">
        <v>2</v>
      </c>
      <c r="D66" s="48">
        <v>0</v>
      </c>
      <c r="E66" s="48">
        <v>0</v>
      </c>
      <c r="F66" s="48">
        <v>0</v>
      </c>
      <c r="G66" s="48">
        <v>0</v>
      </c>
      <c r="H66" s="43">
        <f t="shared" si="8"/>
        <v>2</v>
      </c>
      <c r="I66" s="282">
        <v>0</v>
      </c>
      <c r="J66" s="48">
        <v>0</v>
      </c>
      <c r="K66" s="48">
        <v>0</v>
      </c>
      <c r="L66" s="48">
        <v>0</v>
      </c>
      <c r="M66" s="48">
        <v>0</v>
      </c>
      <c r="N66" s="143">
        <f t="shared" si="9"/>
        <v>0</v>
      </c>
      <c r="O66" s="48">
        <v>0</v>
      </c>
      <c r="P66" s="48">
        <v>0</v>
      </c>
      <c r="Q66" s="48">
        <v>0</v>
      </c>
      <c r="R66" s="48">
        <v>0</v>
      </c>
      <c r="S66" s="48">
        <v>0</v>
      </c>
      <c r="T66" s="43">
        <f t="shared" si="2"/>
        <v>0</v>
      </c>
      <c r="U66" s="195">
        <f t="shared" si="3"/>
        <v>2</v>
      </c>
      <c r="V66" s="192">
        <f t="shared" si="4"/>
        <v>0</v>
      </c>
      <c r="W66" s="201" t="e">
        <f t="shared" si="5"/>
        <v>#DIV/0!</v>
      </c>
      <c r="X66" s="201" t="e">
        <f t="shared" si="6"/>
        <v>#DIV/0!</v>
      </c>
      <c r="Y66" s="201">
        <f t="shared" si="7"/>
        <v>0</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t="s">
        <v>452</v>
      </c>
      <c r="C68" s="48">
        <v>1</v>
      </c>
      <c r="D68" s="48">
        <v>0</v>
      </c>
      <c r="E68" s="48">
        <v>0</v>
      </c>
      <c r="F68" s="48">
        <v>4</v>
      </c>
      <c r="G68" s="48">
        <v>0</v>
      </c>
      <c r="H68" s="43">
        <f t="shared" si="8"/>
        <v>5</v>
      </c>
      <c r="I68" s="282">
        <v>0</v>
      </c>
      <c r="J68" s="48">
        <v>0</v>
      </c>
      <c r="K68" s="48">
        <v>0</v>
      </c>
      <c r="L68" s="48">
        <v>0</v>
      </c>
      <c r="M68" s="48">
        <v>0</v>
      </c>
      <c r="N68" s="143">
        <f t="shared" si="9"/>
        <v>0</v>
      </c>
      <c r="O68" s="48">
        <v>0</v>
      </c>
      <c r="P68" s="48">
        <v>0</v>
      </c>
      <c r="Q68" s="48">
        <v>0</v>
      </c>
      <c r="R68" s="48">
        <v>0</v>
      </c>
      <c r="S68" s="48">
        <v>0</v>
      </c>
      <c r="T68" s="43">
        <f t="shared" si="2"/>
        <v>0</v>
      </c>
      <c r="U68" s="195">
        <f t="shared" si="3"/>
        <v>5</v>
      </c>
      <c r="V68" s="192">
        <f t="shared" si="4"/>
        <v>0.8</v>
      </c>
      <c r="W68" s="201" t="e">
        <f t="shared" si="5"/>
        <v>#DIV/0!</v>
      </c>
      <c r="X68" s="201" t="e">
        <f t="shared" si="6"/>
        <v>#DIV/0!</v>
      </c>
      <c r="Y68" s="201">
        <f t="shared" si="7"/>
        <v>0.8</v>
      </c>
    </row>
    <row r="69" spans="1:25" ht="15.75" x14ac:dyDescent="0.25">
      <c r="A69" s="44" t="s">
        <v>71</v>
      </c>
      <c r="B69" s="398" t="s">
        <v>452</v>
      </c>
      <c r="C69" s="48">
        <v>1</v>
      </c>
      <c r="D69" s="48">
        <v>0</v>
      </c>
      <c r="E69" s="48">
        <v>0</v>
      </c>
      <c r="F69" s="48">
        <v>0</v>
      </c>
      <c r="G69" s="48">
        <v>0</v>
      </c>
      <c r="H69" s="43">
        <f t="shared" si="8"/>
        <v>1</v>
      </c>
      <c r="I69" s="282">
        <v>0</v>
      </c>
      <c r="J69" s="48">
        <v>0</v>
      </c>
      <c r="K69" s="48">
        <v>0</v>
      </c>
      <c r="L69" s="48">
        <v>0</v>
      </c>
      <c r="M69" s="48">
        <v>0</v>
      </c>
      <c r="N69" s="143">
        <f t="shared" si="9"/>
        <v>0</v>
      </c>
      <c r="O69" s="48">
        <v>0</v>
      </c>
      <c r="P69" s="48">
        <v>0</v>
      </c>
      <c r="Q69" s="48">
        <v>0</v>
      </c>
      <c r="R69" s="48">
        <v>0</v>
      </c>
      <c r="S69" s="48">
        <v>0</v>
      </c>
      <c r="T69" s="43">
        <f t="shared" si="2"/>
        <v>0</v>
      </c>
      <c r="U69" s="195">
        <f t="shared" si="3"/>
        <v>1</v>
      </c>
      <c r="V69" s="192">
        <f t="shared" si="4"/>
        <v>0</v>
      </c>
      <c r="W69" s="201" t="e">
        <f t="shared" si="5"/>
        <v>#DIV/0!</v>
      </c>
      <c r="X69" s="201" t="e">
        <f t="shared" si="6"/>
        <v>#DIV/0!</v>
      </c>
      <c r="Y69" s="201">
        <f t="shared" si="7"/>
        <v>0</v>
      </c>
    </row>
    <row r="70" spans="1:25" ht="15.75" x14ac:dyDescent="0.25">
      <c r="A70" s="44" t="s">
        <v>72</v>
      </c>
      <c r="B70" s="398" t="s">
        <v>452</v>
      </c>
      <c r="C70" s="48">
        <v>10</v>
      </c>
      <c r="D70" s="48">
        <v>5</v>
      </c>
      <c r="E70" s="48">
        <v>0</v>
      </c>
      <c r="F70" s="48">
        <v>32</v>
      </c>
      <c r="G70" s="48">
        <v>0</v>
      </c>
      <c r="H70" s="43">
        <f t="shared" si="8"/>
        <v>47</v>
      </c>
      <c r="I70" s="282">
        <v>0</v>
      </c>
      <c r="J70" s="48">
        <v>0</v>
      </c>
      <c r="K70" s="48">
        <v>0</v>
      </c>
      <c r="L70" s="48">
        <v>0</v>
      </c>
      <c r="M70" s="48">
        <v>0</v>
      </c>
      <c r="N70" s="143">
        <f t="shared" si="9"/>
        <v>0</v>
      </c>
      <c r="O70" s="48">
        <v>0</v>
      </c>
      <c r="P70" s="48">
        <v>0</v>
      </c>
      <c r="Q70" s="48">
        <v>0</v>
      </c>
      <c r="R70" s="48">
        <v>0</v>
      </c>
      <c r="S70" s="48">
        <v>0</v>
      </c>
      <c r="T70" s="43">
        <f t="shared" si="2"/>
        <v>0</v>
      </c>
      <c r="U70" s="195">
        <f t="shared" si="3"/>
        <v>47</v>
      </c>
      <c r="V70" s="192">
        <f t="shared" si="4"/>
        <v>0.78723404255319152</v>
      </c>
      <c r="W70" s="201" t="e">
        <f t="shared" si="5"/>
        <v>#DIV/0!</v>
      </c>
      <c r="X70" s="201" t="e">
        <f t="shared" si="6"/>
        <v>#DIV/0!</v>
      </c>
      <c r="Y70" s="201">
        <f t="shared" si="7"/>
        <v>0.78723404255319152</v>
      </c>
    </row>
    <row r="71" spans="1:25" ht="15.75" x14ac:dyDescent="0.25">
      <c r="A71" s="44" t="s">
        <v>73</v>
      </c>
      <c r="B71" s="398" t="s">
        <v>455</v>
      </c>
      <c r="C71" s="48">
        <v>2</v>
      </c>
      <c r="D71" s="48">
        <v>0</v>
      </c>
      <c r="E71" s="48">
        <v>0</v>
      </c>
      <c r="F71" s="48">
        <v>0</v>
      </c>
      <c r="G71" s="48">
        <v>32</v>
      </c>
      <c r="H71" s="43">
        <f t="shared" si="8"/>
        <v>34</v>
      </c>
      <c r="I71" s="282">
        <v>0</v>
      </c>
      <c r="J71" s="48">
        <v>0</v>
      </c>
      <c r="K71" s="48">
        <v>0</v>
      </c>
      <c r="L71" s="48">
        <v>0</v>
      </c>
      <c r="M71" s="48">
        <v>0</v>
      </c>
      <c r="N71" s="143">
        <f t="shared" si="9"/>
        <v>0</v>
      </c>
      <c r="O71" s="48">
        <v>0</v>
      </c>
      <c r="P71" s="48">
        <v>0</v>
      </c>
      <c r="Q71" s="48">
        <v>0</v>
      </c>
      <c r="R71" s="48">
        <v>0</v>
      </c>
      <c r="S71" s="48">
        <v>0</v>
      </c>
      <c r="T71" s="43">
        <f t="shared" si="2"/>
        <v>0</v>
      </c>
      <c r="U71" s="195">
        <f t="shared" si="3"/>
        <v>34</v>
      </c>
      <c r="V71" s="192">
        <f t="shared" si="4"/>
        <v>0.94117647058823528</v>
      </c>
      <c r="W71" s="201" t="e">
        <f t="shared" si="5"/>
        <v>#DIV/0!</v>
      </c>
      <c r="X71" s="201" t="e">
        <f t="shared" si="6"/>
        <v>#DIV/0!</v>
      </c>
      <c r="Y71" s="201">
        <f t="shared" si="7"/>
        <v>0.94117647058823528</v>
      </c>
    </row>
    <row r="72" spans="1:25" ht="15.75" x14ac:dyDescent="0.25">
      <c r="A72" s="44" t="s">
        <v>74</v>
      </c>
      <c r="B72" s="398" t="s">
        <v>456</v>
      </c>
      <c r="C72" s="48">
        <v>7</v>
      </c>
      <c r="D72" s="48">
        <v>0</v>
      </c>
      <c r="E72" s="48">
        <v>0</v>
      </c>
      <c r="F72" s="48">
        <v>0</v>
      </c>
      <c r="G72" s="48">
        <v>0</v>
      </c>
      <c r="H72" s="43">
        <f t="shared" si="8"/>
        <v>7</v>
      </c>
      <c r="I72" s="282">
        <v>0</v>
      </c>
      <c r="J72" s="48">
        <v>0</v>
      </c>
      <c r="K72" s="48">
        <v>0</v>
      </c>
      <c r="L72" s="48">
        <v>0</v>
      </c>
      <c r="M72" s="48">
        <v>0</v>
      </c>
      <c r="N72" s="143">
        <f t="shared" si="9"/>
        <v>0</v>
      </c>
      <c r="O72" s="48">
        <v>0</v>
      </c>
      <c r="P72" s="48">
        <v>0</v>
      </c>
      <c r="Q72" s="48">
        <v>0</v>
      </c>
      <c r="R72" s="48">
        <v>0</v>
      </c>
      <c r="S72" s="48">
        <v>0</v>
      </c>
      <c r="T72" s="43">
        <f t="shared" si="2"/>
        <v>0</v>
      </c>
      <c r="U72" s="195">
        <f t="shared" si="3"/>
        <v>7</v>
      </c>
      <c r="V72" s="192">
        <f t="shared" si="4"/>
        <v>0</v>
      </c>
      <c r="W72" s="201" t="e">
        <f t="shared" si="5"/>
        <v>#DIV/0!</v>
      </c>
      <c r="X72" s="201" t="e">
        <f t="shared" si="6"/>
        <v>#DIV/0!</v>
      </c>
      <c r="Y72" s="201">
        <f t="shared" si="7"/>
        <v>0</v>
      </c>
    </row>
    <row r="73" spans="1:25" ht="15.75" x14ac:dyDescent="0.25">
      <c r="A73" s="44" t="s">
        <v>75</v>
      </c>
      <c r="B73" s="398" t="s">
        <v>456</v>
      </c>
      <c r="C73" s="48">
        <v>6</v>
      </c>
      <c r="D73" s="48">
        <v>0</v>
      </c>
      <c r="E73" s="48">
        <v>0</v>
      </c>
      <c r="F73" s="48">
        <v>0</v>
      </c>
      <c r="G73" s="48">
        <v>0</v>
      </c>
      <c r="H73" s="43">
        <f t="shared" si="8"/>
        <v>6</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6</v>
      </c>
      <c r="V73" s="192">
        <f t="shared" ref="V73:V108" si="12">(D73+E73+F73+G73)/H73</f>
        <v>0</v>
      </c>
      <c r="W73" s="201" t="e">
        <f t="shared" ref="W73:W108" si="13">(J73+K73+L73+M73)/N73</f>
        <v>#DIV/0!</v>
      </c>
      <c r="X73" s="201" t="e">
        <f t="shared" ref="X73:X107" si="14">(P73+Q73+R73+S73)/T73</f>
        <v>#DIV/0!</v>
      </c>
      <c r="Y73" s="201">
        <f t="shared" ref="Y73:Y107" si="15">((D73+E73+F73+G73)+(J73+K73+L73+M73)+(P73+Q73+R73+S73))/U73</f>
        <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t="s">
        <v>452</v>
      </c>
      <c r="C76" s="48">
        <v>1</v>
      </c>
      <c r="D76" s="48">
        <v>0</v>
      </c>
      <c r="E76" s="48">
        <v>0</v>
      </c>
      <c r="F76" s="48">
        <v>3</v>
      </c>
      <c r="G76" s="48">
        <v>1</v>
      </c>
      <c r="H76" s="43">
        <f t="shared" si="8"/>
        <v>5</v>
      </c>
      <c r="I76" s="282">
        <v>0</v>
      </c>
      <c r="J76" s="48">
        <v>0</v>
      </c>
      <c r="K76" s="48">
        <v>0</v>
      </c>
      <c r="L76" s="48">
        <v>0</v>
      </c>
      <c r="M76" s="48">
        <v>0</v>
      </c>
      <c r="N76" s="143">
        <f t="shared" si="9"/>
        <v>0</v>
      </c>
      <c r="O76" s="48">
        <v>0</v>
      </c>
      <c r="P76" s="48">
        <v>0</v>
      </c>
      <c r="Q76" s="48">
        <v>0</v>
      </c>
      <c r="R76" s="48">
        <v>0</v>
      </c>
      <c r="S76" s="48">
        <v>0</v>
      </c>
      <c r="T76" s="43">
        <f t="shared" si="10"/>
        <v>0</v>
      </c>
      <c r="U76" s="195">
        <f t="shared" si="11"/>
        <v>5</v>
      </c>
      <c r="V76" s="192">
        <f t="shared" si="12"/>
        <v>0.8</v>
      </c>
      <c r="W76" s="201" t="e">
        <f t="shared" si="13"/>
        <v>#DIV/0!</v>
      </c>
      <c r="X76" s="201" t="e">
        <f t="shared" si="14"/>
        <v>#DIV/0!</v>
      </c>
      <c r="Y76" s="201">
        <f t="shared" si="15"/>
        <v>0.8</v>
      </c>
    </row>
    <row r="77" spans="1:25" ht="15.75" x14ac:dyDescent="0.25">
      <c r="A77" s="44" t="s">
        <v>79</v>
      </c>
      <c r="B77" s="398"/>
      <c r="C77" s="48">
        <v>0</v>
      </c>
      <c r="D77" s="48">
        <v>0</v>
      </c>
      <c r="E77" s="48">
        <v>0</v>
      </c>
      <c r="F77" s="48">
        <v>0</v>
      </c>
      <c r="G77" s="48">
        <v>0</v>
      </c>
      <c r="H77" s="43">
        <f t="shared" si="8"/>
        <v>0</v>
      </c>
      <c r="I77" s="282">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398" t="s">
        <v>457</v>
      </c>
      <c r="C78" s="48">
        <v>3</v>
      </c>
      <c r="D78" s="48">
        <v>0</v>
      </c>
      <c r="E78" s="48">
        <v>0</v>
      </c>
      <c r="F78" s="48">
        <v>0</v>
      </c>
      <c r="G78" s="48">
        <v>0</v>
      </c>
      <c r="H78" s="43">
        <f t="shared" si="8"/>
        <v>3</v>
      </c>
      <c r="I78" s="282">
        <v>0</v>
      </c>
      <c r="J78" s="48">
        <v>0</v>
      </c>
      <c r="K78" s="48">
        <v>0</v>
      </c>
      <c r="L78" s="48">
        <v>0</v>
      </c>
      <c r="M78" s="48">
        <v>0</v>
      </c>
      <c r="N78" s="143">
        <f t="shared" si="9"/>
        <v>0</v>
      </c>
      <c r="O78" s="48">
        <v>0</v>
      </c>
      <c r="P78" s="48">
        <v>0</v>
      </c>
      <c r="Q78" s="48">
        <v>0</v>
      </c>
      <c r="R78" s="48">
        <v>0</v>
      </c>
      <c r="S78" s="48">
        <v>0</v>
      </c>
      <c r="T78" s="43">
        <f t="shared" si="10"/>
        <v>0</v>
      </c>
      <c r="U78" s="195">
        <f t="shared" si="11"/>
        <v>3</v>
      </c>
      <c r="V78" s="192">
        <f t="shared" si="12"/>
        <v>0</v>
      </c>
      <c r="W78" s="201" t="e">
        <f t="shared" si="13"/>
        <v>#DIV/0!</v>
      </c>
      <c r="X78" s="201" t="e">
        <f t="shared" si="14"/>
        <v>#DIV/0!</v>
      </c>
      <c r="Y78" s="201">
        <f t="shared" si="15"/>
        <v>0</v>
      </c>
    </row>
    <row r="79" spans="1:25" ht="15.75" x14ac:dyDescent="0.25">
      <c r="A79" s="44" t="s">
        <v>81</v>
      </c>
      <c r="B79" s="398"/>
      <c r="C79" s="48">
        <v>0</v>
      </c>
      <c r="D79" s="48">
        <v>0</v>
      </c>
      <c r="E79" s="48">
        <v>0</v>
      </c>
      <c r="F79" s="48">
        <v>0</v>
      </c>
      <c r="G79" s="48">
        <v>0</v>
      </c>
      <c r="H79" s="43">
        <f t="shared" si="8"/>
        <v>0</v>
      </c>
      <c r="I79" s="282">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398"/>
      <c r="C80" s="48">
        <v>0</v>
      </c>
      <c r="D80" s="48">
        <v>0</v>
      </c>
      <c r="E80" s="48">
        <v>0</v>
      </c>
      <c r="F80" s="48">
        <v>0</v>
      </c>
      <c r="G80" s="48">
        <v>0</v>
      </c>
      <c r="H80" s="43">
        <f t="shared" si="8"/>
        <v>0</v>
      </c>
      <c r="I80" s="282">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t="s">
        <v>439</v>
      </c>
      <c r="C83" s="48">
        <v>4</v>
      </c>
      <c r="D83" s="48">
        <v>0</v>
      </c>
      <c r="E83" s="48">
        <v>0</v>
      </c>
      <c r="F83" s="48">
        <v>0</v>
      </c>
      <c r="G83" s="48">
        <v>0</v>
      </c>
      <c r="H83" s="43">
        <f t="shared" si="8"/>
        <v>4</v>
      </c>
      <c r="I83" s="282">
        <v>0</v>
      </c>
      <c r="J83" s="48">
        <v>0</v>
      </c>
      <c r="K83" s="48">
        <v>0</v>
      </c>
      <c r="L83" s="48">
        <v>0</v>
      </c>
      <c r="M83" s="48">
        <v>0</v>
      </c>
      <c r="N83" s="143">
        <f t="shared" si="9"/>
        <v>0</v>
      </c>
      <c r="O83" s="48">
        <v>0</v>
      </c>
      <c r="P83" s="48">
        <v>0</v>
      </c>
      <c r="Q83" s="48">
        <v>0</v>
      </c>
      <c r="R83" s="48">
        <v>0</v>
      </c>
      <c r="S83" s="48">
        <v>0</v>
      </c>
      <c r="T83" s="43">
        <f t="shared" si="10"/>
        <v>0</v>
      </c>
      <c r="U83" s="195">
        <f t="shared" si="11"/>
        <v>4</v>
      </c>
      <c r="V83" s="192">
        <f t="shared" si="12"/>
        <v>0</v>
      </c>
      <c r="W83" s="201" t="e">
        <f t="shared" si="13"/>
        <v>#DIV/0!</v>
      </c>
      <c r="X83" s="201" t="e">
        <f t="shared" si="14"/>
        <v>#DIV/0!</v>
      </c>
      <c r="Y83" s="201">
        <f t="shared" si="15"/>
        <v>0</v>
      </c>
    </row>
    <row r="84" spans="1:25" ht="15.75" x14ac:dyDescent="0.25">
      <c r="A84" s="44" t="s">
        <v>86</v>
      </c>
      <c r="B84" s="398" t="s">
        <v>455</v>
      </c>
      <c r="C84" s="48">
        <v>11</v>
      </c>
      <c r="D84" s="48">
        <v>0</v>
      </c>
      <c r="E84" s="48">
        <v>0</v>
      </c>
      <c r="F84" s="48">
        <v>0</v>
      </c>
      <c r="G84" s="48">
        <v>2</v>
      </c>
      <c r="H84" s="43">
        <f t="shared" si="8"/>
        <v>13</v>
      </c>
      <c r="I84" s="282">
        <v>0</v>
      </c>
      <c r="J84" s="48">
        <v>0</v>
      </c>
      <c r="K84" s="48">
        <v>0</v>
      </c>
      <c r="L84" s="48">
        <v>0</v>
      </c>
      <c r="M84" s="48">
        <v>0</v>
      </c>
      <c r="N84" s="143">
        <f t="shared" si="9"/>
        <v>0</v>
      </c>
      <c r="O84" s="48">
        <v>0</v>
      </c>
      <c r="P84" s="48">
        <v>0</v>
      </c>
      <c r="Q84" s="48">
        <v>0</v>
      </c>
      <c r="R84" s="48">
        <v>0</v>
      </c>
      <c r="S84" s="48">
        <v>0</v>
      </c>
      <c r="T84" s="43">
        <f t="shared" si="10"/>
        <v>0</v>
      </c>
      <c r="U84" s="195">
        <f t="shared" si="11"/>
        <v>13</v>
      </c>
      <c r="V84" s="192">
        <f t="shared" si="12"/>
        <v>0.15384615384615385</v>
      </c>
      <c r="W84" s="201" t="e">
        <f t="shared" si="13"/>
        <v>#DIV/0!</v>
      </c>
      <c r="X84" s="201" t="e">
        <f t="shared" si="14"/>
        <v>#DIV/0!</v>
      </c>
      <c r="Y84" s="201">
        <f t="shared" si="15"/>
        <v>0.15384615384615385</v>
      </c>
    </row>
    <row r="85" spans="1:25" ht="15.75" x14ac:dyDescent="0.25">
      <c r="A85" s="44" t="s">
        <v>87</v>
      </c>
      <c r="B85" s="398" t="s">
        <v>455</v>
      </c>
      <c r="C85" s="48">
        <v>3</v>
      </c>
      <c r="D85" s="48">
        <v>0</v>
      </c>
      <c r="E85" s="48">
        <v>0</v>
      </c>
      <c r="F85" s="48">
        <v>3</v>
      </c>
      <c r="G85" s="48">
        <v>0</v>
      </c>
      <c r="H85" s="43">
        <f t="shared" si="8"/>
        <v>6</v>
      </c>
      <c r="I85" s="282">
        <v>0</v>
      </c>
      <c r="J85" s="48">
        <v>0</v>
      </c>
      <c r="K85" s="48">
        <v>1</v>
      </c>
      <c r="L85" s="48">
        <v>0</v>
      </c>
      <c r="M85" s="48">
        <v>0</v>
      </c>
      <c r="N85" s="143">
        <f t="shared" si="9"/>
        <v>1</v>
      </c>
      <c r="O85" s="48">
        <v>0</v>
      </c>
      <c r="P85" s="48">
        <v>0</v>
      </c>
      <c r="Q85" s="48">
        <v>0</v>
      </c>
      <c r="R85" s="48">
        <v>0</v>
      </c>
      <c r="S85" s="48">
        <v>0</v>
      </c>
      <c r="T85" s="43">
        <f t="shared" si="10"/>
        <v>0</v>
      </c>
      <c r="U85" s="195">
        <f t="shared" si="11"/>
        <v>7</v>
      </c>
      <c r="V85" s="192">
        <f t="shared" si="12"/>
        <v>0.5</v>
      </c>
      <c r="W85" s="201">
        <f t="shared" si="13"/>
        <v>1</v>
      </c>
      <c r="X85" s="201" t="e">
        <f t="shared" si="14"/>
        <v>#DIV/0!</v>
      </c>
      <c r="Y85" s="201">
        <f t="shared" si="15"/>
        <v>0.5714285714285714</v>
      </c>
    </row>
    <row r="86" spans="1:25" ht="15.75" x14ac:dyDescent="0.25">
      <c r="A86" s="44" t="s">
        <v>88</v>
      </c>
      <c r="B86" s="398" t="s">
        <v>455</v>
      </c>
      <c r="C86" s="48">
        <v>1</v>
      </c>
      <c r="D86" s="48">
        <v>0</v>
      </c>
      <c r="E86" s="48">
        <v>0</v>
      </c>
      <c r="F86" s="48">
        <v>0</v>
      </c>
      <c r="G86" s="48">
        <v>4</v>
      </c>
      <c r="H86" s="43">
        <f t="shared" si="8"/>
        <v>5</v>
      </c>
      <c r="I86" s="282">
        <v>0</v>
      </c>
      <c r="J86" s="48">
        <v>0</v>
      </c>
      <c r="K86" s="48">
        <v>0</v>
      </c>
      <c r="L86" s="48">
        <v>1</v>
      </c>
      <c r="M86" s="48">
        <v>0</v>
      </c>
      <c r="N86" s="143">
        <f t="shared" si="9"/>
        <v>1</v>
      </c>
      <c r="O86" s="48">
        <v>0</v>
      </c>
      <c r="P86" s="48">
        <v>0</v>
      </c>
      <c r="Q86" s="48">
        <v>0</v>
      </c>
      <c r="R86" s="48">
        <v>0</v>
      </c>
      <c r="S86" s="48">
        <v>0</v>
      </c>
      <c r="T86" s="43">
        <f t="shared" si="10"/>
        <v>0</v>
      </c>
      <c r="U86" s="195">
        <f t="shared" si="11"/>
        <v>6</v>
      </c>
      <c r="V86" s="192">
        <f t="shared" si="12"/>
        <v>0.8</v>
      </c>
      <c r="W86" s="201">
        <f t="shared" si="13"/>
        <v>1</v>
      </c>
      <c r="X86" s="201" t="e">
        <f t="shared" si="14"/>
        <v>#DIV/0!</v>
      </c>
      <c r="Y86" s="201">
        <f t="shared" si="15"/>
        <v>0.83333333333333337</v>
      </c>
    </row>
    <row r="87" spans="1:25" ht="15.75" x14ac:dyDescent="0.25">
      <c r="A87" s="44" t="s">
        <v>89</v>
      </c>
      <c r="B87" s="398" t="s">
        <v>452</v>
      </c>
      <c r="C87" s="48">
        <v>2</v>
      </c>
      <c r="D87" s="48">
        <v>0</v>
      </c>
      <c r="E87" s="48">
        <v>0</v>
      </c>
      <c r="F87" s="48">
        <v>0</v>
      </c>
      <c r="G87" s="48">
        <v>1</v>
      </c>
      <c r="H87" s="43">
        <f t="shared" ref="H87:H107" si="16">SUM(C87:G87)</f>
        <v>3</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3</v>
      </c>
      <c r="V87" s="192">
        <f t="shared" si="12"/>
        <v>0.33333333333333331</v>
      </c>
      <c r="W87" s="201" t="e">
        <f t="shared" si="13"/>
        <v>#DIV/0!</v>
      </c>
      <c r="X87" s="201" t="e">
        <f t="shared" si="14"/>
        <v>#DIV/0!</v>
      </c>
      <c r="Y87" s="201">
        <f t="shared" si="15"/>
        <v>0.33333333333333331</v>
      </c>
    </row>
    <row r="88" spans="1:25" ht="15.75" x14ac:dyDescent="0.25">
      <c r="A88" s="44" t="s">
        <v>90</v>
      </c>
      <c r="B88" s="398" t="s">
        <v>453</v>
      </c>
      <c r="C88" s="48">
        <v>2</v>
      </c>
      <c r="D88" s="48">
        <v>0</v>
      </c>
      <c r="E88" s="48">
        <v>0</v>
      </c>
      <c r="F88" s="48">
        <v>0</v>
      </c>
      <c r="G88" s="48">
        <v>0</v>
      </c>
      <c r="H88" s="43">
        <f t="shared" si="16"/>
        <v>2</v>
      </c>
      <c r="I88" s="282">
        <v>0</v>
      </c>
      <c r="J88" s="48">
        <v>0</v>
      </c>
      <c r="K88" s="48">
        <v>0</v>
      </c>
      <c r="L88" s="48">
        <v>0</v>
      </c>
      <c r="M88" s="48">
        <v>0</v>
      </c>
      <c r="N88" s="143">
        <f t="shared" si="17"/>
        <v>0</v>
      </c>
      <c r="O88" s="48">
        <v>0</v>
      </c>
      <c r="P88" s="48">
        <v>0</v>
      </c>
      <c r="Q88" s="48">
        <v>0</v>
      </c>
      <c r="R88" s="48">
        <v>0</v>
      </c>
      <c r="S88" s="48">
        <v>0</v>
      </c>
      <c r="T88" s="43">
        <f t="shared" si="10"/>
        <v>0</v>
      </c>
      <c r="U88" s="195">
        <f t="shared" si="11"/>
        <v>2</v>
      </c>
      <c r="V88" s="192">
        <f t="shared" si="12"/>
        <v>0</v>
      </c>
      <c r="W88" s="201" t="e">
        <f t="shared" si="13"/>
        <v>#DIV/0!</v>
      </c>
      <c r="X88" s="201" t="e">
        <f t="shared" si="14"/>
        <v>#DIV/0!</v>
      </c>
      <c r="Y88" s="201">
        <f t="shared" si="15"/>
        <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t="s">
        <v>439</v>
      </c>
      <c r="C91" s="48">
        <v>4</v>
      </c>
      <c r="D91" s="48">
        <v>0</v>
      </c>
      <c r="E91" s="48">
        <v>0</v>
      </c>
      <c r="F91" s="48">
        <v>1</v>
      </c>
      <c r="G91" s="48">
        <v>0</v>
      </c>
      <c r="H91" s="43">
        <f t="shared" si="16"/>
        <v>5</v>
      </c>
      <c r="I91" s="282">
        <v>0</v>
      </c>
      <c r="J91" s="48">
        <v>0</v>
      </c>
      <c r="K91" s="48">
        <v>0</v>
      </c>
      <c r="L91" s="48">
        <v>0</v>
      </c>
      <c r="M91" s="48">
        <v>0</v>
      </c>
      <c r="N91" s="143">
        <f t="shared" si="17"/>
        <v>0</v>
      </c>
      <c r="O91" s="48">
        <v>0</v>
      </c>
      <c r="P91" s="48">
        <v>0</v>
      </c>
      <c r="Q91" s="48">
        <v>0</v>
      </c>
      <c r="R91" s="48">
        <v>0</v>
      </c>
      <c r="S91" s="48">
        <v>0</v>
      </c>
      <c r="T91" s="43">
        <f t="shared" si="10"/>
        <v>0</v>
      </c>
      <c r="U91" s="195">
        <f t="shared" si="11"/>
        <v>5</v>
      </c>
      <c r="V91" s="192">
        <f t="shared" si="12"/>
        <v>0.2</v>
      </c>
      <c r="W91" s="201" t="e">
        <f t="shared" si="13"/>
        <v>#DIV/0!</v>
      </c>
      <c r="X91" s="201" t="e">
        <f t="shared" si="14"/>
        <v>#DIV/0!</v>
      </c>
      <c r="Y91" s="201">
        <f t="shared" si="15"/>
        <v>0.2</v>
      </c>
    </row>
    <row r="92" spans="1:25" ht="15.75" x14ac:dyDescent="0.25">
      <c r="A92" s="44" t="s">
        <v>94</v>
      </c>
      <c r="B92" s="398" t="s">
        <v>438</v>
      </c>
      <c r="C92" s="48">
        <v>2</v>
      </c>
      <c r="D92" s="48">
        <v>0</v>
      </c>
      <c r="E92" s="48">
        <v>0</v>
      </c>
      <c r="F92" s="48">
        <v>0</v>
      </c>
      <c r="G92" s="48">
        <v>0</v>
      </c>
      <c r="H92" s="43">
        <f t="shared" si="16"/>
        <v>2</v>
      </c>
      <c r="I92" s="282">
        <v>0</v>
      </c>
      <c r="J92" s="48">
        <v>0</v>
      </c>
      <c r="K92" s="48">
        <v>0</v>
      </c>
      <c r="L92" s="48">
        <v>0</v>
      </c>
      <c r="M92" s="48">
        <v>0</v>
      </c>
      <c r="N92" s="143">
        <f t="shared" si="17"/>
        <v>0</v>
      </c>
      <c r="O92" s="48">
        <v>0</v>
      </c>
      <c r="P92" s="48">
        <v>0</v>
      </c>
      <c r="Q92" s="48">
        <v>0</v>
      </c>
      <c r="R92" s="48">
        <v>0</v>
      </c>
      <c r="S92" s="48">
        <v>0</v>
      </c>
      <c r="T92" s="43">
        <f t="shared" si="10"/>
        <v>0</v>
      </c>
      <c r="U92" s="195">
        <f t="shared" si="11"/>
        <v>2</v>
      </c>
      <c r="V92" s="192">
        <f t="shared" si="12"/>
        <v>0</v>
      </c>
      <c r="W92" s="201" t="e">
        <f t="shared" si="13"/>
        <v>#DIV/0!</v>
      </c>
      <c r="X92" s="201" t="e">
        <f t="shared" si="14"/>
        <v>#DIV/0!</v>
      </c>
      <c r="Y92" s="201">
        <f t="shared" si="15"/>
        <v>0</v>
      </c>
    </row>
    <row r="93" spans="1:25" ht="15.75" x14ac:dyDescent="0.25">
      <c r="A93" s="44" t="s">
        <v>95</v>
      </c>
      <c r="B93" s="398" t="s">
        <v>452</v>
      </c>
      <c r="C93" s="48">
        <v>1</v>
      </c>
      <c r="D93" s="48">
        <v>0</v>
      </c>
      <c r="E93" s="48">
        <v>0</v>
      </c>
      <c r="F93" s="48">
        <v>1</v>
      </c>
      <c r="G93" s="48">
        <v>3</v>
      </c>
      <c r="H93" s="43">
        <f t="shared" si="16"/>
        <v>5</v>
      </c>
      <c r="I93" s="282">
        <v>0</v>
      </c>
      <c r="J93" s="48">
        <v>0</v>
      </c>
      <c r="K93" s="48">
        <v>0</v>
      </c>
      <c r="L93" s="48">
        <v>0</v>
      </c>
      <c r="M93" s="48">
        <v>0</v>
      </c>
      <c r="N93" s="143">
        <f t="shared" si="17"/>
        <v>0</v>
      </c>
      <c r="O93" s="48">
        <v>0</v>
      </c>
      <c r="P93" s="48">
        <v>0</v>
      </c>
      <c r="Q93" s="48">
        <v>0</v>
      </c>
      <c r="R93" s="48">
        <v>0</v>
      </c>
      <c r="S93" s="48">
        <v>0</v>
      </c>
      <c r="T93" s="43">
        <f t="shared" si="10"/>
        <v>0</v>
      </c>
      <c r="U93" s="195">
        <f t="shared" si="11"/>
        <v>5</v>
      </c>
      <c r="V93" s="192">
        <f t="shared" si="12"/>
        <v>0.8</v>
      </c>
      <c r="W93" s="201" t="e">
        <f t="shared" si="13"/>
        <v>#DIV/0!</v>
      </c>
      <c r="X93" s="201" t="e">
        <f t="shared" si="14"/>
        <v>#DIV/0!</v>
      </c>
      <c r="Y93" s="201">
        <f t="shared" si="15"/>
        <v>0.8</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t="s">
        <v>438</v>
      </c>
      <c r="C97" s="48">
        <v>1</v>
      </c>
      <c r="D97" s="48">
        <v>0</v>
      </c>
      <c r="E97" s="48">
        <v>0</v>
      </c>
      <c r="F97" s="48">
        <v>0</v>
      </c>
      <c r="G97" s="48">
        <v>0</v>
      </c>
      <c r="H97" s="43">
        <f t="shared" si="16"/>
        <v>1</v>
      </c>
      <c r="I97" s="282">
        <v>0</v>
      </c>
      <c r="J97" s="48">
        <v>0</v>
      </c>
      <c r="K97" s="48">
        <v>0</v>
      </c>
      <c r="L97" s="48">
        <v>0</v>
      </c>
      <c r="M97" s="48">
        <v>0</v>
      </c>
      <c r="N97" s="143">
        <f t="shared" si="17"/>
        <v>0</v>
      </c>
      <c r="O97" s="48">
        <v>0</v>
      </c>
      <c r="P97" s="48">
        <v>0</v>
      </c>
      <c r="Q97" s="48">
        <v>0</v>
      </c>
      <c r="R97" s="48">
        <v>0</v>
      </c>
      <c r="S97" s="48">
        <v>0</v>
      </c>
      <c r="T97" s="43">
        <f t="shared" si="10"/>
        <v>0</v>
      </c>
      <c r="U97" s="195">
        <f t="shared" si="11"/>
        <v>1</v>
      </c>
      <c r="V97" s="192">
        <f t="shared" si="12"/>
        <v>0</v>
      </c>
      <c r="W97" s="201" t="e">
        <f t="shared" si="13"/>
        <v>#DIV/0!</v>
      </c>
      <c r="X97" s="201" t="e">
        <f t="shared" si="14"/>
        <v>#DIV/0!</v>
      </c>
      <c r="Y97" s="201">
        <f t="shared" si="15"/>
        <v>0</v>
      </c>
    </row>
    <row r="98" spans="1:25" ht="15.75" x14ac:dyDescent="0.25">
      <c r="A98" s="44" t="s">
        <v>100</v>
      </c>
      <c r="B98" s="398"/>
      <c r="C98" s="48">
        <v>0</v>
      </c>
      <c r="D98" s="48">
        <v>0</v>
      </c>
      <c r="E98" s="48">
        <v>0</v>
      </c>
      <c r="F98" s="48">
        <v>0</v>
      </c>
      <c r="G98" s="48">
        <v>0</v>
      </c>
      <c r="H98" s="43">
        <f t="shared" si="16"/>
        <v>0</v>
      </c>
      <c r="I98" s="282">
        <v>0</v>
      </c>
      <c r="J98" s="48">
        <v>0</v>
      </c>
      <c r="K98" s="48">
        <v>0</v>
      </c>
      <c r="L98" s="48">
        <v>0</v>
      </c>
      <c r="M98" s="48">
        <v>0</v>
      </c>
      <c r="N98" s="143">
        <f t="shared" si="17"/>
        <v>0</v>
      </c>
      <c r="O98" s="48">
        <v>0</v>
      </c>
      <c r="P98" s="48">
        <v>0</v>
      </c>
      <c r="Q98" s="48">
        <v>0</v>
      </c>
      <c r="R98" s="48">
        <v>0</v>
      </c>
      <c r="S98" s="48">
        <v>0</v>
      </c>
      <c r="T98" s="43">
        <f t="shared" si="10"/>
        <v>0</v>
      </c>
      <c r="U98" s="195">
        <f t="shared" si="11"/>
        <v>0</v>
      </c>
      <c r="V98" s="192" t="e">
        <f t="shared" si="12"/>
        <v>#DIV/0!</v>
      </c>
      <c r="W98" s="201" t="e">
        <f t="shared" si="13"/>
        <v>#DIV/0!</v>
      </c>
      <c r="X98" s="201" t="e">
        <f t="shared" si="14"/>
        <v>#DIV/0!</v>
      </c>
      <c r="Y98" s="201" t="e">
        <f t="shared" si="15"/>
        <v>#DIV/0!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c r="C100" s="48">
        <v>0</v>
      </c>
      <c r="D100" s="48">
        <v>0</v>
      </c>
      <c r="E100" s="48">
        <v>0</v>
      </c>
      <c r="F100" s="48">
        <v>0</v>
      </c>
      <c r="G100" s="48">
        <v>0</v>
      </c>
      <c r="H100" s="43">
        <f t="shared" si="16"/>
        <v>0</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0</v>
      </c>
      <c r="V100" s="192" t="e">
        <f t="shared" si="12"/>
        <v>#DIV/0!</v>
      </c>
      <c r="W100" s="201" t="e">
        <f t="shared" si="13"/>
        <v>#DIV/0!</v>
      </c>
      <c r="X100" s="201" t="e">
        <f t="shared" si="14"/>
        <v>#DIV/0!</v>
      </c>
      <c r="Y100" s="201" t="e">
        <f t="shared" si="15"/>
        <v>#DIV/0!</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t="s">
        <v>452</v>
      </c>
      <c r="C103" s="48">
        <v>0</v>
      </c>
      <c r="D103" s="48">
        <v>4</v>
      </c>
      <c r="E103" s="48">
        <v>0</v>
      </c>
      <c r="F103" s="48">
        <v>0</v>
      </c>
      <c r="G103" s="48">
        <v>0</v>
      </c>
      <c r="H103" s="43">
        <f t="shared" si="16"/>
        <v>4</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4</v>
      </c>
      <c r="V103" s="192">
        <f>(D103+E103+F103+G103)/H103</f>
        <v>1</v>
      </c>
      <c r="W103" s="201" t="e">
        <f>(J103+K103+L103+M103)/N103</f>
        <v>#DIV/0!</v>
      </c>
      <c r="X103" s="201" t="e">
        <f>(P103+Q103+R103+S103)/T103</f>
        <v>#DIV/0!</v>
      </c>
      <c r="Y103" s="201">
        <f t="shared" si="15"/>
        <v>1</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t="s">
        <v>438</v>
      </c>
      <c r="C105" s="48">
        <v>5</v>
      </c>
      <c r="D105" s="48">
        <v>0</v>
      </c>
      <c r="E105" s="48">
        <v>0</v>
      </c>
      <c r="F105" s="48">
        <v>0</v>
      </c>
      <c r="G105" s="48">
        <v>0</v>
      </c>
      <c r="H105" s="43">
        <f t="shared" si="16"/>
        <v>5</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5</v>
      </c>
      <c r="V105" s="192">
        <f t="shared" si="12"/>
        <v>0</v>
      </c>
      <c r="W105" s="201" t="e">
        <f t="shared" si="13"/>
        <v>#DIV/0!</v>
      </c>
      <c r="X105" s="201" t="e">
        <f t="shared" si="14"/>
        <v>#DIV/0!</v>
      </c>
      <c r="Y105" s="201">
        <f>((D105+E105+F105+G105)+(J105+K105+L105+M105)+(P105+Q105+R105+S105))/U105</f>
        <v>0</v>
      </c>
    </row>
    <row r="106" spans="1:25" ht="15.75" x14ac:dyDescent="0.25">
      <c r="A106" s="44" t="s">
        <v>108</v>
      </c>
      <c r="B106" s="398" t="s">
        <v>453</v>
      </c>
      <c r="C106" s="48">
        <v>0</v>
      </c>
      <c r="D106" s="48">
        <v>5</v>
      </c>
      <c r="E106" s="48">
        <v>0</v>
      </c>
      <c r="F106" s="48">
        <v>0</v>
      </c>
      <c r="G106" s="48">
        <v>0</v>
      </c>
      <c r="H106" s="43">
        <f t="shared" si="16"/>
        <v>5</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5</v>
      </c>
      <c r="V106" s="192">
        <f>(D106+E106+F106+G106)/H106</f>
        <v>1</v>
      </c>
      <c r="W106" s="201" t="e">
        <f t="shared" si="13"/>
        <v>#DIV/0!</v>
      </c>
      <c r="X106" s="201" t="e">
        <f t="shared" si="14"/>
        <v>#DIV/0!</v>
      </c>
      <c r="Y106" s="201">
        <f t="shared" si="15"/>
        <v>1</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153</v>
      </c>
      <c r="D108" s="202">
        <f t="shared" si="18"/>
        <v>19</v>
      </c>
      <c r="E108" s="202">
        <f t="shared" si="18"/>
        <v>3</v>
      </c>
      <c r="F108" s="202">
        <f t="shared" si="18"/>
        <v>45</v>
      </c>
      <c r="G108" s="202">
        <f t="shared" si="18"/>
        <v>49</v>
      </c>
      <c r="H108" s="202">
        <f t="shared" si="18"/>
        <v>269</v>
      </c>
      <c r="I108" s="203">
        <f t="shared" si="18"/>
        <v>62</v>
      </c>
      <c r="J108" s="202">
        <f t="shared" si="18"/>
        <v>6</v>
      </c>
      <c r="K108" s="202">
        <f t="shared" si="18"/>
        <v>3</v>
      </c>
      <c r="L108" s="202">
        <f t="shared" si="18"/>
        <v>2</v>
      </c>
      <c r="M108" s="202">
        <f t="shared" si="18"/>
        <v>0</v>
      </c>
      <c r="N108" s="204">
        <f t="shared" si="18"/>
        <v>73</v>
      </c>
      <c r="O108" s="203">
        <f t="shared" ref="O108:T108" si="19">SUM(O8:O107)</f>
        <v>0</v>
      </c>
      <c r="P108" s="202">
        <f t="shared" si="19"/>
        <v>0</v>
      </c>
      <c r="Q108" s="202">
        <f t="shared" si="19"/>
        <v>0</v>
      </c>
      <c r="R108" s="202">
        <f t="shared" si="19"/>
        <v>0</v>
      </c>
      <c r="S108" s="202">
        <f t="shared" si="19"/>
        <v>0</v>
      </c>
      <c r="T108" s="204">
        <f t="shared" si="19"/>
        <v>0</v>
      </c>
      <c r="U108" s="205">
        <f>SUM(T108,N108,H108)</f>
        <v>342</v>
      </c>
      <c r="V108" s="206">
        <f t="shared" si="12"/>
        <v>0.43122676579925651</v>
      </c>
      <c r="W108" s="207">
        <f t="shared" si="13"/>
        <v>0.15068493150684931</v>
      </c>
      <c r="X108" s="207" t="e">
        <f>(P30+Q30+R30+S30)/T108</f>
        <v>#DIV/0!</v>
      </c>
      <c r="Y108" s="207">
        <f>(D108+E108+F108+G108)+(J108+K108+L108+M108)+(P30+Q30+R30+S30)/U108</f>
        <v>127</v>
      </c>
    </row>
    <row r="109" spans="1:25" ht="15" x14ac:dyDescent="0.2">
      <c r="A109" s="42" t="s">
        <v>221</v>
      </c>
      <c r="B109" s="42"/>
      <c r="C109" s="43">
        <f>AVERAGE(C8:C107)</f>
        <v>1.53</v>
      </c>
      <c r="D109" s="43">
        <f t="shared" ref="D109:Y109" si="20">AVERAGE(D8:D107)</f>
        <v>0.19</v>
      </c>
      <c r="E109" s="43">
        <f t="shared" si="20"/>
        <v>0.03</v>
      </c>
      <c r="F109" s="43">
        <f t="shared" si="20"/>
        <v>0.45</v>
      </c>
      <c r="G109" s="43">
        <f t="shared" si="20"/>
        <v>0.49</v>
      </c>
      <c r="H109" s="43">
        <f>AVERAGE(H8:H107)</f>
        <v>2.69</v>
      </c>
      <c r="I109" s="144">
        <f t="shared" si="20"/>
        <v>0.62</v>
      </c>
      <c r="J109" s="43">
        <f t="shared" si="20"/>
        <v>0.06</v>
      </c>
      <c r="K109" s="43">
        <f t="shared" si="20"/>
        <v>0.03</v>
      </c>
      <c r="L109" s="43">
        <f t="shared" si="20"/>
        <v>0.02</v>
      </c>
      <c r="M109" s="43">
        <f t="shared" si="20"/>
        <v>0</v>
      </c>
      <c r="N109" s="143">
        <f t="shared" si="20"/>
        <v>0.73</v>
      </c>
      <c r="O109" s="144">
        <f t="shared" ref="O109:T109" si="21">AVERAGE(O8:O107)</f>
        <v>0</v>
      </c>
      <c r="P109" s="43">
        <f t="shared" si="21"/>
        <v>0</v>
      </c>
      <c r="Q109" s="43">
        <f t="shared" si="21"/>
        <v>0</v>
      </c>
      <c r="R109" s="43">
        <f t="shared" si="21"/>
        <v>0</v>
      </c>
      <c r="S109" s="43">
        <f t="shared" si="21"/>
        <v>0</v>
      </c>
      <c r="T109" s="143">
        <f t="shared" si="21"/>
        <v>0</v>
      </c>
      <c r="U109" s="196">
        <f t="shared" si="20"/>
        <v>3.42</v>
      </c>
      <c r="V109" s="196" t="e">
        <f t="shared" si="20"/>
        <v>#DIV/0!</v>
      </c>
      <c r="W109" s="200" t="e">
        <f t="shared" si="20"/>
        <v>#DIV/0!</v>
      </c>
      <c r="X109" s="200" t="e">
        <f t="shared" si="20"/>
        <v>#DIV/0!</v>
      </c>
      <c r="Y109" s="200" t="e">
        <f t="shared" si="20"/>
        <v>#DIV/0!</v>
      </c>
    </row>
    <row r="110" spans="1:25" ht="15" x14ac:dyDescent="0.2">
      <c r="A110" s="42" t="s">
        <v>220</v>
      </c>
      <c r="B110" s="42"/>
      <c r="C110" s="43">
        <f>STDEV(C8:C107)</f>
        <v>2.4513653173674297</v>
      </c>
      <c r="D110" s="43">
        <f t="shared" ref="D110:Y110" si="22">STDEV(D8:D107)</f>
        <v>0.83720313598856699</v>
      </c>
      <c r="E110" s="43">
        <f t="shared" si="22"/>
        <v>0.17144660799776529</v>
      </c>
      <c r="F110" s="43">
        <f t="shared" si="22"/>
        <v>3.2423180384759087</v>
      </c>
      <c r="G110" s="43">
        <f t="shared" si="22"/>
        <v>3.2582296736204164</v>
      </c>
      <c r="H110" s="43">
        <f>STDEV(H8:H107)</f>
        <v>6.088065822126552</v>
      </c>
      <c r="I110" s="144">
        <f t="shared" si="22"/>
        <v>1.5620499351813308</v>
      </c>
      <c r="J110" s="43">
        <f t="shared" si="22"/>
        <v>0.2777979790634143</v>
      </c>
      <c r="K110" s="43">
        <f t="shared" si="22"/>
        <v>0.22270150335361366</v>
      </c>
      <c r="L110" s="43">
        <f t="shared" si="22"/>
        <v>0.14070529413628968</v>
      </c>
      <c r="M110" s="43">
        <f t="shared" si="22"/>
        <v>0</v>
      </c>
      <c r="N110" s="143">
        <f t="shared" si="22"/>
        <v>1.8414695493029747</v>
      </c>
      <c r="O110" s="144">
        <f t="shared" ref="O110:T110" si="23">STDEV(O8:O107)</f>
        <v>0</v>
      </c>
      <c r="P110" s="43">
        <f t="shared" si="23"/>
        <v>0</v>
      </c>
      <c r="Q110" s="43">
        <f t="shared" si="23"/>
        <v>0</v>
      </c>
      <c r="R110" s="43">
        <f t="shared" si="23"/>
        <v>0</v>
      </c>
      <c r="S110" s="43">
        <f t="shared" si="23"/>
        <v>0</v>
      </c>
      <c r="T110" s="143">
        <f t="shared" si="23"/>
        <v>0</v>
      </c>
      <c r="U110" s="196">
        <f t="shared" si="22"/>
        <v>6.0938452142263584</v>
      </c>
      <c r="V110" s="196" t="e">
        <f t="shared" si="22"/>
        <v>#DIV/0!</v>
      </c>
      <c r="W110" s="200" t="e">
        <f t="shared" si="22"/>
        <v>#DIV/0!</v>
      </c>
      <c r="X110" s="200" t="e">
        <f t="shared" si="22"/>
        <v>#DIV/0!</v>
      </c>
      <c r="Y110" s="200" t="e">
        <f t="shared" si="22"/>
        <v>#DIV/0!</v>
      </c>
    </row>
    <row r="111" spans="1:25" ht="15" x14ac:dyDescent="0.2">
      <c r="A111" s="324" t="s">
        <v>324</v>
      </c>
      <c r="B111" s="324"/>
      <c r="C111" s="325">
        <f>COUNTIF(C8:C107,0)</f>
        <v>56</v>
      </c>
      <c r="D111" s="325">
        <f t="shared" ref="D111:U111" si="24">COUNTIF(D8:D107,0)</f>
        <v>93</v>
      </c>
      <c r="E111" s="325">
        <f t="shared" si="24"/>
        <v>97</v>
      </c>
      <c r="F111" s="325">
        <f t="shared" si="24"/>
        <v>93</v>
      </c>
      <c r="G111" s="325">
        <f t="shared" si="24"/>
        <v>92</v>
      </c>
      <c r="H111" s="325">
        <f t="shared" si="24"/>
        <v>49</v>
      </c>
      <c r="I111" s="325">
        <f t="shared" si="24"/>
        <v>83</v>
      </c>
      <c r="J111" s="325">
        <f t="shared" si="24"/>
        <v>95</v>
      </c>
      <c r="K111" s="325">
        <f t="shared" si="24"/>
        <v>98</v>
      </c>
      <c r="L111" s="325">
        <f t="shared" si="24"/>
        <v>98</v>
      </c>
      <c r="M111" s="325">
        <f t="shared" si="24"/>
        <v>100</v>
      </c>
      <c r="N111" s="325">
        <f t="shared" si="24"/>
        <v>81</v>
      </c>
      <c r="O111" s="325">
        <f t="shared" si="24"/>
        <v>100</v>
      </c>
      <c r="P111" s="325">
        <f t="shared" si="24"/>
        <v>100</v>
      </c>
      <c r="Q111" s="325">
        <f t="shared" si="24"/>
        <v>100</v>
      </c>
      <c r="R111" s="325">
        <f t="shared" si="24"/>
        <v>100</v>
      </c>
      <c r="S111" s="325">
        <f t="shared" si="24"/>
        <v>100</v>
      </c>
      <c r="T111" s="325">
        <f t="shared" si="24"/>
        <v>100</v>
      </c>
      <c r="U111" s="325">
        <f t="shared" si="24"/>
        <v>34</v>
      </c>
      <c r="W111" s="3"/>
      <c r="X111" s="3"/>
    </row>
    <row r="112" spans="1:25" ht="15" x14ac:dyDescent="0.2">
      <c r="A112" s="324" t="s">
        <v>325</v>
      </c>
      <c r="B112" s="324"/>
      <c r="C112" s="325">
        <f>$A$2-C111</f>
        <v>44</v>
      </c>
      <c r="D112" s="325">
        <f t="shared" ref="D112:U112" si="25">$A$2-D111</f>
        <v>7</v>
      </c>
      <c r="E112" s="325">
        <f t="shared" si="25"/>
        <v>3</v>
      </c>
      <c r="F112" s="325">
        <f t="shared" si="25"/>
        <v>7</v>
      </c>
      <c r="G112" s="325">
        <f t="shared" si="25"/>
        <v>8</v>
      </c>
      <c r="H112" s="325">
        <f t="shared" si="25"/>
        <v>51</v>
      </c>
      <c r="I112" s="325">
        <f t="shared" si="25"/>
        <v>17</v>
      </c>
      <c r="J112" s="325">
        <f t="shared" si="25"/>
        <v>5</v>
      </c>
      <c r="K112" s="325">
        <f t="shared" si="25"/>
        <v>2</v>
      </c>
      <c r="L112" s="325">
        <f t="shared" si="25"/>
        <v>2</v>
      </c>
      <c r="M112" s="325">
        <f t="shared" si="25"/>
        <v>0</v>
      </c>
      <c r="N112" s="325">
        <f t="shared" si="25"/>
        <v>19</v>
      </c>
      <c r="O112" s="325">
        <f t="shared" si="25"/>
        <v>0</v>
      </c>
      <c r="P112" s="325">
        <f t="shared" si="25"/>
        <v>0</v>
      </c>
      <c r="Q112" s="325">
        <f t="shared" si="25"/>
        <v>0</v>
      </c>
      <c r="R112" s="325">
        <f t="shared" si="25"/>
        <v>0</v>
      </c>
      <c r="S112" s="325">
        <f t="shared" si="25"/>
        <v>0</v>
      </c>
      <c r="T112" s="325">
        <f t="shared" si="25"/>
        <v>0</v>
      </c>
      <c r="U112" s="325">
        <f t="shared" si="25"/>
        <v>66</v>
      </c>
    </row>
    <row r="113" spans="1:21" ht="15" x14ac:dyDescent="0.2">
      <c r="A113" s="324" t="s">
        <v>326</v>
      </c>
      <c r="B113" s="324"/>
      <c r="C113" s="326">
        <f>(C112/(C112+C111))*100</f>
        <v>44</v>
      </c>
      <c r="D113" s="326">
        <f t="shared" ref="D113:U113" si="26">(D112/(D112+D111))*100</f>
        <v>7.0000000000000009</v>
      </c>
      <c r="E113" s="326">
        <f t="shared" si="26"/>
        <v>3</v>
      </c>
      <c r="F113" s="326">
        <f t="shared" si="26"/>
        <v>7.0000000000000009</v>
      </c>
      <c r="G113" s="326">
        <f t="shared" si="26"/>
        <v>8</v>
      </c>
      <c r="H113" s="326">
        <f t="shared" si="26"/>
        <v>51</v>
      </c>
      <c r="I113" s="326">
        <f t="shared" si="26"/>
        <v>17</v>
      </c>
      <c r="J113" s="326">
        <f t="shared" si="26"/>
        <v>5</v>
      </c>
      <c r="K113" s="326">
        <f t="shared" si="26"/>
        <v>2</v>
      </c>
      <c r="L113" s="326">
        <f t="shared" si="26"/>
        <v>2</v>
      </c>
      <c r="M113" s="326">
        <f t="shared" si="26"/>
        <v>0</v>
      </c>
      <c r="N113" s="326">
        <f t="shared" si="26"/>
        <v>19</v>
      </c>
      <c r="O113" s="326">
        <f t="shared" si="26"/>
        <v>0</v>
      </c>
      <c r="P113" s="326">
        <f t="shared" si="26"/>
        <v>0</v>
      </c>
      <c r="Q113" s="326">
        <f t="shared" si="26"/>
        <v>0</v>
      </c>
      <c r="R113" s="326">
        <f t="shared" si="26"/>
        <v>0</v>
      </c>
      <c r="S113" s="326">
        <f t="shared" si="26"/>
        <v>0</v>
      </c>
      <c r="T113" s="326">
        <f t="shared" si="26"/>
        <v>0</v>
      </c>
      <c r="U113" s="326">
        <f t="shared" si="26"/>
        <v>66</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95"/>
  <sheetViews>
    <sheetView zoomScale="80" zoomScaleNormal="80" workbookViewId="0">
      <pane xSplit="4" ySplit="11" topLeftCell="E12" activePane="bottomRight" state="frozen"/>
      <selection pane="topRight" activeCell="E1" sqref="E1"/>
      <selection pane="bottomLeft" activeCell="A12" sqref="A12"/>
      <selection pane="bottomRight" activeCell="F81" sqref="F81"/>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Ny-Mátra 2.vonal</v>
      </c>
      <c r="G1" s="368"/>
      <c r="H1" s="368"/>
      <c r="I1" s="146"/>
      <c r="J1" s="297" t="s">
        <v>143</v>
      </c>
      <c r="K1" s="514">
        <f>'terepi-hajtásszám&amp;hullaték'!R1</f>
        <v>41810</v>
      </c>
      <c r="L1" s="527"/>
      <c r="M1" s="295" t="s">
        <v>214</v>
      </c>
      <c r="N1" s="295"/>
      <c r="O1" s="368" t="str">
        <f>'terepi-hajtásszám&amp;hullaték'!Y1</f>
        <v>Janák E. Varga A. Hepp K. Bevák E.</v>
      </c>
      <c r="P1" s="368"/>
      <c r="Q1" s="368"/>
      <c r="R1" s="369"/>
      <c r="S1" s="146"/>
      <c r="T1" s="293" t="s">
        <v>305</v>
      </c>
      <c r="U1" s="295"/>
      <c r="V1" s="368" t="str">
        <f>'terepi-hajtásszám&amp;hullaték'!AH1</f>
        <v>Hoffer K.</v>
      </c>
      <c r="W1" s="368"/>
      <c r="X1" s="368"/>
      <c r="Y1" s="368"/>
      <c r="Z1" s="295" t="s">
        <v>306</v>
      </c>
      <c r="AA1" s="295" t="s">
        <v>307</v>
      </c>
      <c r="AB1" s="514">
        <f>'terepi-hajtásszám&amp;hullaték'!AN1</f>
        <v>41861</v>
      </c>
      <c r="AC1" s="528"/>
    </row>
    <row r="2" spans="1:29" ht="15.75" x14ac:dyDescent="0.25">
      <c r="A2" s="266">
        <f>'terepi-hajtásszám&amp;hullaték'!A2</f>
        <v>100</v>
      </c>
      <c r="B2" s="328"/>
      <c r="E2" s="152" t="s">
        <v>348</v>
      </c>
      <c r="F2" s="153"/>
      <c r="G2" s="153"/>
      <c r="H2" s="153"/>
      <c r="I2" s="153"/>
      <c r="J2" s="140"/>
      <c r="K2" s="329"/>
      <c r="L2" s="140"/>
      <c r="M2" s="140"/>
      <c r="N2" s="140"/>
      <c r="O2" s="140"/>
      <c r="P2" s="140"/>
      <c r="Q2" s="140"/>
      <c r="R2" s="140"/>
      <c r="S2" s="140"/>
      <c r="T2" s="140"/>
    </row>
    <row r="3" spans="1:29" ht="15" x14ac:dyDescent="0.2">
      <c r="E3" s="152" t="s">
        <v>380</v>
      </c>
      <c r="F3" s="153"/>
      <c r="G3" s="153"/>
      <c r="H3" s="153"/>
      <c r="I3" s="153"/>
      <c r="J3" s="140"/>
      <c r="K3" s="140"/>
      <c r="L3" s="140"/>
      <c r="M3" s="140"/>
      <c r="N3" s="140"/>
      <c r="O3" s="140"/>
      <c r="P3" s="140"/>
      <c r="Q3" s="140"/>
      <c r="R3" s="140"/>
      <c r="S3" s="140"/>
      <c r="T3" s="140"/>
    </row>
    <row r="4" spans="1:29" ht="15" x14ac:dyDescent="0.2">
      <c r="E4" s="152" t="s">
        <v>379</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15" customHeight="1" x14ac:dyDescent="0.2">
      <c r="E6" s="152" t="s">
        <v>330</v>
      </c>
      <c r="F6" s="153"/>
      <c r="G6" s="153"/>
      <c r="H6" s="153"/>
      <c r="I6" s="153"/>
      <c r="J6" s="140"/>
      <c r="K6" s="140"/>
      <c r="L6" s="140"/>
      <c r="M6" s="140"/>
      <c r="N6" s="140"/>
      <c r="O6" s="140"/>
      <c r="P6" s="140"/>
      <c r="Q6" s="140"/>
      <c r="R6" s="140"/>
      <c r="S6" s="140"/>
      <c r="T6" s="140"/>
      <c r="U6" s="140"/>
      <c r="V6" s="140"/>
      <c r="W6" s="140"/>
    </row>
    <row r="7" spans="1:29" ht="15" x14ac:dyDescent="0.2">
      <c r="E7" s="466" t="s">
        <v>428</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254</v>
      </c>
      <c r="T9" s="551"/>
      <c r="U9" s="229" t="s">
        <v>331</v>
      </c>
      <c r="W9" s="344"/>
    </row>
    <row r="10" spans="1:29" ht="15.75" customHeight="1" x14ac:dyDescent="0.25">
      <c r="B10" s="418"/>
      <c r="C10" s="418"/>
      <c r="D10" s="418"/>
      <c r="E10" s="425"/>
      <c r="F10" s="423"/>
      <c r="G10" s="540" t="s">
        <v>271</v>
      </c>
      <c r="H10" s="541"/>
      <c r="I10" s="541"/>
      <c r="J10" s="542"/>
      <c r="K10" s="548" t="s">
        <v>272</v>
      </c>
      <c r="L10" s="541"/>
      <c r="M10" s="541"/>
      <c r="N10" s="542"/>
      <c r="O10" s="548" t="s">
        <v>273</v>
      </c>
      <c r="P10" s="541"/>
      <c r="Q10" s="541"/>
      <c r="R10" s="549"/>
      <c r="S10" s="552" t="s">
        <v>252</v>
      </c>
      <c r="T10" s="538" t="s">
        <v>253</v>
      </c>
      <c r="U10" s="209"/>
      <c r="V10" s="435" t="s">
        <v>426</v>
      </c>
      <c r="W10" s="344"/>
    </row>
    <row r="11" spans="1:29" ht="47.25" customHeight="1" x14ac:dyDescent="0.25">
      <c r="A11" s="419" t="s">
        <v>394</v>
      </c>
      <c r="B11" s="418" t="s">
        <v>229</v>
      </c>
      <c r="C11" s="418" t="s">
        <v>394</v>
      </c>
      <c r="D11" s="418"/>
      <c r="E11" s="426" t="s">
        <v>345</v>
      </c>
      <c r="F11" s="427" t="s">
        <v>223</v>
      </c>
      <c r="G11" s="459" t="s">
        <v>398</v>
      </c>
      <c r="H11" s="459" t="s">
        <v>399</v>
      </c>
      <c r="I11" s="459" t="s">
        <v>400</v>
      </c>
      <c r="J11" s="460" t="s">
        <v>401</v>
      </c>
      <c r="K11" s="461" t="s">
        <v>405</v>
      </c>
      <c r="L11" s="459" t="s">
        <v>406</v>
      </c>
      <c r="M11" s="459" t="s">
        <v>407</v>
      </c>
      <c r="N11" s="462" t="s">
        <v>408</v>
      </c>
      <c r="O11" s="463" t="s">
        <v>409</v>
      </c>
      <c r="P11" s="459" t="s">
        <v>410</v>
      </c>
      <c r="Q11" s="459" t="s">
        <v>411</v>
      </c>
      <c r="R11" s="463" t="s">
        <v>412</v>
      </c>
      <c r="S11" s="534"/>
      <c r="T11" s="539"/>
      <c r="U11" s="464" t="s">
        <v>427</v>
      </c>
      <c r="V11" s="222" t="str">
        <f>C11</f>
        <v>fásszárú faj</v>
      </c>
      <c r="W11" s="344"/>
    </row>
    <row r="12" spans="1:29" ht="15.75" x14ac:dyDescent="0.25">
      <c r="A12" s="150" t="str">
        <f>'terepi-hajtásszám&amp;hullaték'!Q4</f>
        <v>Kocsánytalan tölgy</v>
      </c>
      <c r="B12" s="401">
        <v>1</v>
      </c>
      <c r="C12" s="338" t="s">
        <v>216</v>
      </c>
      <c r="D12" s="339"/>
      <c r="E12" s="149">
        <v>138</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Csertölgy</v>
      </c>
      <c r="W12" s="328"/>
    </row>
    <row r="13" spans="1:29" ht="15.75" x14ac:dyDescent="0.25">
      <c r="A13" s="150" t="str">
        <f>'terepi-hajtásszám&amp;hullaték'!Z4</f>
        <v>Kocsányos tölgy</v>
      </c>
      <c r="B13" s="401">
        <v>2</v>
      </c>
      <c r="C13" s="338" t="s">
        <v>216</v>
      </c>
      <c r="D13" s="339"/>
      <c r="E13" s="149">
        <v>110</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5" si="0">IF((T13-S13)&gt;0,T13-S13,"nulla")</f>
        <v>nulla</v>
      </c>
      <c r="V13" s="222" t="str">
        <f t="shared" ref="V13:V75" si="1">C13</f>
        <v>Csertölgy</v>
      </c>
      <c r="W13" s="328"/>
    </row>
    <row r="14" spans="1:29" ht="15.75" x14ac:dyDescent="0.25">
      <c r="A14" s="150" t="str">
        <f>'terepi-hajtásszám&amp;hullaték'!AI4</f>
        <v>Csertölgy</v>
      </c>
      <c r="B14" s="401">
        <v>3</v>
      </c>
      <c r="C14" s="338" t="s">
        <v>137</v>
      </c>
      <c r="D14" s="339"/>
      <c r="E14" s="149">
        <v>61.5</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Gyertyán</v>
      </c>
      <c r="W14" s="328"/>
    </row>
    <row r="15" spans="1:29" ht="15.75" x14ac:dyDescent="0.25">
      <c r="A15" s="150" t="str">
        <f>'terepi-hajtásszám&amp;hullaték'!AR4</f>
        <v>Magas kőris</v>
      </c>
      <c r="B15" s="401">
        <v>6</v>
      </c>
      <c r="C15" s="338" t="s">
        <v>216</v>
      </c>
      <c r="D15" s="339"/>
      <c r="E15" s="149">
        <v>98</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Csertölgy</v>
      </c>
      <c r="W15" s="328"/>
    </row>
    <row r="16" spans="1:29" ht="15.75" x14ac:dyDescent="0.25">
      <c r="A16" s="150" t="str">
        <f>'terepi-hajtásszám&amp;hullaték'!BA4</f>
        <v>Virágos kőris</v>
      </c>
      <c r="B16" s="401">
        <v>6</v>
      </c>
      <c r="C16" s="338" t="s">
        <v>216</v>
      </c>
      <c r="D16" s="339"/>
      <c r="E16" s="149">
        <v>77.5</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Csertölgy</v>
      </c>
      <c r="W16" s="328"/>
    </row>
    <row r="17" spans="1:23" ht="15.75" x14ac:dyDescent="0.25">
      <c r="A17" s="150" t="str">
        <f>'terepi-hajtásszám&amp;hullaték'!BJ4</f>
        <v>Gyertyán</v>
      </c>
      <c r="B17" s="401">
        <v>7</v>
      </c>
      <c r="C17" s="338" t="s">
        <v>216</v>
      </c>
      <c r="D17" s="339"/>
      <c r="E17" s="149">
        <v>71.3</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Csertölgy</v>
      </c>
      <c r="W17" s="328"/>
    </row>
    <row r="18" spans="1:23" ht="15.75" x14ac:dyDescent="0.25">
      <c r="A18" s="150" t="str">
        <f>'terepi-hajtásszám&amp;hullaték'!BS4</f>
        <v>Bükk</v>
      </c>
      <c r="B18" s="401">
        <v>7</v>
      </c>
      <c r="C18" s="338" t="s">
        <v>216</v>
      </c>
      <c r="D18" s="339"/>
      <c r="E18" s="149">
        <v>120.5</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Csertölgy</v>
      </c>
      <c r="W18" s="328"/>
    </row>
    <row r="19" spans="1:23" ht="15.75" x14ac:dyDescent="0.25">
      <c r="A19" s="150" t="str">
        <f>'terepi-hajtásszám&amp;hullaték'!CB4</f>
        <v>Hegyi juhar</v>
      </c>
      <c r="B19" s="401">
        <v>14</v>
      </c>
      <c r="C19" s="338" t="s">
        <v>215</v>
      </c>
      <c r="D19" s="339"/>
      <c r="E19" s="149">
        <v>120</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Kocsánytalan tölgy</v>
      </c>
      <c r="W19" s="328"/>
    </row>
    <row r="20" spans="1:23" ht="15.75" x14ac:dyDescent="0.25">
      <c r="A20" s="150" t="str">
        <f>'terepi-hajtásszám&amp;hullaték'!CK4</f>
        <v>Korai juhar</v>
      </c>
      <c r="B20" s="401">
        <v>16</v>
      </c>
      <c r="C20" s="338" t="s">
        <v>216</v>
      </c>
      <c r="D20" s="339"/>
      <c r="E20" s="149">
        <v>126</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Csertölgy</v>
      </c>
      <c r="W20" s="328"/>
    </row>
    <row r="21" spans="1:23" ht="15.75" x14ac:dyDescent="0.25">
      <c r="A21" s="150" t="str">
        <f>'terepi-hajtásszám&amp;hullaték'!CT4</f>
        <v>Mezei juhar</v>
      </c>
      <c r="B21" s="401">
        <v>17</v>
      </c>
      <c r="C21" s="338" t="s">
        <v>217</v>
      </c>
      <c r="D21" s="339"/>
      <c r="E21" s="149">
        <v>93</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Virágos kőris</v>
      </c>
      <c r="W21" s="328"/>
    </row>
    <row r="22" spans="1:23" ht="15.75" x14ac:dyDescent="0.25">
      <c r="A22" s="150" t="str">
        <f>'terepi-hajtásszám&amp;hullaték'!DC4</f>
        <v>Erdei fenyő</v>
      </c>
      <c r="B22" s="401">
        <v>17</v>
      </c>
      <c r="C22" s="338" t="s">
        <v>217</v>
      </c>
      <c r="D22" s="339"/>
      <c r="E22" s="149">
        <v>8.1999999999999993</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Virágos kőris</v>
      </c>
      <c r="W22" s="328"/>
    </row>
    <row r="23" spans="1:23" ht="15.75" x14ac:dyDescent="0.25">
      <c r="A23" s="150" t="str">
        <f>'terepi-hajtásszám&amp;hullaték'!DL4</f>
        <v>Akác</v>
      </c>
      <c r="B23" s="401">
        <v>17</v>
      </c>
      <c r="C23" s="338" t="s">
        <v>242</v>
      </c>
      <c r="D23" s="339"/>
      <c r="E23" s="149">
        <v>7.5</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Galagonya</v>
      </c>
      <c r="W23" s="328"/>
    </row>
    <row r="24" spans="1:23" ht="15.75" x14ac:dyDescent="0.25">
      <c r="A24" s="150" t="str">
        <f>'terepi-hajtásszám&amp;hullaték'!DU4</f>
        <v>Fagyal</v>
      </c>
      <c r="B24" s="401">
        <v>19</v>
      </c>
      <c r="C24" s="338" t="s">
        <v>217</v>
      </c>
      <c r="D24" s="339"/>
      <c r="E24" s="149">
        <v>5.5</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Virágos kőris</v>
      </c>
      <c r="W24" s="328"/>
    </row>
    <row r="25" spans="1:23" ht="15.75" x14ac:dyDescent="0.25">
      <c r="A25" s="150" t="str">
        <f>'terepi-hajtásszám&amp;hullaték'!ED4</f>
        <v>Galagonya</v>
      </c>
      <c r="B25" s="401">
        <v>20</v>
      </c>
      <c r="C25" s="338" t="s">
        <v>242</v>
      </c>
      <c r="D25" s="339"/>
      <c r="E25" s="149">
        <v>2</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Galagonya</v>
      </c>
      <c r="W25" s="328"/>
    </row>
    <row r="26" spans="1:23" ht="15.75" x14ac:dyDescent="0.25">
      <c r="A26" s="150" t="str">
        <f>'terepi-hajtásszám&amp;hullaték'!EM4</f>
        <v>Húsos som</v>
      </c>
      <c r="B26" s="401">
        <v>20</v>
      </c>
      <c r="C26" s="338" t="s">
        <v>217</v>
      </c>
      <c r="D26" s="339"/>
      <c r="E26" s="149">
        <v>4</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Virágos kőris</v>
      </c>
      <c r="W26" s="328"/>
    </row>
    <row r="27" spans="1:23" ht="15.75" x14ac:dyDescent="0.25">
      <c r="A27" s="150" t="str">
        <f>'terepi-hajtásszám&amp;hullaték'!EV4</f>
        <v>Veresgyűrűs som</v>
      </c>
      <c r="B27" s="401">
        <v>20</v>
      </c>
      <c r="C27" s="338" t="s">
        <v>217</v>
      </c>
      <c r="D27" s="339"/>
      <c r="E27" s="149">
        <v>3</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Virágos kőris</v>
      </c>
      <c r="W27" s="328"/>
    </row>
    <row r="28" spans="1:23" ht="15.75" x14ac:dyDescent="0.25">
      <c r="A28" s="150" t="str">
        <f>'terepi-hajtásszám&amp;hullaték'!FE4</f>
        <v>Kökény</v>
      </c>
      <c r="B28" s="401">
        <v>23</v>
      </c>
      <c r="C28" s="338" t="s">
        <v>216</v>
      </c>
      <c r="D28" s="339"/>
      <c r="E28" s="149">
        <v>18</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Csertölgy</v>
      </c>
      <c r="W28" s="328"/>
    </row>
    <row r="29" spans="1:23" ht="15.75" x14ac:dyDescent="0.25">
      <c r="A29" s="150" t="str">
        <f>'terepi-hajtásszám&amp;hullaték'!FN4</f>
        <v>Szeder</v>
      </c>
      <c r="B29" s="401">
        <v>24</v>
      </c>
      <c r="C29" s="338" t="s">
        <v>216</v>
      </c>
      <c r="D29" s="339"/>
      <c r="E29" s="149">
        <v>115.4</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Csertölgy</v>
      </c>
      <c r="W29" s="328"/>
    </row>
    <row r="30" spans="1:23" ht="15.75" x14ac:dyDescent="0.25">
      <c r="A30" s="150" t="str">
        <f>'terepi-hajtásszám&amp;hullaték'!FW4</f>
        <v>Vadrózsa</v>
      </c>
      <c r="B30" s="401">
        <v>27</v>
      </c>
      <c r="C30" s="338" t="s">
        <v>216</v>
      </c>
      <c r="D30" s="339"/>
      <c r="E30" s="149">
        <v>57.3</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Csertölgy</v>
      </c>
      <c r="W30" s="328"/>
    </row>
    <row r="31" spans="1:23" ht="15.75" x14ac:dyDescent="0.25">
      <c r="A31" s="150" t="str">
        <f>'terepi-hajtásszám&amp;hullaték'!GF4</f>
        <v>Bodza</v>
      </c>
      <c r="B31" s="401">
        <v>29</v>
      </c>
      <c r="C31" s="338" t="s">
        <v>217</v>
      </c>
      <c r="D31" s="339"/>
      <c r="E31" s="149">
        <v>50</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Virágos kőris</v>
      </c>
      <c r="W31" s="328"/>
    </row>
    <row r="32" spans="1:23" ht="15.75" x14ac:dyDescent="0.25">
      <c r="A32" s="150" t="s">
        <v>447</v>
      </c>
      <c r="B32" s="401">
        <v>35</v>
      </c>
      <c r="C32" s="338" t="s">
        <v>218</v>
      </c>
      <c r="D32" s="339"/>
      <c r="E32" s="149">
        <v>60.3</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Mezei juhar</v>
      </c>
      <c r="W32" s="328"/>
    </row>
    <row r="33" spans="1:23" ht="15.75" x14ac:dyDescent="0.25">
      <c r="A33" s="150" t="s">
        <v>448</v>
      </c>
      <c r="B33" s="401">
        <v>43</v>
      </c>
      <c r="C33" s="338" t="s">
        <v>137</v>
      </c>
      <c r="D33" s="339"/>
      <c r="E33" s="149">
        <v>101</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Gyertyán</v>
      </c>
      <c r="W33" s="328"/>
    </row>
    <row r="34" spans="1:23" ht="15.75" x14ac:dyDescent="0.25">
      <c r="A34" s="150" t="str">
        <f>'terepi-hajtásszám&amp;hullaték'!HG4</f>
        <v>Gyalogakác</v>
      </c>
      <c r="B34" s="401">
        <v>44</v>
      </c>
      <c r="C34" s="338" t="s">
        <v>137</v>
      </c>
      <c r="D34" s="339"/>
      <c r="E34" s="149">
        <v>67.5</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Gyertyán</v>
      </c>
      <c r="W34" s="328"/>
    </row>
    <row r="35" spans="1:23" ht="15.75" x14ac:dyDescent="0.25">
      <c r="A35" s="417" t="s">
        <v>372</v>
      </c>
      <c r="B35" s="401">
        <v>48</v>
      </c>
      <c r="C35" s="338" t="s">
        <v>218</v>
      </c>
      <c r="D35" s="339"/>
      <c r="E35" s="149">
        <v>15</v>
      </c>
      <c r="F35" s="211">
        <v>0</v>
      </c>
      <c r="G35" s="211">
        <v>0</v>
      </c>
      <c r="H35" s="211">
        <v>0</v>
      </c>
      <c r="I35" s="211">
        <v>0</v>
      </c>
      <c r="J35" s="211">
        <v>0</v>
      </c>
      <c r="K35" s="267">
        <v>0</v>
      </c>
      <c r="L35" s="211">
        <v>0</v>
      </c>
      <c r="M35" s="211">
        <v>1</v>
      </c>
      <c r="N35" s="268">
        <v>0</v>
      </c>
      <c r="O35" s="149">
        <v>0</v>
      </c>
      <c r="P35" s="211">
        <v>0</v>
      </c>
      <c r="Q35" s="211">
        <v>0</v>
      </c>
      <c r="R35" s="151">
        <v>0</v>
      </c>
      <c r="S35" s="213">
        <v>49</v>
      </c>
      <c r="T35" s="212">
        <v>169</v>
      </c>
      <c r="U35" s="469">
        <f t="shared" si="0"/>
        <v>120</v>
      </c>
      <c r="V35" s="222" t="str">
        <f t="shared" si="1"/>
        <v>Mezei juhar</v>
      </c>
      <c r="W35" s="328"/>
    </row>
    <row r="36" spans="1:23" ht="15.75" x14ac:dyDescent="0.25">
      <c r="A36" s="417" t="s">
        <v>373</v>
      </c>
      <c r="B36" s="401">
        <v>48</v>
      </c>
      <c r="C36" s="338" t="s">
        <v>218</v>
      </c>
      <c r="D36" s="339"/>
      <c r="E36" s="149">
        <v>12</v>
      </c>
      <c r="F36" s="211">
        <v>0</v>
      </c>
      <c r="G36" s="211">
        <v>0</v>
      </c>
      <c r="H36" s="211">
        <v>0</v>
      </c>
      <c r="I36" s="211">
        <v>0</v>
      </c>
      <c r="J36" s="211">
        <v>0</v>
      </c>
      <c r="K36" s="267">
        <v>0</v>
      </c>
      <c r="L36" s="211">
        <v>1</v>
      </c>
      <c r="M36" s="211">
        <v>0</v>
      </c>
      <c r="N36" s="268">
        <v>0</v>
      </c>
      <c r="O36" s="149">
        <v>0</v>
      </c>
      <c r="P36" s="211">
        <v>0</v>
      </c>
      <c r="Q36" s="211">
        <v>0</v>
      </c>
      <c r="R36" s="151">
        <v>0</v>
      </c>
      <c r="S36" s="213">
        <v>44</v>
      </c>
      <c r="T36" s="212">
        <v>87</v>
      </c>
      <c r="U36" s="469">
        <f t="shared" si="0"/>
        <v>43</v>
      </c>
      <c r="V36" s="222" t="str">
        <f t="shared" si="1"/>
        <v>Mezei juhar</v>
      </c>
      <c r="W36" s="328"/>
    </row>
    <row r="37" spans="1:23" ht="15.75" x14ac:dyDescent="0.25">
      <c r="A37" s="417" t="s">
        <v>374</v>
      </c>
      <c r="B37" s="401">
        <v>49</v>
      </c>
      <c r="C37" s="338" t="s">
        <v>243</v>
      </c>
      <c r="D37" s="339"/>
      <c r="E37" s="149">
        <v>11</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Húsos som</v>
      </c>
      <c r="W37" s="328"/>
    </row>
    <row r="38" spans="1:23" ht="15.75" x14ac:dyDescent="0.25">
      <c r="A38" s="417" t="s">
        <v>375</v>
      </c>
      <c r="B38" s="401">
        <v>49</v>
      </c>
      <c r="C38" s="338" t="s">
        <v>242</v>
      </c>
      <c r="D38" s="339"/>
      <c r="E38" s="149">
        <v>8.5</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Galagonya</v>
      </c>
      <c r="W38" s="328"/>
    </row>
    <row r="39" spans="1:23" ht="15.75" x14ac:dyDescent="0.25">
      <c r="A39" s="417" t="s">
        <v>376</v>
      </c>
      <c r="B39" s="401">
        <v>50</v>
      </c>
      <c r="C39" s="338" t="s">
        <v>218</v>
      </c>
      <c r="D39" s="339"/>
      <c r="E39" s="149">
        <v>24.5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Mezei juhar</v>
      </c>
      <c r="W39" s="328"/>
    </row>
    <row r="40" spans="1:23" ht="15.75" x14ac:dyDescent="0.25">
      <c r="A40" s="417" t="s">
        <v>377</v>
      </c>
      <c r="B40" s="401">
        <v>51</v>
      </c>
      <c r="C40" s="338" t="s">
        <v>215</v>
      </c>
      <c r="D40" s="339"/>
      <c r="E40" s="149">
        <v>50.3</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Kocsánytalan tölgy</v>
      </c>
      <c r="W40" s="328"/>
    </row>
    <row r="41" spans="1:23" ht="15.75" x14ac:dyDescent="0.25">
      <c r="A41" s="417" t="s">
        <v>378</v>
      </c>
      <c r="B41" s="401">
        <v>59</v>
      </c>
      <c r="C41" s="338" t="s">
        <v>137</v>
      </c>
      <c r="D41" s="339"/>
      <c r="E41" s="149">
        <v>83</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Gyertyán</v>
      </c>
      <c r="W41" s="328"/>
    </row>
    <row r="42" spans="1:23" ht="15.75" x14ac:dyDescent="0.25">
      <c r="A42" s="417" t="s">
        <v>381</v>
      </c>
      <c r="B42" s="401">
        <v>63</v>
      </c>
      <c r="C42" s="338" t="s">
        <v>218</v>
      </c>
      <c r="D42" s="339"/>
      <c r="E42" s="149">
        <v>18</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Mezei juhar</v>
      </c>
      <c r="W42" s="328"/>
    </row>
    <row r="43" spans="1:23" ht="15.75" x14ac:dyDescent="0.25">
      <c r="A43" s="417" t="s">
        <v>382</v>
      </c>
      <c r="B43" s="401">
        <v>65</v>
      </c>
      <c r="C43" s="338" t="s">
        <v>137</v>
      </c>
      <c r="D43" s="339"/>
      <c r="E43" s="149">
        <v>114</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Gyertyán</v>
      </c>
      <c r="W43" s="328"/>
    </row>
    <row r="44" spans="1:23" ht="15.75" x14ac:dyDescent="0.25">
      <c r="A44" s="417" t="s">
        <v>383</v>
      </c>
      <c r="B44" s="401">
        <v>66</v>
      </c>
      <c r="C44" s="338" t="s">
        <v>137</v>
      </c>
      <c r="D44" s="339"/>
      <c r="E44" s="149">
        <v>105</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Gyertyán</v>
      </c>
      <c r="W44" s="328"/>
    </row>
    <row r="45" spans="1:23" ht="15.75" x14ac:dyDescent="0.25">
      <c r="A45" s="417" t="s">
        <v>384</v>
      </c>
      <c r="B45" s="401">
        <v>67</v>
      </c>
      <c r="C45" s="338" t="s">
        <v>137</v>
      </c>
      <c r="D45" s="339"/>
      <c r="E45" s="149">
        <v>125</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Gyertyán</v>
      </c>
      <c r="W45" s="328"/>
    </row>
    <row r="46" spans="1:23" ht="15.75" x14ac:dyDescent="0.25">
      <c r="A46" s="417" t="s">
        <v>385</v>
      </c>
      <c r="B46" s="401">
        <v>68</v>
      </c>
      <c r="C46" s="338" t="s">
        <v>137</v>
      </c>
      <c r="D46" s="339"/>
      <c r="E46" s="149">
        <v>122</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Gyertyán</v>
      </c>
      <c r="W46" s="328"/>
    </row>
    <row r="47" spans="1:23" ht="15.75" x14ac:dyDescent="0.25">
      <c r="A47" s="238"/>
      <c r="B47" s="401">
        <v>69</v>
      </c>
      <c r="C47" s="338" t="s">
        <v>240</v>
      </c>
      <c r="D47" s="339"/>
      <c r="E47" s="149">
        <v>116</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Kocsányos tölgy</v>
      </c>
      <c r="W47" s="328"/>
    </row>
    <row r="48" spans="1:23" ht="15.75" x14ac:dyDescent="0.25">
      <c r="A48" s="238"/>
      <c r="B48" s="401">
        <v>70</v>
      </c>
      <c r="C48" s="338" t="s">
        <v>137</v>
      </c>
      <c r="D48" s="339"/>
      <c r="E48" s="149">
        <v>60</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Gyertyán</v>
      </c>
      <c r="W48" s="328"/>
    </row>
    <row r="49" spans="1:23" ht="15.75" x14ac:dyDescent="0.25">
      <c r="A49" s="238"/>
      <c r="B49" s="401">
        <v>71</v>
      </c>
      <c r="C49" s="338" t="s">
        <v>240</v>
      </c>
      <c r="D49" s="339"/>
      <c r="E49" s="149">
        <v>97</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Kocsányos tölgy</v>
      </c>
      <c r="W49" s="328"/>
    </row>
    <row r="50" spans="1:23" ht="15.75" x14ac:dyDescent="0.25">
      <c r="A50" s="238"/>
      <c r="B50" s="401">
        <v>72</v>
      </c>
      <c r="C50" s="338" t="s">
        <v>137</v>
      </c>
      <c r="D50" s="339"/>
      <c r="E50" s="149">
        <v>84</v>
      </c>
      <c r="F50" s="211">
        <v>0</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Gyertyán</v>
      </c>
      <c r="W50" s="328"/>
    </row>
    <row r="51" spans="1:23" ht="15.75" x14ac:dyDescent="0.25">
      <c r="B51" s="401">
        <v>73</v>
      </c>
      <c r="C51" s="338" t="s">
        <v>447</v>
      </c>
      <c r="D51" s="339"/>
      <c r="E51" s="149">
        <v>20</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Tatár juhar</v>
      </c>
      <c r="W51" s="328"/>
    </row>
    <row r="52" spans="1:23" ht="15.75" x14ac:dyDescent="0.25">
      <c r="B52" s="401">
        <v>74</v>
      </c>
      <c r="C52" s="338" t="s">
        <v>215</v>
      </c>
      <c r="D52" s="339"/>
      <c r="E52" s="149">
        <v>85</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Kocsánytalan tölgy</v>
      </c>
      <c r="W52" s="328"/>
    </row>
    <row r="53" spans="1:23" ht="15.75" x14ac:dyDescent="0.25">
      <c r="B53" s="401">
        <v>75</v>
      </c>
      <c r="C53" s="338" t="s">
        <v>242</v>
      </c>
      <c r="D53" s="339"/>
      <c r="E53" s="149">
        <v>31</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Galagonya</v>
      </c>
      <c r="W53" s="328"/>
    </row>
    <row r="54" spans="1:23" ht="15.75" x14ac:dyDescent="0.25">
      <c r="B54" s="401">
        <v>75</v>
      </c>
      <c r="C54" s="338" t="s">
        <v>242</v>
      </c>
      <c r="D54" s="339"/>
      <c r="E54" s="149">
        <v>6</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Galagonya</v>
      </c>
      <c r="W54" s="328"/>
    </row>
    <row r="55" spans="1:23" ht="15.75" x14ac:dyDescent="0.25">
      <c r="B55" s="401">
        <v>80</v>
      </c>
      <c r="C55" s="338" t="s">
        <v>218</v>
      </c>
      <c r="D55" s="339"/>
      <c r="E55" s="149">
        <v>15</v>
      </c>
      <c r="F55" s="211">
        <v>0</v>
      </c>
      <c r="G55" s="211">
        <v>0</v>
      </c>
      <c r="H55" s="211">
        <v>0</v>
      </c>
      <c r="I55" s="211">
        <v>0</v>
      </c>
      <c r="J55" s="211">
        <v>0</v>
      </c>
      <c r="K55" s="267">
        <v>1</v>
      </c>
      <c r="L55" s="211">
        <v>0</v>
      </c>
      <c r="M55" s="211">
        <v>0</v>
      </c>
      <c r="N55" s="268">
        <v>0</v>
      </c>
      <c r="O55" s="149">
        <v>0</v>
      </c>
      <c r="P55" s="211">
        <v>0</v>
      </c>
      <c r="Q55" s="211">
        <v>0</v>
      </c>
      <c r="R55" s="151">
        <v>0</v>
      </c>
      <c r="S55" s="213">
        <v>86</v>
      </c>
      <c r="T55" s="212">
        <v>108</v>
      </c>
      <c r="U55" s="469">
        <f t="shared" si="0"/>
        <v>22</v>
      </c>
      <c r="V55" s="222" t="str">
        <f t="shared" si="1"/>
        <v>Mezei juhar</v>
      </c>
      <c r="W55" s="328"/>
    </row>
    <row r="56" spans="1:23" ht="15.75" x14ac:dyDescent="0.25">
      <c r="B56" s="401">
        <v>81</v>
      </c>
      <c r="C56" s="338" t="s">
        <v>240</v>
      </c>
      <c r="D56" s="339"/>
      <c r="E56" s="149">
        <v>94</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Kocsányos tölgy</v>
      </c>
      <c r="W56" s="328"/>
    </row>
    <row r="57" spans="1:23" ht="15.75" x14ac:dyDescent="0.25">
      <c r="B57" s="401">
        <v>84</v>
      </c>
      <c r="C57" s="338" t="s">
        <v>218</v>
      </c>
      <c r="D57" s="339"/>
      <c r="E57" s="149">
        <v>19</v>
      </c>
      <c r="F57" s="211">
        <v>0</v>
      </c>
      <c r="G57" s="211">
        <v>1</v>
      </c>
      <c r="H57" s="211">
        <v>0</v>
      </c>
      <c r="I57" s="211">
        <v>0</v>
      </c>
      <c r="J57" s="211">
        <v>0</v>
      </c>
      <c r="K57" s="267">
        <v>0</v>
      </c>
      <c r="L57" s="211">
        <v>0</v>
      </c>
      <c r="M57" s="211">
        <v>0</v>
      </c>
      <c r="N57" s="268">
        <v>0</v>
      </c>
      <c r="O57" s="149">
        <v>0</v>
      </c>
      <c r="P57" s="211">
        <v>0</v>
      </c>
      <c r="Q57" s="211">
        <v>0</v>
      </c>
      <c r="R57" s="151">
        <v>0</v>
      </c>
      <c r="S57" s="213">
        <v>101</v>
      </c>
      <c r="T57" s="212">
        <v>142</v>
      </c>
      <c r="U57" s="469">
        <f t="shared" si="0"/>
        <v>41</v>
      </c>
      <c r="V57" s="222" t="str">
        <f t="shared" si="1"/>
        <v>Mezei juhar</v>
      </c>
      <c r="W57" s="328"/>
    </row>
    <row r="58" spans="1:23" ht="15.75" x14ac:dyDescent="0.25">
      <c r="B58" s="401">
        <v>85</v>
      </c>
      <c r="C58" s="338" t="s">
        <v>216</v>
      </c>
      <c r="D58" s="339"/>
      <c r="E58" s="149">
        <v>116</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Csertölgy</v>
      </c>
      <c r="W58" s="328"/>
    </row>
    <row r="59" spans="1:23" ht="15.75" x14ac:dyDescent="0.25">
      <c r="B59" s="401">
        <v>85</v>
      </c>
      <c r="C59" s="338" t="s">
        <v>216</v>
      </c>
      <c r="D59" s="339"/>
      <c r="E59" s="149">
        <v>99</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Csertölgy</v>
      </c>
      <c r="W59" s="328"/>
    </row>
    <row r="60" spans="1:23" ht="15.75" x14ac:dyDescent="0.25">
      <c r="B60" s="401">
        <v>87</v>
      </c>
      <c r="C60" s="338" t="s">
        <v>216</v>
      </c>
      <c r="D60" s="339"/>
      <c r="E60" s="149">
        <v>60</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Csertölgy</v>
      </c>
      <c r="W60" s="328"/>
    </row>
    <row r="61" spans="1:23" ht="15.75" x14ac:dyDescent="0.25">
      <c r="B61" s="401">
        <v>87</v>
      </c>
      <c r="C61" s="338" t="s">
        <v>218</v>
      </c>
      <c r="D61" s="339"/>
      <c r="E61" s="149">
        <v>23</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Mezei juhar</v>
      </c>
      <c r="W61" s="328"/>
    </row>
    <row r="62" spans="1:23" ht="15.75" x14ac:dyDescent="0.25">
      <c r="B62" s="401">
        <v>88</v>
      </c>
      <c r="C62" s="338" t="s">
        <v>243</v>
      </c>
      <c r="D62" s="339"/>
      <c r="E62" s="149">
        <v>16</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Húsos som</v>
      </c>
      <c r="W62" s="328"/>
    </row>
    <row r="63" spans="1:23" ht="15.75" x14ac:dyDescent="0.25">
      <c r="B63" s="401">
        <v>88</v>
      </c>
      <c r="C63" s="338" t="s">
        <v>218</v>
      </c>
      <c r="D63" s="339"/>
      <c r="E63" s="149">
        <v>12</v>
      </c>
      <c r="F63" s="211">
        <v>0</v>
      </c>
      <c r="G63" s="211">
        <v>0</v>
      </c>
      <c r="H63" s="211">
        <v>0</v>
      </c>
      <c r="I63" s="211">
        <v>1</v>
      </c>
      <c r="J63" s="211">
        <v>0</v>
      </c>
      <c r="K63" s="267">
        <v>0</v>
      </c>
      <c r="L63" s="211">
        <v>0</v>
      </c>
      <c r="M63" s="211">
        <v>0</v>
      </c>
      <c r="N63" s="268">
        <v>0</v>
      </c>
      <c r="O63" s="149">
        <v>0</v>
      </c>
      <c r="P63" s="211">
        <v>0</v>
      </c>
      <c r="Q63" s="211">
        <v>0</v>
      </c>
      <c r="R63" s="151">
        <v>0</v>
      </c>
      <c r="S63" s="213">
        <v>40</v>
      </c>
      <c r="T63" s="212">
        <v>145</v>
      </c>
      <c r="U63" s="469">
        <f t="shared" si="0"/>
        <v>105</v>
      </c>
      <c r="V63" s="222" t="str">
        <f t="shared" si="1"/>
        <v>Mezei juhar</v>
      </c>
      <c r="W63" s="328"/>
    </row>
    <row r="64" spans="1:23" ht="15.75" x14ac:dyDescent="0.25">
      <c r="B64" s="401">
        <v>91</v>
      </c>
      <c r="C64" s="338" t="s">
        <v>218</v>
      </c>
      <c r="D64" s="339"/>
      <c r="E64" s="149">
        <v>19</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Mezei juhar</v>
      </c>
      <c r="W64" s="328"/>
    </row>
    <row r="65" spans="1:23" ht="15.75" x14ac:dyDescent="0.25">
      <c r="B65" s="401">
        <v>91</v>
      </c>
      <c r="C65" s="338" t="s">
        <v>216</v>
      </c>
      <c r="D65" s="339"/>
      <c r="E65" s="149">
        <v>135</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Csertölgy</v>
      </c>
      <c r="W65" s="328"/>
    </row>
    <row r="66" spans="1:23" ht="15.75" x14ac:dyDescent="0.25">
      <c r="B66" s="401">
        <v>91</v>
      </c>
      <c r="C66" s="338" t="s">
        <v>218</v>
      </c>
      <c r="D66" s="339"/>
      <c r="E66" s="149">
        <v>11</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Mezei juhar</v>
      </c>
      <c r="W66" s="328"/>
    </row>
    <row r="67" spans="1:23" ht="15.75" x14ac:dyDescent="0.25">
      <c r="B67" s="401">
        <v>92</v>
      </c>
      <c r="C67" s="338" t="s">
        <v>218</v>
      </c>
      <c r="D67" s="339"/>
      <c r="E67" s="149">
        <v>144</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Mezei juhar</v>
      </c>
      <c r="W67" s="328"/>
    </row>
    <row r="68" spans="1:23" ht="15.75" x14ac:dyDescent="0.25">
      <c r="B68" s="401">
        <v>92</v>
      </c>
      <c r="C68" s="338" t="s">
        <v>243</v>
      </c>
      <c r="D68" s="339"/>
      <c r="E68" s="149">
        <v>13</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Húsos som</v>
      </c>
      <c r="W68" s="328"/>
    </row>
    <row r="69" spans="1:23" ht="15.75" x14ac:dyDescent="0.25">
      <c r="B69" s="401">
        <v>93</v>
      </c>
      <c r="C69" s="338" t="s">
        <v>448</v>
      </c>
      <c r="D69" s="339"/>
      <c r="E69" s="149">
        <v>72</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Vadkőrte</v>
      </c>
      <c r="W69" s="328"/>
    </row>
    <row r="70" spans="1:23" ht="15.75" x14ac:dyDescent="0.25">
      <c r="B70" s="401">
        <v>94</v>
      </c>
      <c r="C70" s="338" t="s">
        <v>216</v>
      </c>
      <c r="D70" s="339"/>
      <c r="E70" s="149">
        <v>13</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Csertölgy</v>
      </c>
      <c r="W70" s="328"/>
    </row>
    <row r="71" spans="1:23" ht="15.75" x14ac:dyDescent="0.25">
      <c r="B71" s="401">
        <v>94</v>
      </c>
      <c r="C71" s="338" t="s">
        <v>218</v>
      </c>
      <c r="D71" s="339"/>
      <c r="E71" s="149">
        <v>14</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Mezei juhar</v>
      </c>
      <c r="W71" s="328"/>
    </row>
    <row r="72" spans="1:23" ht="15.75" x14ac:dyDescent="0.25">
      <c r="B72" s="401">
        <v>95</v>
      </c>
      <c r="C72" s="338" t="s">
        <v>218</v>
      </c>
      <c r="D72" s="339"/>
      <c r="E72" s="149">
        <v>23</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Mezei juhar</v>
      </c>
      <c r="W72" s="328"/>
    </row>
    <row r="73" spans="1:23" ht="15.75" x14ac:dyDescent="0.25">
      <c r="B73" s="401">
        <v>96</v>
      </c>
      <c r="C73" s="338" t="s">
        <v>215</v>
      </c>
      <c r="D73" s="339"/>
      <c r="E73" s="149">
        <v>53</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Kocsánytalan tölgy</v>
      </c>
      <c r="W73" s="328"/>
    </row>
    <row r="74" spans="1:23" ht="15.75" x14ac:dyDescent="0.25">
      <c r="B74" s="401">
        <v>99</v>
      </c>
      <c r="C74" s="338" t="s">
        <v>216</v>
      </c>
      <c r="D74" s="339"/>
      <c r="E74" s="149">
        <v>53</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Csertölgy</v>
      </c>
      <c r="W74" s="328"/>
    </row>
    <row r="75" spans="1:23" ht="15.75" x14ac:dyDescent="0.25">
      <c r="B75" s="401">
        <v>100</v>
      </c>
      <c r="C75" s="338" t="s">
        <v>240</v>
      </c>
      <c r="D75" s="339"/>
      <c r="E75" s="149">
        <v>105</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Kocsányos tölgy</v>
      </c>
      <c r="W75" s="328"/>
    </row>
    <row r="76" spans="1:23" ht="15.75" x14ac:dyDescent="0.25">
      <c r="A76" s="189" t="s">
        <v>255</v>
      </c>
      <c r="B76" s="401"/>
      <c r="C76" s="338"/>
      <c r="D76" s="339"/>
      <c r="E76" s="149"/>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ref="U76" si="2">IF((T76-S76)&gt;0,T76-S76,"nulla")</f>
        <v>nulla</v>
      </c>
      <c r="V76" s="222">
        <f t="shared" ref="V76" si="3">C76</f>
        <v>0</v>
      </c>
      <c r="W76" s="328"/>
    </row>
    <row r="77" spans="1:23" ht="15.75" x14ac:dyDescent="0.25">
      <c r="C77" s="194" t="s">
        <v>222</v>
      </c>
      <c r="D77" s="194"/>
      <c r="E77" s="224"/>
      <c r="F77" s="336">
        <f t="shared" ref="F77:R77" si="4">SUM(F12:F76)</f>
        <v>59</v>
      </c>
      <c r="G77" s="336">
        <f t="shared" si="4"/>
        <v>1</v>
      </c>
      <c r="H77" s="336">
        <f t="shared" si="4"/>
        <v>0</v>
      </c>
      <c r="I77" s="336">
        <f t="shared" si="4"/>
        <v>1</v>
      </c>
      <c r="J77" s="336">
        <f t="shared" si="4"/>
        <v>0</v>
      </c>
      <c r="K77" s="345">
        <f t="shared" si="4"/>
        <v>1</v>
      </c>
      <c r="L77" s="336">
        <f t="shared" si="4"/>
        <v>1</v>
      </c>
      <c r="M77" s="336">
        <f t="shared" si="4"/>
        <v>1</v>
      </c>
      <c r="N77" s="346">
        <f t="shared" si="4"/>
        <v>0</v>
      </c>
      <c r="O77" s="336">
        <f t="shared" si="4"/>
        <v>0</v>
      </c>
      <c r="P77" s="336">
        <f t="shared" si="4"/>
        <v>0</v>
      </c>
      <c r="Q77" s="336">
        <f t="shared" si="4"/>
        <v>0</v>
      </c>
      <c r="R77" s="336">
        <f t="shared" si="4"/>
        <v>0</v>
      </c>
      <c r="S77" s="223"/>
      <c r="T77" s="230"/>
      <c r="U77" s="230"/>
      <c r="W77" s="25"/>
    </row>
    <row r="78" spans="1:23" ht="15.75" x14ac:dyDescent="0.25">
      <c r="C78" s="194" t="s">
        <v>221</v>
      </c>
      <c r="D78" s="194"/>
      <c r="E78" s="226">
        <f>AVERAGE(E12:E76)</f>
        <v>59.559375000000003</v>
      </c>
      <c r="F78" s="227"/>
      <c r="G78" s="227"/>
      <c r="H78" s="227"/>
      <c r="I78" s="227"/>
      <c r="J78" s="227"/>
      <c r="K78" s="227"/>
      <c r="L78" s="227"/>
      <c r="M78" s="227"/>
      <c r="N78" s="227"/>
      <c r="O78" s="227"/>
      <c r="P78" s="227"/>
      <c r="Q78" s="227"/>
      <c r="R78" s="227"/>
      <c r="S78" s="226">
        <f>AVERAGE(S12:S76)</f>
        <v>64</v>
      </c>
      <c r="T78" s="225">
        <f>AVERAGE(T12:T76)</f>
        <v>130.19999999999999</v>
      </c>
      <c r="U78" s="225">
        <f>AVERAGE(U12:U76)</f>
        <v>66.2</v>
      </c>
    </row>
    <row r="79" spans="1:23" ht="15.75" x14ac:dyDescent="0.25">
      <c r="C79" s="194" t="s">
        <v>220</v>
      </c>
      <c r="D79" s="194"/>
      <c r="E79" s="226">
        <f>STDEV(E12:E76)</f>
        <v>44.926241911622064</v>
      </c>
      <c r="F79" s="227"/>
      <c r="G79" s="227"/>
      <c r="H79" s="227"/>
      <c r="I79" s="227"/>
      <c r="J79" s="227"/>
      <c r="K79" s="227"/>
      <c r="L79" s="227"/>
      <c r="M79" s="227"/>
      <c r="N79" s="227"/>
      <c r="O79" s="227"/>
      <c r="P79" s="227"/>
      <c r="Q79" s="227"/>
      <c r="R79" s="227"/>
      <c r="S79" s="226">
        <f>STDEV(S12:S76)</f>
        <v>27.631503759296198</v>
      </c>
      <c r="T79" s="225">
        <f>STDEV(T12:T76)</f>
        <v>32.49153735974955</v>
      </c>
      <c r="U79" s="225">
        <f>STDEV(U12:U76)</f>
        <v>43.378566135823341</v>
      </c>
    </row>
    <row r="80" spans="1:23" ht="15.75" x14ac:dyDescent="0.25">
      <c r="C80" s="339"/>
      <c r="D80" s="339"/>
      <c r="E80" s="340"/>
      <c r="F80" s="340"/>
      <c r="G80" s="340"/>
      <c r="H80" s="340"/>
      <c r="I80" s="340"/>
      <c r="J80" s="340"/>
      <c r="K80" s="340"/>
      <c r="L80" s="340"/>
      <c r="M80" s="340"/>
      <c r="N80" s="340"/>
      <c r="O80" s="340"/>
      <c r="P80" s="340"/>
      <c r="Q80" s="340"/>
      <c r="R80" s="340"/>
      <c r="S80" s="24"/>
      <c r="T80" s="24"/>
    </row>
    <row r="81" spans="2:20" x14ac:dyDescent="0.2">
      <c r="S81" s="228"/>
      <c r="T81" s="24"/>
    </row>
    <row r="82" spans="2:20" ht="15.75" x14ac:dyDescent="0.25">
      <c r="C82" s="194" t="s">
        <v>364</v>
      </c>
      <c r="D82" s="193"/>
      <c r="E82" s="402">
        <f>COUNT(B12:B76)</f>
        <v>64</v>
      </c>
    </row>
    <row r="84" spans="2:20" ht="15.75" x14ac:dyDescent="0.25">
      <c r="B84" s="536" t="s">
        <v>362</v>
      </c>
      <c r="C84" s="537"/>
      <c r="D84" s="153"/>
      <c r="E84" s="244">
        <f>E82-SUM(F77:R77)</f>
        <v>0</v>
      </c>
    </row>
    <row r="89" spans="2:20" ht="15.75" x14ac:dyDescent="0.25">
      <c r="C89" s="340"/>
      <c r="D89" s="339"/>
      <c r="G89" s="328"/>
      <c r="H89" s="328"/>
      <c r="I89" s="328"/>
      <c r="J89" s="328"/>
      <c r="K89" s="328"/>
      <c r="L89" s="328"/>
      <c r="M89" s="328"/>
      <c r="N89" s="328"/>
      <c r="O89" s="328"/>
      <c r="P89" s="328"/>
      <c r="Q89" s="328"/>
      <c r="R89" s="328"/>
    </row>
    <row r="90" spans="2:20" ht="15.75" x14ac:dyDescent="0.25">
      <c r="C90" s="340"/>
      <c r="D90" s="339"/>
      <c r="G90" s="328"/>
      <c r="H90" s="328"/>
      <c r="I90" s="328"/>
      <c r="J90" s="328"/>
      <c r="K90" s="328"/>
      <c r="L90" s="328"/>
      <c r="M90" s="328"/>
      <c r="N90" s="328"/>
      <c r="O90" s="328"/>
      <c r="P90" s="328"/>
      <c r="Q90" s="328"/>
      <c r="R90" s="328"/>
    </row>
    <row r="91" spans="2:20" ht="15.75" x14ac:dyDescent="0.25">
      <c r="C91" s="25"/>
      <c r="D91" s="339"/>
      <c r="G91" s="328"/>
      <c r="H91" s="328"/>
      <c r="I91" s="328"/>
      <c r="J91" s="328"/>
      <c r="K91" s="328"/>
      <c r="L91" s="328"/>
      <c r="M91" s="328"/>
      <c r="N91" s="328"/>
      <c r="O91" s="328"/>
      <c r="P91" s="328"/>
      <c r="Q91" s="328"/>
      <c r="R91" s="328"/>
    </row>
    <row r="93" spans="2:20" ht="31.5" customHeight="1" x14ac:dyDescent="0.2"/>
    <row r="94" spans="2:20" ht="15.75" customHeight="1" x14ac:dyDescent="0.2"/>
    <row r="95" spans="2:20" ht="15.75" customHeight="1" x14ac:dyDescent="0.2"/>
  </sheetData>
  <mergeCells count="11">
    <mergeCell ref="B84:C84"/>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76">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76">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3" activePane="bottomRight" state="frozen"/>
      <selection pane="topRight" activeCell="C1" sqref="C1"/>
      <selection pane="bottomLeft" activeCell="A8" sqref="A8"/>
      <selection pane="bottomRight" activeCell="C110" sqref="C110"/>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Ny-Mátra 2.vonal</v>
      </c>
      <c r="E1" s="368"/>
      <c r="F1" s="368"/>
      <c r="G1" s="295" t="s">
        <v>143</v>
      </c>
      <c r="H1" s="514">
        <f>'terepi-hajtásszám&amp;hullaték'!R1</f>
        <v>41810</v>
      </c>
      <c r="I1" s="527"/>
      <c r="J1" s="295"/>
      <c r="K1" s="295" t="s">
        <v>304</v>
      </c>
      <c r="L1" s="295"/>
      <c r="M1" s="295"/>
      <c r="N1" s="368" t="str">
        <f>'terepi-hajtásszám&amp;hullaték'!Y1</f>
        <v>Janák E. Varga A. Hepp K. Bevák E.</v>
      </c>
      <c r="O1" s="368"/>
      <c r="P1" s="368"/>
      <c r="Q1" s="369"/>
      <c r="R1" s="146"/>
      <c r="S1" s="293" t="s">
        <v>305</v>
      </c>
      <c r="T1" s="295"/>
      <c r="U1" s="295"/>
      <c r="V1" s="368" t="str">
        <f>'terepi-hajtásszám&amp;hullaték'!AH1</f>
        <v>Hoffer K.</v>
      </c>
      <c r="W1" s="368"/>
      <c r="X1" s="368"/>
      <c r="Y1" s="368"/>
      <c r="Z1" s="295" t="s">
        <v>306</v>
      </c>
      <c r="AA1" s="295" t="s">
        <v>307</v>
      </c>
      <c r="AB1" s="514">
        <f>'terepi-hajtásszám&amp;hullaték'!AN1</f>
        <v>41861</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328</v>
      </c>
      <c r="D5" s="140"/>
      <c r="E5" s="140"/>
      <c r="F5" s="140"/>
      <c r="G5" s="140"/>
      <c r="H5" s="140"/>
    </row>
    <row r="6" spans="1:29" x14ac:dyDescent="0.2">
      <c r="C6" s="553" t="s">
        <v>267</v>
      </c>
      <c r="D6" s="554"/>
      <c r="E6" s="554"/>
      <c r="F6" s="554"/>
      <c r="G6" s="555"/>
      <c r="H6" s="556" t="s">
        <v>261</v>
      </c>
      <c r="I6" s="557"/>
      <c r="J6" s="558"/>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0</v>
      </c>
      <c r="D40" s="331">
        <v>1</v>
      </c>
      <c r="E40" s="331">
        <v>0</v>
      </c>
      <c r="F40" s="331">
        <v>0</v>
      </c>
      <c r="G40" s="332">
        <v>0</v>
      </c>
      <c r="H40" s="330">
        <v>1</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0</v>
      </c>
      <c r="D50" s="331">
        <v>1</v>
      </c>
      <c r="E50" s="331">
        <v>0</v>
      </c>
      <c r="F50" s="331">
        <v>0</v>
      </c>
      <c r="G50" s="332">
        <v>0</v>
      </c>
      <c r="H50" s="330">
        <v>1</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0</v>
      </c>
      <c r="D56" s="331">
        <v>1</v>
      </c>
      <c r="E56" s="331">
        <v>0</v>
      </c>
      <c r="F56" s="331">
        <v>0</v>
      </c>
      <c r="G56" s="332">
        <v>0</v>
      </c>
      <c r="H56" s="330">
        <v>0</v>
      </c>
      <c r="I56" s="331">
        <v>1</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0</v>
      </c>
      <c r="D66" s="331">
        <v>0</v>
      </c>
      <c r="E66" s="331">
        <v>0</v>
      </c>
      <c r="F66" s="331">
        <v>1</v>
      </c>
      <c r="G66" s="332">
        <v>0</v>
      </c>
      <c r="H66" s="330">
        <v>0</v>
      </c>
      <c r="I66" s="331">
        <v>1</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0</v>
      </c>
      <c r="D68" s="331">
        <v>0</v>
      </c>
      <c r="E68" s="331">
        <v>0</v>
      </c>
      <c r="F68" s="331">
        <v>1</v>
      </c>
      <c r="G68" s="332">
        <v>0</v>
      </c>
      <c r="H68" s="330">
        <v>0</v>
      </c>
      <c r="I68" s="331">
        <v>1</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0</v>
      </c>
      <c r="D87" s="331">
        <v>0</v>
      </c>
      <c r="E87" s="331">
        <v>0</v>
      </c>
      <c r="F87" s="331">
        <v>0</v>
      </c>
      <c r="G87" s="332">
        <v>1</v>
      </c>
      <c r="H87" s="330">
        <v>0</v>
      </c>
      <c r="I87" s="331">
        <v>1</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0</v>
      </c>
      <c r="D89" s="331">
        <v>0</v>
      </c>
      <c r="E89" s="331">
        <v>1</v>
      </c>
      <c r="F89" s="331">
        <v>0</v>
      </c>
      <c r="G89" s="332">
        <v>0</v>
      </c>
      <c r="H89" s="330">
        <v>0</v>
      </c>
      <c r="I89" s="331">
        <v>1</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264</v>
      </c>
      <c r="C108" s="347">
        <f>COUNTIF(C8:C107,0)</f>
        <v>7</v>
      </c>
      <c r="D108" s="347">
        <f t="shared" ref="D108:J108" si="0">COUNTIF(D8:D107,0)</f>
        <v>97</v>
      </c>
      <c r="E108" s="347">
        <f t="shared" si="0"/>
        <v>99</v>
      </c>
      <c r="F108" s="347">
        <f t="shared" si="0"/>
        <v>98</v>
      </c>
      <c r="G108" s="347">
        <f t="shared" si="0"/>
        <v>99</v>
      </c>
      <c r="H108" s="347">
        <f t="shared" si="0"/>
        <v>98</v>
      </c>
      <c r="I108" s="347">
        <f t="shared" si="0"/>
        <v>95</v>
      </c>
      <c r="J108" s="347">
        <f t="shared" si="0"/>
        <v>100</v>
      </c>
    </row>
    <row r="109" spans="2:10" ht="28.5" customHeight="1" x14ac:dyDescent="0.2">
      <c r="B109" s="232" t="s">
        <v>265</v>
      </c>
      <c r="C109" s="347">
        <f>$A$2-C108</f>
        <v>93</v>
      </c>
      <c r="D109" s="347">
        <f t="shared" ref="D109:J109" si="1">$A$2-D108</f>
        <v>3</v>
      </c>
      <c r="E109" s="347">
        <f t="shared" si="1"/>
        <v>1</v>
      </c>
      <c r="F109" s="347">
        <f t="shared" si="1"/>
        <v>2</v>
      </c>
      <c r="G109" s="347">
        <f t="shared" si="1"/>
        <v>1</v>
      </c>
      <c r="H109" s="347">
        <f t="shared" si="1"/>
        <v>2</v>
      </c>
      <c r="I109" s="347">
        <f t="shared" si="1"/>
        <v>5</v>
      </c>
      <c r="J109" s="347">
        <f t="shared" si="1"/>
        <v>0</v>
      </c>
    </row>
    <row r="110" spans="2:10" ht="27" customHeight="1" x14ac:dyDescent="0.2">
      <c r="B110" s="232" t="s">
        <v>266</v>
      </c>
      <c r="C110" s="347">
        <f>(C109/(C108+C109))*100</f>
        <v>93</v>
      </c>
      <c r="D110" s="347">
        <f t="shared" ref="D110:J110" si="2">(D109/(D108+D109))*100</f>
        <v>3</v>
      </c>
      <c r="E110" s="347">
        <f t="shared" si="2"/>
        <v>1</v>
      </c>
      <c r="F110" s="347">
        <f t="shared" si="2"/>
        <v>2</v>
      </c>
      <c r="G110" s="347">
        <f t="shared" si="2"/>
        <v>1</v>
      </c>
      <c r="H110" s="347">
        <f t="shared" si="2"/>
        <v>2</v>
      </c>
      <c r="I110" s="347">
        <f t="shared" si="2"/>
        <v>5</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84" sqref="B84:R84"/>
    </sheetView>
  </sheetViews>
  <sheetFormatPr defaultRowHeight="12.75" x14ac:dyDescent="0.2"/>
  <cols>
    <col min="1" max="1" width="11.5703125" customWidth="1"/>
  </cols>
  <sheetData>
    <row r="1" spans="1:18" x14ac:dyDescent="0.2">
      <c r="A1" s="560" t="s">
        <v>352</v>
      </c>
      <c r="B1" s="561"/>
      <c r="C1" s="561"/>
      <c r="D1" s="561"/>
      <c r="E1" s="561"/>
      <c r="F1" s="561"/>
      <c r="G1" s="561"/>
      <c r="H1" s="561"/>
      <c r="I1" s="561"/>
      <c r="J1" s="561"/>
      <c r="K1" s="561"/>
      <c r="L1" s="561"/>
      <c r="M1" s="561"/>
      <c r="N1" s="561"/>
      <c r="O1" s="561"/>
      <c r="P1" s="561"/>
      <c r="Q1" s="561"/>
      <c r="R1" s="561"/>
    </row>
    <row r="2" spans="1:18" ht="16.5" customHeight="1" x14ac:dyDescent="0.2">
      <c r="A2" s="561"/>
      <c r="B2" s="561"/>
      <c r="C2" s="561"/>
      <c r="D2" s="561"/>
      <c r="E2" s="561"/>
      <c r="F2" s="561"/>
      <c r="G2" s="561"/>
      <c r="H2" s="561"/>
      <c r="I2" s="561"/>
      <c r="J2" s="561"/>
      <c r="K2" s="561"/>
      <c r="L2" s="561"/>
      <c r="M2" s="561"/>
      <c r="N2" s="561"/>
      <c r="O2" s="561"/>
      <c r="P2" s="561"/>
      <c r="Q2" s="561"/>
      <c r="R2" s="561"/>
    </row>
    <row r="5" spans="1:18" ht="33" customHeight="1" x14ac:dyDescent="0.25">
      <c r="A5" s="387" t="s">
        <v>229</v>
      </c>
      <c r="B5" s="479" t="s">
        <v>353</v>
      </c>
      <c r="C5" s="479"/>
      <c r="D5" s="479"/>
      <c r="E5" s="479"/>
      <c r="F5" s="479"/>
      <c r="G5" s="479"/>
      <c r="H5" s="479"/>
      <c r="I5" s="479"/>
      <c r="J5" s="479"/>
      <c r="K5" s="479"/>
      <c r="L5" s="479"/>
      <c r="M5" s="479"/>
      <c r="N5" s="479"/>
      <c r="O5" s="479"/>
      <c r="P5" s="479"/>
      <c r="Q5" s="479"/>
      <c r="R5" s="479"/>
    </row>
    <row r="6" spans="1:18" ht="24.95" customHeight="1" x14ac:dyDescent="0.25">
      <c r="A6" s="370" t="s">
        <v>0</v>
      </c>
      <c r="B6" s="562" t="s">
        <v>446</v>
      </c>
      <c r="C6" s="559"/>
      <c r="D6" s="559"/>
      <c r="E6" s="559"/>
      <c r="F6" s="559"/>
      <c r="G6" s="559"/>
      <c r="H6" s="559"/>
      <c r="I6" s="559"/>
      <c r="J6" s="559"/>
      <c r="K6" s="559"/>
      <c r="L6" s="559"/>
      <c r="M6" s="559"/>
      <c r="N6" s="559"/>
      <c r="O6" s="559"/>
      <c r="P6" s="559"/>
      <c r="Q6" s="559"/>
      <c r="R6" s="559"/>
    </row>
    <row r="7" spans="1:18" ht="24.95" customHeight="1" x14ac:dyDescent="0.25">
      <c r="A7" s="370" t="s">
        <v>1</v>
      </c>
      <c r="B7" s="559" t="s">
        <v>446</v>
      </c>
      <c r="C7" s="559"/>
      <c r="D7" s="559"/>
      <c r="E7" s="559"/>
      <c r="F7" s="559"/>
      <c r="G7" s="559"/>
      <c r="H7" s="559"/>
      <c r="I7" s="559"/>
      <c r="J7" s="559"/>
      <c r="K7" s="559"/>
      <c r="L7" s="559"/>
      <c r="M7" s="559"/>
      <c r="N7" s="559"/>
      <c r="O7" s="559"/>
      <c r="P7" s="559"/>
      <c r="Q7" s="559"/>
      <c r="R7" s="559"/>
    </row>
    <row r="8" spans="1:18" ht="24.95" customHeight="1" x14ac:dyDescent="0.25">
      <c r="A8" s="370" t="s">
        <v>2</v>
      </c>
      <c r="B8" s="559"/>
      <c r="C8" s="559"/>
      <c r="D8" s="559"/>
      <c r="E8" s="559"/>
      <c r="F8" s="559"/>
      <c r="G8" s="559"/>
      <c r="H8" s="559"/>
      <c r="I8" s="559"/>
      <c r="J8" s="559"/>
      <c r="K8" s="559"/>
      <c r="L8" s="559"/>
      <c r="M8" s="559"/>
      <c r="N8" s="559"/>
      <c r="O8" s="559"/>
      <c r="P8" s="559"/>
      <c r="Q8" s="559"/>
      <c r="R8" s="559"/>
    </row>
    <row r="9" spans="1:18" ht="24.95" customHeight="1" x14ac:dyDescent="0.25">
      <c r="A9" s="370" t="s">
        <v>3</v>
      </c>
      <c r="B9" s="559"/>
      <c r="C9" s="559"/>
      <c r="D9" s="559"/>
      <c r="E9" s="559"/>
      <c r="F9" s="559"/>
      <c r="G9" s="559"/>
      <c r="H9" s="559"/>
      <c r="I9" s="559"/>
      <c r="J9" s="559"/>
      <c r="K9" s="559"/>
      <c r="L9" s="559"/>
      <c r="M9" s="559"/>
      <c r="N9" s="559"/>
      <c r="O9" s="559"/>
      <c r="P9" s="559"/>
      <c r="Q9" s="559"/>
      <c r="R9" s="559"/>
    </row>
    <row r="10" spans="1:18" ht="24.95" customHeight="1" x14ac:dyDescent="0.25">
      <c r="A10" s="370" t="s">
        <v>4</v>
      </c>
      <c r="B10" s="559"/>
      <c r="C10" s="559"/>
      <c r="D10" s="559"/>
      <c r="E10" s="559"/>
      <c r="F10" s="559"/>
      <c r="G10" s="559"/>
      <c r="H10" s="559"/>
      <c r="I10" s="559"/>
      <c r="J10" s="559"/>
      <c r="K10" s="559"/>
      <c r="L10" s="559"/>
      <c r="M10" s="559"/>
      <c r="N10" s="559"/>
      <c r="O10" s="559"/>
      <c r="P10" s="559"/>
      <c r="Q10" s="559"/>
      <c r="R10" s="559"/>
    </row>
    <row r="11" spans="1:18" ht="24.95" customHeight="1" x14ac:dyDescent="0.25">
      <c r="A11" s="370" t="s">
        <v>5</v>
      </c>
      <c r="B11" s="559"/>
      <c r="C11" s="559"/>
      <c r="D11" s="559"/>
      <c r="E11" s="559"/>
      <c r="F11" s="559"/>
      <c r="G11" s="559"/>
      <c r="H11" s="559"/>
      <c r="I11" s="559"/>
      <c r="J11" s="559"/>
      <c r="K11" s="559"/>
      <c r="L11" s="559"/>
      <c r="M11" s="559"/>
      <c r="N11" s="559"/>
      <c r="O11" s="559"/>
      <c r="P11" s="559"/>
      <c r="Q11" s="559"/>
      <c r="R11" s="559"/>
    </row>
    <row r="12" spans="1:18" ht="24.95" customHeight="1" x14ac:dyDescent="0.25">
      <c r="A12" s="370" t="s">
        <v>6</v>
      </c>
      <c r="B12" s="559"/>
      <c r="C12" s="559"/>
      <c r="D12" s="559"/>
      <c r="E12" s="559"/>
      <c r="F12" s="559"/>
      <c r="G12" s="559"/>
      <c r="H12" s="559"/>
      <c r="I12" s="559"/>
      <c r="J12" s="559"/>
      <c r="K12" s="559"/>
      <c r="L12" s="559"/>
      <c r="M12" s="559"/>
      <c r="N12" s="559"/>
      <c r="O12" s="559"/>
      <c r="P12" s="559"/>
      <c r="Q12" s="559"/>
      <c r="R12" s="559"/>
    </row>
    <row r="13" spans="1:18" ht="24.95" customHeight="1" x14ac:dyDescent="0.25">
      <c r="A13" s="370" t="s">
        <v>7</v>
      </c>
      <c r="B13" s="559"/>
      <c r="C13" s="559"/>
      <c r="D13" s="559"/>
      <c r="E13" s="559"/>
      <c r="F13" s="559"/>
      <c r="G13" s="559"/>
      <c r="H13" s="559"/>
      <c r="I13" s="559"/>
      <c r="J13" s="559"/>
      <c r="K13" s="559"/>
      <c r="L13" s="559"/>
      <c r="M13" s="559"/>
      <c r="N13" s="559"/>
      <c r="O13" s="559"/>
      <c r="P13" s="559"/>
      <c r="Q13" s="559"/>
      <c r="R13" s="559"/>
    </row>
    <row r="14" spans="1:18" ht="24.95" customHeight="1" x14ac:dyDescent="0.25">
      <c r="A14" s="370" t="s">
        <v>8</v>
      </c>
      <c r="B14" s="559"/>
      <c r="C14" s="559"/>
      <c r="D14" s="559"/>
      <c r="E14" s="559"/>
      <c r="F14" s="559"/>
      <c r="G14" s="559"/>
      <c r="H14" s="559"/>
      <c r="I14" s="559"/>
      <c r="J14" s="559"/>
      <c r="K14" s="559"/>
      <c r="L14" s="559"/>
      <c r="M14" s="559"/>
      <c r="N14" s="559"/>
      <c r="O14" s="559"/>
      <c r="P14" s="559"/>
      <c r="Q14" s="559"/>
      <c r="R14" s="559"/>
    </row>
    <row r="15" spans="1:18" ht="24.95" customHeight="1" x14ac:dyDescent="0.25">
      <c r="A15" s="370" t="s">
        <v>9</v>
      </c>
      <c r="B15" s="559"/>
      <c r="C15" s="559"/>
      <c r="D15" s="559"/>
      <c r="E15" s="559"/>
      <c r="F15" s="559"/>
      <c r="G15" s="559"/>
      <c r="H15" s="559"/>
      <c r="I15" s="559"/>
      <c r="J15" s="559"/>
      <c r="K15" s="559"/>
      <c r="L15" s="559"/>
      <c r="M15" s="559"/>
      <c r="N15" s="559"/>
      <c r="O15" s="559"/>
      <c r="P15" s="559"/>
      <c r="Q15" s="559"/>
      <c r="R15" s="559"/>
    </row>
    <row r="16" spans="1:18" ht="24.95" customHeight="1" x14ac:dyDescent="0.25">
      <c r="A16" s="370" t="s">
        <v>10</v>
      </c>
      <c r="B16" s="559" t="s">
        <v>434</v>
      </c>
      <c r="C16" s="559"/>
      <c r="D16" s="559"/>
      <c r="E16" s="559"/>
      <c r="F16" s="559"/>
      <c r="G16" s="559"/>
      <c r="H16" s="559"/>
      <c r="I16" s="559"/>
      <c r="J16" s="559"/>
      <c r="K16" s="559"/>
      <c r="L16" s="559"/>
      <c r="M16" s="559"/>
      <c r="N16" s="559"/>
      <c r="O16" s="559"/>
      <c r="P16" s="559"/>
      <c r="Q16" s="559"/>
      <c r="R16" s="559"/>
    </row>
    <row r="17" spans="1:18" ht="24.95" customHeight="1" x14ac:dyDescent="0.25">
      <c r="A17" s="370" t="s">
        <v>11</v>
      </c>
      <c r="B17" s="559"/>
      <c r="C17" s="559"/>
      <c r="D17" s="559"/>
      <c r="E17" s="559"/>
      <c r="F17" s="559"/>
      <c r="G17" s="559"/>
      <c r="H17" s="559"/>
      <c r="I17" s="559"/>
      <c r="J17" s="559"/>
      <c r="K17" s="559"/>
      <c r="L17" s="559"/>
      <c r="M17" s="559"/>
      <c r="N17" s="559"/>
      <c r="O17" s="559"/>
      <c r="P17" s="559"/>
      <c r="Q17" s="559"/>
      <c r="R17" s="559"/>
    </row>
    <row r="18" spans="1:18" ht="24.95" customHeight="1" x14ac:dyDescent="0.25">
      <c r="A18" s="370" t="s">
        <v>12</v>
      </c>
      <c r="B18" s="559"/>
      <c r="C18" s="559"/>
      <c r="D18" s="559"/>
      <c r="E18" s="559"/>
      <c r="F18" s="559"/>
      <c r="G18" s="559"/>
      <c r="H18" s="559"/>
      <c r="I18" s="559"/>
      <c r="J18" s="559"/>
      <c r="K18" s="559"/>
      <c r="L18" s="559"/>
      <c r="M18" s="559"/>
      <c r="N18" s="559"/>
      <c r="O18" s="559"/>
      <c r="P18" s="559"/>
      <c r="Q18" s="559"/>
      <c r="R18" s="559"/>
    </row>
    <row r="19" spans="1:18" ht="24.95" customHeight="1" x14ac:dyDescent="0.25">
      <c r="A19" s="370" t="s">
        <v>13</v>
      </c>
      <c r="B19" s="559" t="s">
        <v>436</v>
      </c>
      <c r="C19" s="559"/>
      <c r="D19" s="559"/>
      <c r="E19" s="559"/>
      <c r="F19" s="559"/>
      <c r="G19" s="559"/>
      <c r="H19" s="559"/>
      <c r="I19" s="559"/>
      <c r="J19" s="559"/>
      <c r="K19" s="559"/>
      <c r="L19" s="559"/>
      <c r="M19" s="559"/>
      <c r="N19" s="559"/>
      <c r="O19" s="559"/>
      <c r="P19" s="559"/>
      <c r="Q19" s="559"/>
      <c r="R19" s="559"/>
    </row>
    <row r="20" spans="1:18" ht="24.95" customHeight="1" x14ac:dyDescent="0.25">
      <c r="A20" s="370" t="s">
        <v>14</v>
      </c>
      <c r="B20" s="559"/>
      <c r="C20" s="559"/>
      <c r="D20" s="559"/>
      <c r="E20" s="559"/>
      <c r="F20" s="559"/>
      <c r="G20" s="559"/>
      <c r="H20" s="559"/>
      <c r="I20" s="559"/>
      <c r="J20" s="559"/>
      <c r="K20" s="559"/>
      <c r="L20" s="559"/>
      <c r="M20" s="559"/>
      <c r="N20" s="559"/>
      <c r="O20" s="559"/>
      <c r="P20" s="559"/>
      <c r="Q20" s="559"/>
      <c r="R20" s="559"/>
    </row>
    <row r="21" spans="1:18" ht="24.95" customHeight="1" x14ac:dyDescent="0.25">
      <c r="A21" s="370" t="s">
        <v>15</v>
      </c>
      <c r="B21" s="559"/>
      <c r="C21" s="559"/>
      <c r="D21" s="559"/>
      <c r="E21" s="559"/>
      <c r="F21" s="559"/>
      <c r="G21" s="559"/>
      <c r="H21" s="559"/>
      <c r="I21" s="559"/>
      <c r="J21" s="559"/>
      <c r="K21" s="559"/>
      <c r="L21" s="559"/>
      <c r="M21" s="559"/>
      <c r="N21" s="559"/>
      <c r="O21" s="559"/>
      <c r="P21" s="559"/>
      <c r="Q21" s="559"/>
      <c r="R21" s="559"/>
    </row>
    <row r="22" spans="1:18" ht="24.95" customHeight="1" x14ac:dyDescent="0.25">
      <c r="A22" s="370" t="s">
        <v>16</v>
      </c>
      <c r="B22" s="559"/>
      <c r="C22" s="559"/>
      <c r="D22" s="559"/>
      <c r="E22" s="559"/>
      <c r="F22" s="559"/>
      <c r="G22" s="559"/>
      <c r="H22" s="559"/>
      <c r="I22" s="559"/>
      <c r="J22" s="559"/>
      <c r="K22" s="559"/>
      <c r="L22" s="559"/>
      <c r="M22" s="559"/>
      <c r="N22" s="559"/>
      <c r="O22" s="559"/>
      <c r="P22" s="559"/>
      <c r="Q22" s="559"/>
      <c r="R22" s="559"/>
    </row>
    <row r="23" spans="1:18" ht="24.95" customHeight="1" x14ac:dyDescent="0.25">
      <c r="A23" s="370" t="s">
        <v>17</v>
      </c>
      <c r="B23" s="559"/>
      <c r="C23" s="559"/>
      <c r="D23" s="559"/>
      <c r="E23" s="559"/>
      <c r="F23" s="559"/>
      <c r="G23" s="559"/>
      <c r="H23" s="559"/>
      <c r="I23" s="559"/>
      <c r="J23" s="559"/>
      <c r="K23" s="559"/>
      <c r="L23" s="559"/>
      <c r="M23" s="559"/>
      <c r="N23" s="559"/>
      <c r="O23" s="559"/>
      <c r="P23" s="559"/>
      <c r="Q23" s="559"/>
      <c r="R23" s="559"/>
    </row>
    <row r="24" spans="1:18" ht="24.95" customHeight="1" x14ac:dyDescent="0.25">
      <c r="A24" s="370" t="s">
        <v>18</v>
      </c>
      <c r="B24" s="559"/>
      <c r="C24" s="559"/>
      <c r="D24" s="559"/>
      <c r="E24" s="559"/>
      <c r="F24" s="559"/>
      <c r="G24" s="559"/>
      <c r="H24" s="559"/>
      <c r="I24" s="559"/>
      <c r="J24" s="559"/>
      <c r="K24" s="559"/>
      <c r="L24" s="559"/>
      <c r="M24" s="559"/>
      <c r="N24" s="559"/>
      <c r="O24" s="559"/>
      <c r="P24" s="559"/>
      <c r="Q24" s="559"/>
      <c r="R24" s="559"/>
    </row>
    <row r="25" spans="1:18" ht="24.95" customHeight="1" x14ac:dyDescent="0.25">
      <c r="A25" s="370" t="s">
        <v>19</v>
      </c>
      <c r="B25" s="559"/>
      <c r="C25" s="559"/>
      <c r="D25" s="559"/>
      <c r="E25" s="559"/>
      <c r="F25" s="559"/>
      <c r="G25" s="559"/>
      <c r="H25" s="559"/>
      <c r="I25" s="559"/>
      <c r="J25" s="559"/>
      <c r="K25" s="559"/>
      <c r="L25" s="559"/>
      <c r="M25" s="559"/>
      <c r="N25" s="559"/>
      <c r="O25" s="559"/>
      <c r="P25" s="559"/>
      <c r="Q25" s="559"/>
      <c r="R25" s="559"/>
    </row>
    <row r="26" spans="1:18" ht="24.95" customHeight="1" x14ac:dyDescent="0.25">
      <c r="A26" s="370" t="s">
        <v>20</v>
      </c>
      <c r="B26" s="559"/>
      <c r="C26" s="559"/>
      <c r="D26" s="559"/>
      <c r="E26" s="559"/>
      <c r="F26" s="559"/>
      <c r="G26" s="559"/>
      <c r="H26" s="559"/>
      <c r="I26" s="559"/>
      <c r="J26" s="559"/>
      <c r="K26" s="559"/>
      <c r="L26" s="559"/>
      <c r="M26" s="559"/>
      <c r="N26" s="559"/>
      <c r="O26" s="559"/>
      <c r="P26" s="559"/>
      <c r="Q26" s="559"/>
      <c r="R26" s="559"/>
    </row>
    <row r="27" spans="1:18" ht="24.95" customHeight="1" x14ac:dyDescent="0.25">
      <c r="A27" s="370" t="s">
        <v>21</v>
      </c>
      <c r="B27" s="559"/>
      <c r="C27" s="559"/>
      <c r="D27" s="559"/>
      <c r="E27" s="559"/>
      <c r="F27" s="559"/>
      <c r="G27" s="559"/>
      <c r="H27" s="559"/>
      <c r="I27" s="559"/>
      <c r="J27" s="559"/>
      <c r="K27" s="559"/>
      <c r="L27" s="559"/>
      <c r="M27" s="559"/>
      <c r="N27" s="559"/>
      <c r="O27" s="559"/>
      <c r="P27" s="559"/>
      <c r="Q27" s="559"/>
      <c r="R27" s="559"/>
    </row>
    <row r="28" spans="1:18" ht="24.95" customHeight="1" x14ac:dyDescent="0.25">
      <c r="A28" s="370" t="s">
        <v>22</v>
      </c>
      <c r="B28" s="559"/>
      <c r="C28" s="559"/>
      <c r="D28" s="559"/>
      <c r="E28" s="559"/>
      <c r="F28" s="559"/>
      <c r="G28" s="559"/>
      <c r="H28" s="559"/>
      <c r="I28" s="559"/>
      <c r="J28" s="559"/>
      <c r="K28" s="559"/>
      <c r="L28" s="559"/>
      <c r="M28" s="559"/>
      <c r="N28" s="559"/>
      <c r="O28" s="559"/>
      <c r="P28" s="559"/>
      <c r="Q28" s="559"/>
      <c r="R28" s="559"/>
    </row>
    <row r="29" spans="1:18" ht="24.95" customHeight="1" x14ac:dyDescent="0.25">
      <c r="A29" s="370" t="s">
        <v>23</v>
      </c>
      <c r="B29" s="559"/>
      <c r="C29" s="559"/>
      <c r="D29" s="559"/>
      <c r="E29" s="559"/>
      <c r="F29" s="559"/>
      <c r="G29" s="559"/>
      <c r="H29" s="559"/>
      <c r="I29" s="559"/>
      <c r="J29" s="559"/>
      <c r="K29" s="559"/>
      <c r="L29" s="559"/>
      <c r="M29" s="559"/>
      <c r="N29" s="559"/>
      <c r="O29" s="559"/>
      <c r="P29" s="559"/>
      <c r="Q29" s="559"/>
      <c r="R29" s="559"/>
    </row>
    <row r="30" spans="1:18" ht="24.95" customHeight="1" x14ac:dyDescent="0.25">
      <c r="A30" s="370" t="s">
        <v>24</v>
      </c>
      <c r="B30" s="559"/>
      <c r="C30" s="559"/>
      <c r="D30" s="559"/>
      <c r="E30" s="559"/>
      <c r="F30" s="559"/>
      <c r="G30" s="559"/>
      <c r="H30" s="559"/>
      <c r="I30" s="559"/>
      <c r="J30" s="559"/>
      <c r="K30" s="559"/>
      <c r="L30" s="559"/>
      <c r="M30" s="559"/>
      <c r="N30" s="559"/>
      <c r="O30" s="559"/>
      <c r="P30" s="559"/>
      <c r="Q30" s="559"/>
      <c r="R30" s="559"/>
    </row>
    <row r="31" spans="1:18" ht="24.95" customHeight="1" x14ac:dyDescent="0.25">
      <c r="A31" s="370" t="s">
        <v>25</v>
      </c>
      <c r="B31" s="559"/>
      <c r="C31" s="559"/>
      <c r="D31" s="559"/>
      <c r="E31" s="559"/>
      <c r="F31" s="559"/>
      <c r="G31" s="559"/>
      <c r="H31" s="559"/>
      <c r="I31" s="559"/>
      <c r="J31" s="559"/>
      <c r="K31" s="559"/>
      <c r="L31" s="559"/>
      <c r="M31" s="559"/>
      <c r="N31" s="559"/>
      <c r="O31" s="559"/>
      <c r="P31" s="559"/>
      <c r="Q31" s="559"/>
      <c r="R31" s="559"/>
    </row>
    <row r="32" spans="1:18" ht="24.95" customHeight="1" x14ac:dyDescent="0.25">
      <c r="A32" s="370" t="s">
        <v>26</v>
      </c>
      <c r="B32" s="559"/>
      <c r="C32" s="559"/>
      <c r="D32" s="559"/>
      <c r="E32" s="559"/>
      <c r="F32" s="559"/>
      <c r="G32" s="559"/>
      <c r="H32" s="559"/>
      <c r="I32" s="559"/>
      <c r="J32" s="559"/>
      <c r="K32" s="559"/>
      <c r="L32" s="559"/>
      <c r="M32" s="559"/>
      <c r="N32" s="559"/>
      <c r="O32" s="559"/>
      <c r="P32" s="559"/>
      <c r="Q32" s="559"/>
      <c r="R32" s="559"/>
    </row>
    <row r="33" spans="1:18" ht="24.95" customHeight="1" x14ac:dyDescent="0.25">
      <c r="A33" s="370" t="s">
        <v>27</v>
      </c>
      <c r="B33" s="559"/>
      <c r="C33" s="559"/>
      <c r="D33" s="559"/>
      <c r="E33" s="559"/>
      <c r="F33" s="559"/>
      <c r="G33" s="559"/>
      <c r="H33" s="559"/>
      <c r="I33" s="559"/>
      <c r="J33" s="559"/>
      <c r="K33" s="559"/>
      <c r="L33" s="559"/>
      <c r="M33" s="559"/>
      <c r="N33" s="559"/>
      <c r="O33" s="559"/>
      <c r="P33" s="559"/>
      <c r="Q33" s="559"/>
      <c r="R33" s="559"/>
    </row>
    <row r="34" spans="1:18" ht="24.95" customHeight="1" x14ac:dyDescent="0.25">
      <c r="A34" s="370" t="s">
        <v>28</v>
      </c>
      <c r="B34" s="559"/>
      <c r="C34" s="559"/>
      <c r="D34" s="559"/>
      <c r="E34" s="559"/>
      <c r="F34" s="559"/>
      <c r="G34" s="559"/>
      <c r="H34" s="559"/>
      <c r="I34" s="559"/>
      <c r="J34" s="559"/>
      <c r="K34" s="559"/>
      <c r="L34" s="559"/>
      <c r="M34" s="559"/>
      <c r="N34" s="559"/>
      <c r="O34" s="559"/>
      <c r="P34" s="559"/>
      <c r="Q34" s="559"/>
      <c r="R34" s="559"/>
    </row>
    <row r="35" spans="1:18" ht="24.95" customHeight="1" x14ac:dyDescent="0.25">
      <c r="A35" s="370" t="s">
        <v>29</v>
      </c>
      <c r="B35" s="559" t="s">
        <v>435</v>
      </c>
      <c r="C35" s="559"/>
      <c r="D35" s="559"/>
      <c r="E35" s="559"/>
      <c r="F35" s="559"/>
      <c r="G35" s="559"/>
      <c r="H35" s="559"/>
      <c r="I35" s="559"/>
      <c r="J35" s="559"/>
      <c r="K35" s="559"/>
      <c r="L35" s="559"/>
      <c r="M35" s="559"/>
      <c r="N35" s="559"/>
      <c r="O35" s="559"/>
      <c r="P35" s="559"/>
      <c r="Q35" s="559"/>
      <c r="R35" s="559"/>
    </row>
    <row r="36" spans="1:18" ht="24.95" customHeight="1" x14ac:dyDescent="0.25">
      <c r="A36" s="370" t="s">
        <v>40</v>
      </c>
      <c r="B36" s="559"/>
      <c r="C36" s="559"/>
      <c r="D36" s="559"/>
      <c r="E36" s="559"/>
      <c r="F36" s="559"/>
      <c r="G36" s="559"/>
      <c r="H36" s="559"/>
      <c r="I36" s="559"/>
      <c r="J36" s="559"/>
      <c r="K36" s="559"/>
      <c r="L36" s="559"/>
      <c r="M36" s="559"/>
      <c r="N36" s="559"/>
      <c r="O36" s="559"/>
      <c r="P36" s="559"/>
      <c r="Q36" s="559"/>
      <c r="R36" s="559"/>
    </row>
    <row r="37" spans="1:18" ht="24.95" customHeight="1" x14ac:dyDescent="0.25">
      <c r="A37" s="370" t="s">
        <v>41</v>
      </c>
      <c r="B37" s="559"/>
      <c r="C37" s="559"/>
      <c r="D37" s="559"/>
      <c r="E37" s="559"/>
      <c r="F37" s="559"/>
      <c r="G37" s="559"/>
      <c r="H37" s="559"/>
      <c r="I37" s="559"/>
      <c r="J37" s="559"/>
      <c r="K37" s="559"/>
      <c r="L37" s="559"/>
      <c r="M37" s="559"/>
      <c r="N37" s="559"/>
      <c r="O37" s="559"/>
      <c r="P37" s="559"/>
      <c r="Q37" s="559"/>
      <c r="R37" s="559"/>
    </row>
    <row r="38" spans="1:18" ht="24.95" customHeight="1" x14ac:dyDescent="0.25">
      <c r="A38" s="370" t="s">
        <v>42</v>
      </c>
      <c r="B38" s="559" t="s">
        <v>436</v>
      </c>
      <c r="C38" s="559"/>
      <c r="D38" s="559"/>
      <c r="E38" s="559"/>
      <c r="F38" s="559"/>
      <c r="G38" s="559"/>
      <c r="H38" s="559"/>
      <c r="I38" s="559"/>
      <c r="J38" s="559"/>
      <c r="K38" s="559"/>
      <c r="L38" s="559"/>
      <c r="M38" s="559"/>
      <c r="N38" s="559"/>
      <c r="O38" s="559"/>
      <c r="P38" s="559"/>
      <c r="Q38" s="559"/>
      <c r="R38" s="559"/>
    </row>
    <row r="39" spans="1:18" ht="24.95" customHeight="1" x14ac:dyDescent="0.25">
      <c r="A39" s="370" t="s">
        <v>43</v>
      </c>
      <c r="B39" s="559" t="s">
        <v>436</v>
      </c>
      <c r="C39" s="559"/>
      <c r="D39" s="559"/>
      <c r="E39" s="559"/>
      <c r="F39" s="559"/>
      <c r="G39" s="559"/>
      <c r="H39" s="559"/>
      <c r="I39" s="559"/>
      <c r="J39" s="559"/>
      <c r="K39" s="559"/>
      <c r="L39" s="559"/>
      <c r="M39" s="559"/>
      <c r="N39" s="559"/>
      <c r="O39" s="559"/>
      <c r="P39" s="559"/>
      <c r="Q39" s="559"/>
      <c r="R39" s="559"/>
    </row>
    <row r="40" spans="1:18" ht="24.95" customHeight="1" x14ac:dyDescent="0.25">
      <c r="A40" s="370" t="s">
        <v>44</v>
      </c>
      <c r="B40" s="559" t="s">
        <v>444</v>
      </c>
      <c r="C40" s="559"/>
      <c r="D40" s="559"/>
      <c r="E40" s="559"/>
      <c r="F40" s="559"/>
      <c r="G40" s="559"/>
      <c r="H40" s="559"/>
      <c r="I40" s="559"/>
      <c r="J40" s="559"/>
      <c r="K40" s="559"/>
      <c r="L40" s="559"/>
      <c r="M40" s="559"/>
      <c r="N40" s="559"/>
      <c r="O40" s="559"/>
      <c r="P40" s="559"/>
      <c r="Q40" s="559"/>
      <c r="R40" s="559"/>
    </row>
    <row r="41" spans="1:18" ht="24.95" customHeight="1" x14ac:dyDescent="0.25">
      <c r="A41" s="370" t="s">
        <v>45</v>
      </c>
      <c r="B41" s="559" t="s">
        <v>437</v>
      </c>
      <c r="C41" s="559"/>
      <c r="D41" s="559"/>
      <c r="E41" s="559"/>
      <c r="F41" s="559"/>
      <c r="G41" s="559"/>
      <c r="H41" s="559"/>
      <c r="I41" s="559"/>
      <c r="J41" s="559"/>
      <c r="K41" s="559"/>
      <c r="L41" s="559"/>
      <c r="M41" s="559"/>
      <c r="N41" s="559"/>
      <c r="O41" s="559"/>
      <c r="P41" s="559"/>
      <c r="Q41" s="559"/>
      <c r="R41" s="559"/>
    </row>
    <row r="42" spans="1:18" ht="24.95" customHeight="1" x14ac:dyDescent="0.25">
      <c r="A42" s="370" t="s">
        <v>46</v>
      </c>
      <c r="B42" s="559" t="s">
        <v>437</v>
      </c>
      <c r="C42" s="559"/>
      <c r="D42" s="559"/>
      <c r="E42" s="559"/>
      <c r="F42" s="559"/>
      <c r="G42" s="559"/>
      <c r="H42" s="559"/>
      <c r="I42" s="559"/>
      <c r="J42" s="559"/>
      <c r="K42" s="559"/>
      <c r="L42" s="559"/>
      <c r="M42" s="559"/>
      <c r="N42" s="559"/>
      <c r="O42" s="559"/>
      <c r="P42" s="559"/>
      <c r="Q42" s="559"/>
      <c r="R42" s="559"/>
    </row>
    <row r="43" spans="1:18" ht="24.95" customHeight="1" x14ac:dyDescent="0.25">
      <c r="A43" s="370" t="s">
        <v>47</v>
      </c>
      <c r="B43" s="559" t="s">
        <v>437</v>
      </c>
      <c r="C43" s="559"/>
      <c r="D43" s="559"/>
      <c r="E43" s="559"/>
      <c r="F43" s="559"/>
      <c r="G43" s="559"/>
      <c r="H43" s="559"/>
      <c r="I43" s="559"/>
      <c r="J43" s="559"/>
      <c r="K43" s="559"/>
      <c r="L43" s="559"/>
      <c r="M43" s="559"/>
      <c r="N43" s="559"/>
      <c r="O43" s="559"/>
      <c r="P43" s="559"/>
      <c r="Q43" s="559"/>
      <c r="R43" s="559"/>
    </row>
    <row r="44" spans="1:18" ht="24.95" customHeight="1" x14ac:dyDescent="0.25">
      <c r="A44" s="370" t="s">
        <v>48</v>
      </c>
      <c r="B44" s="559" t="s">
        <v>437</v>
      </c>
      <c r="C44" s="559"/>
      <c r="D44" s="559"/>
      <c r="E44" s="559"/>
      <c r="F44" s="559"/>
      <c r="G44" s="559"/>
      <c r="H44" s="559"/>
      <c r="I44" s="559"/>
      <c r="J44" s="559"/>
      <c r="K44" s="559"/>
      <c r="L44" s="559"/>
      <c r="M44" s="559"/>
      <c r="N44" s="559"/>
      <c r="O44" s="559"/>
      <c r="P44" s="559"/>
      <c r="Q44" s="559"/>
      <c r="R44" s="559"/>
    </row>
    <row r="45" spans="1:18" ht="24.95" customHeight="1" x14ac:dyDescent="0.25">
      <c r="A45" s="370" t="s">
        <v>49</v>
      </c>
      <c r="B45" s="559" t="s">
        <v>436</v>
      </c>
      <c r="C45" s="559"/>
      <c r="D45" s="559"/>
      <c r="E45" s="559"/>
      <c r="F45" s="559"/>
      <c r="G45" s="559"/>
      <c r="H45" s="559"/>
      <c r="I45" s="559"/>
      <c r="J45" s="559"/>
      <c r="K45" s="559"/>
      <c r="L45" s="559"/>
      <c r="M45" s="559"/>
      <c r="N45" s="559"/>
      <c r="O45" s="559"/>
      <c r="P45" s="559"/>
      <c r="Q45" s="559"/>
      <c r="R45" s="559"/>
    </row>
    <row r="46" spans="1:18" ht="24.95" customHeight="1" x14ac:dyDescent="0.25">
      <c r="A46" s="370" t="s">
        <v>50</v>
      </c>
      <c r="B46" s="559"/>
      <c r="C46" s="559"/>
      <c r="D46" s="559"/>
      <c r="E46" s="559"/>
      <c r="F46" s="559"/>
      <c r="G46" s="559"/>
      <c r="H46" s="559"/>
      <c r="I46" s="559"/>
      <c r="J46" s="559"/>
      <c r="K46" s="559"/>
      <c r="L46" s="559"/>
      <c r="M46" s="559"/>
      <c r="N46" s="559"/>
      <c r="O46" s="559"/>
      <c r="P46" s="559"/>
      <c r="Q46" s="559"/>
      <c r="R46" s="559"/>
    </row>
    <row r="47" spans="1:18" ht="24.95" customHeight="1" x14ac:dyDescent="0.25">
      <c r="A47" s="370" t="s">
        <v>51</v>
      </c>
      <c r="B47" s="559"/>
      <c r="C47" s="559"/>
      <c r="D47" s="559"/>
      <c r="E47" s="559"/>
      <c r="F47" s="559"/>
      <c r="G47" s="559"/>
      <c r="H47" s="559"/>
      <c r="I47" s="559"/>
      <c r="J47" s="559"/>
      <c r="K47" s="559"/>
      <c r="L47" s="559"/>
      <c r="M47" s="559"/>
      <c r="N47" s="559"/>
      <c r="O47" s="559"/>
      <c r="P47" s="559"/>
      <c r="Q47" s="559"/>
      <c r="R47" s="559"/>
    </row>
    <row r="48" spans="1:18" ht="24.95" customHeight="1" x14ac:dyDescent="0.25">
      <c r="A48" s="370" t="s">
        <v>52</v>
      </c>
      <c r="B48" s="559"/>
      <c r="C48" s="559"/>
      <c r="D48" s="559"/>
      <c r="E48" s="559"/>
      <c r="F48" s="559"/>
      <c r="G48" s="559"/>
      <c r="H48" s="559"/>
      <c r="I48" s="559"/>
      <c r="J48" s="559"/>
      <c r="K48" s="559"/>
      <c r="L48" s="559"/>
      <c r="M48" s="559"/>
      <c r="N48" s="559"/>
      <c r="O48" s="559"/>
      <c r="P48" s="559"/>
      <c r="Q48" s="559"/>
      <c r="R48" s="559"/>
    </row>
    <row r="49" spans="1:18" ht="24.95" customHeight="1" x14ac:dyDescent="0.25">
      <c r="A49" s="370" t="s">
        <v>53</v>
      </c>
      <c r="B49" s="559" t="s">
        <v>445</v>
      </c>
      <c r="C49" s="559"/>
      <c r="D49" s="559"/>
      <c r="E49" s="559"/>
      <c r="F49" s="559"/>
      <c r="G49" s="559"/>
      <c r="H49" s="559"/>
      <c r="I49" s="559"/>
      <c r="J49" s="559"/>
      <c r="K49" s="559"/>
      <c r="L49" s="559"/>
      <c r="M49" s="559"/>
      <c r="N49" s="559"/>
      <c r="O49" s="559"/>
      <c r="P49" s="559"/>
      <c r="Q49" s="559"/>
      <c r="R49" s="559"/>
    </row>
    <row r="50" spans="1:18" ht="24.95" customHeight="1" x14ac:dyDescent="0.25">
      <c r="A50" s="370" t="s">
        <v>54</v>
      </c>
      <c r="B50" s="559"/>
      <c r="C50" s="559"/>
      <c r="D50" s="559"/>
      <c r="E50" s="559"/>
      <c r="F50" s="559"/>
      <c r="G50" s="559"/>
      <c r="H50" s="559"/>
      <c r="I50" s="559"/>
      <c r="J50" s="559"/>
      <c r="K50" s="559"/>
      <c r="L50" s="559"/>
      <c r="M50" s="559"/>
      <c r="N50" s="559"/>
      <c r="O50" s="559"/>
      <c r="P50" s="559"/>
      <c r="Q50" s="559"/>
      <c r="R50" s="559"/>
    </row>
    <row r="51" spans="1:18" ht="24.95" customHeight="1" x14ac:dyDescent="0.25">
      <c r="A51" s="370" t="s">
        <v>55</v>
      </c>
      <c r="B51" s="559"/>
      <c r="C51" s="559"/>
      <c r="D51" s="559"/>
      <c r="E51" s="559"/>
      <c r="F51" s="559"/>
      <c r="G51" s="559"/>
      <c r="H51" s="559"/>
      <c r="I51" s="559"/>
      <c r="J51" s="559"/>
      <c r="K51" s="559"/>
      <c r="L51" s="559"/>
      <c r="M51" s="559"/>
      <c r="N51" s="559"/>
      <c r="O51" s="559"/>
      <c r="P51" s="559"/>
      <c r="Q51" s="559"/>
      <c r="R51" s="559"/>
    </row>
    <row r="52" spans="1:18" ht="24.95" customHeight="1" x14ac:dyDescent="0.25">
      <c r="A52" s="370" t="s">
        <v>56</v>
      </c>
      <c r="B52" s="559"/>
      <c r="C52" s="559"/>
      <c r="D52" s="559"/>
      <c r="E52" s="559"/>
      <c r="F52" s="559"/>
      <c r="G52" s="559"/>
      <c r="H52" s="559"/>
      <c r="I52" s="559"/>
      <c r="J52" s="559"/>
      <c r="K52" s="559"/>
      <c r="L52" s="559"/>
      <c r="M52" s="559"/>
      <c r="N52" s="559"/>
      <c r="O52" s="559"/>
      <c r="P52" s="559"/>
      <c r="Q52" s="559"/>
      <c r="R52" s="559"/>
    </row>
    <row r="53" spans="1:18" ht="24.95" customHeight="1" x14ac:dyDescent="0.25">
      <c r="A53" s="370" t="s">
        <v>57</v>
      </c>
      <c r="B53" s="559"/>
      <c r="C53" s="559"/>
      <c r="D53" s="559"/>
      <c r="E53" s="559"/>
      <c r="F53" s="559"/>
      <c r="G53" s="559"/>
      <c r="H53" s="559"/>
      <c r="I53" s="559"/>
      <c r="J53" s="559"/>
      <c r="K53" s="559"/>
      <c r="L53" s="559"/>
      <c r="M53" s="559"/>
      <c r="N53" s="559"/>
      <c r="O53" s="559"/>
      <c r="P53" s="559"/>
      <c r="Q53" s="559"/>
      <c r="R53" s="559"/>
    </row>
    <row r="54" spans="1:18" ht="24.95" customHeight="1" x14ac:dyDescent="0.25">
      <c r="A54" s="370" t="s">
        <v>58</v>
      </c>
      <c r="B54" s="559"/>
      <c r="C54" s="559"/>
      <c r="D54" s="559"/>
      <c r="E54" s="559"/>
      <c r="F54" s="559"/>
      <c r="G54" s="559"/>
      <c r="H54" s="559"/>
      <c r="I54" s="559"/>
      <c r="J54" s="559"/>
      <c r="K54" s="559"/>
      <c r="L54" s="559"/>
      <c r="M54" s="559"/>
      <c r="N54" s="559"/>
      <c r="O54" s="559"/>
      <c r="P54" s="559"/>
      <c r="Q54" s="559"/>
      <c r="R54" s="559"/>
    </row>
    <row r="55" spans="1:18" ht="24.95" customHeight="1" x14ac:dyDescent="0.25">
      <c r="A55" s="370" t="s">
        <v>59</v>
      </c>
      <c r="B55" s="559"/>
      <c r="C55" s="559"/>
      <c r="D55" s="559"/>
      <c r="E55" s="559"/>
      <c r="F55" s="559"/>
      <c r="G55" s="559"/>
      <c r="H55" s="559"/>
      <c r="I55" s="559"/>
      <c r="J55" s="559"/>
      <c r="K55" s="559"/>
      <c r="L55" s="559"/>
      <c r="M55" s="559"/>
      <c r="N55" s="559"/>
      <c r="O55" s="559"/>
      <c r="P55" s="559"/>
      <c r="Q55" s="559"/>
      <c r="R55" s="559"/>
    </row>
    <row r="56" spans="1:18" ht="24.95" customHeight="1" x14ac:dyDescent="0.25">
      <c r="A56" s="370" t="s">
        <v>60</v>
      </c>
      <c r="B56" s="559"/>
      <c r="C56" s="559"/>
      <c r="D56" s="559"/>
      <c r="E56" s="559"/>
      <c r="F56" s="559"/>
      <c r="G56" s="559"/>
      <c r="H56" s="559"/>
      <c r="I56" s="559"/>
      <c r="J56" s="559"/>
      <c r="K56" s="559"/>
      <c r="L56" s="559"/>
      <c r="M56" s="559"/>
      <c r="N56" s="559"/>
      <c r="O56" s="559"/>
      <c r="P56" s="559"/>
      <c r="Q56" s="559"/>
      <c r="R56" s="559"/>
    </row>
    <row r="57" spans="1:18" ht="24.95" customHeight="1" x14ac:dyDescent="0.25">
      <c r="A57" s="370" t="s">
        <v>61</v>
      </c>
      <c r="B57" s="559"/>
      <c r="C57" s="559"/>
      <c r="D57" s="559"/>
      <c r="E57" s="559"/>
      <c r="F57" s="559"/>
      <c r="G57" s="559"/>
      <c r="H57" s="559"/>
      <c r="I57" s="559"/>
      <c r="J57" s="559"/>
      <c r="K57" s="559"/>
      <c r="L57" s="559"/>
      <c r="M57" s="559"/>
      <c r="N57" s="559"/>
      <c r="O57" s="559"/>
      <c r="P57" s="559"/>
      <c r="Q57" s="559"/>
      <c r="R57" s="559"/>
    </row>
    <row r="58" spans="1:18" ht="24.95" customHeight="1" x14ac:dyDescent="0.25">
      <c r="A58" s="370" t="s">
        <v>62</v>
      </c>
      <c r="B58" s="559"/>
      <c r="C58" s="559"/>
      <c r="D58" s="559"/>
      <c r="E58" s="559"/>
      <c r="F58" s="559"/>
      <c r="G58" s="559"/>
      <c r="H58" s="559"/>
      <c r="I58" s="559"/>
      <c r="J58" s="559"/>
      <c r="K58" s="559"/>
      <c r="L58" s="559"/>
      <c r="M58" s="559"/>
      <c r="N58" s="559"/>
      <c r="O58" s="559"/>
      <c r="P58" s="559"/>
      <c r="Q58" s="559"/>
      <c r="R58" s="559"/>
    </row>
    <row r="59" spans="1:18" ht="24.95" customHeight="1" x14ac:dyDescent="0.25">
      <c r="A59" s="370" t="s">
        <v>63</v>
      </c>
      <c r="B59" s="559"/>
      <c r="C59" s="559"/>
      <c r="D59" s="559"/>
      <c r="E59" s="559"/>
      <c r="F59" s="559"/>
      <c r="G59" s="559"/>
      <c r="H59" s="559"/>
      <c r="I59" s="559"/>
      <c r="J59" s="559"/>
      <c r="K59" s="559"/>
      <c r="L59" s="559"/>
      <c r="M59" s="559"/>
      <c r="N59" s="559"/>
      <c r="O59" s="559"/>
      <c r="P59" s="559"/>
      <c r="Q59" s="559"/>
      <c r="R59" s="559"/>
    </row>
    <row r="60" spans="1:18" ht="24.95" customHeight="1" x14ac:dyDescent="0.25">
      <c r="A60" s="370" t="s">
        <v>64</v>
      </c>
      <c r="B60" s="559"/>
      <c r="C60" s="559"/>
      <c r="D60" s="559"/>
      <c r="E60" s="559"/>
      <c r="F60" s="559"/>
      <c r="G60" s="559"/>
      <c r="H60" s="559"/>
      <c r="I60" s="559"/>
      <c r="J60" s="559"/>
      <c r="K60" s="559"/>
      <c r="L60" s="559"/>
      <c r="M60" s="559"/>
      <c r="N60" s="559"/>
      <c r="O60" s="559"/>
      <c r="P60" s="559"/>
      <c r="Q60" s="559"/>
      <c r="R60" s="559"/>
    </row>
    <row r="61" spans="1:18" ht="24.95" customHeight="1" x14ac:dyDescent="0.25">
      <c r="A61" s="370" t="s">
        <v>65</v>
      </c>
      <c r="B61" s="559"/>
      <c r="C61" s="559"/>
      <c r="D61" s="559"/>
      <c r="E61" s="559"/>
      <c r="F61" s="559"/>
      <c r="G61" s="559"/>
      <c r="H61" s="559"/>
      <c r="I61" s="559"/>
      <c r="J61" s="559"/>
      <c r="K61" s="559"/>
      <c r="L61" s="559"/>
      <c r="M61" s="559"/>
      <c r="N61" s="559"/>
      <c r="O61" s="559"/>
      <c r="P61" s="559"/>
      <c r="Q61" s="559"/>
      <c r="R61" s="559"/>
    </row>
    <row r="62" spans="1:18" ht="24.95" customHeight="1" x14ac:dyDescent="0.25">
      <c r="A62" s="370" t="s">
        <v>66</v>
      </c>
      <c r="B62" s="559"/>
      <c r="C62" s="559"/>
      <c r="D62" s="559"/>
      <c r="E62" s="559"/>
      <c r="F62" s="559"/>
      <c r="G62" s="559"/>
      <c r="H62" s="559"/>
      <c r="I62" s="559"/>
      <c r="J62" s="559"/>
      <c r="K62" s="559"/>
      <c r="L62" s="559"/>
      <c r="M62" s="559"/>
      <c r="N62" s="559"/>
      <c r="O62" s="559"/>
      <c r="P62" s="559"/>
      <c r="Q62" s="559"/>
      <c r="R62" s="559"/>
    </row>
    <row r="63" spans="1:18" ht="24.95" customHeight="1" x14ac:dyDescent="0.25">
      <c r="A63" s="370" t="s">
        <v>67</v>
      </c>
      <c r="B63" s="559"/>
      <c r="C63" s="559"/>
      <c r="D63" s="559"/>
      <c r="E63" s="559"/>
      <c r="F63" s="559"/>
      <c r="G63" s="559"/>
      <c r="H63" s="559"/>
      <c r="I63" s="559"/>
      <c r="J63" s="559"/>
      <c r="K63" s="559"/>
      <c r="L63" s="559"/>
      <c r="M63" s="559"/>
      <c r="N63" s="559"/>
      <c r="O63" s="559"/>
      <c r="P63" s="559"/>
      <c r="Q63" s="559"/>
      <c r="R63" s="559"/>
    </row>
    <row r="64" spans="1:18" ht="24.95" customHeight="1" x14ac:dyDescent="0.25">
      <c r="A64" s="370" t="s">
        <v>68</v>
      </c>
      <c r="B64" s="559"/>
      <c r="C64" s="559"/>
      <c r="D64" s="559"/>
      <c r="E64" s="559"/>
      <c r="F64" s="559"/>
      <c r="G64" s="559"/>
      <c r="H64" s="559"/>
      <c r="I64" s="559"/>
      <c r="J64" s="559"/>
      <c r="K64" s="559"/>
      <c r="L64" s="559"/>
      <c r="M64" s="559"/>
      <c r="N64" s="559"/>
      <c r="O64" s="559"/>
      <c r="P64" s="559"/>
      <c r="Q64" s="559"/>
      <c r="R64" s="559"/>
    </row>
    <row r="65" spans="1:18" ht="24.95" customHeight="1" x14ac:dyDescent="0.25">
      <c r="A65" s="370" t="s">
        <v>69</v>
      </c>
      <c r="B65" s="559"/>
      <c r="C65" s="559"/>
      <c r="D65" s="559"/>
      <c r="E65" s="559"/>
      <c r="F65" s="559"/>
      <c r="G65" s="559"/>
      <c r="H65" s="559"/>
      <c r="I65" s="559"/>
      <c r="J65" s="559"/>
      <c r="K65" s="559"/>
      <c r="L65" s="559"/>
      <c r="M65" s="559"/>
      <c r="N65" s="559"/>
      <c r="O65" s="559"/>
      <c r="P65" s="559"/>
      <c r="Q65" s="559"/>
      <c r="R65" s="559"/>
    </row>
    <row r="66" spans="1:18" ht="24.95" customHeight="1" x14ac:dyDescent="0.25">
      <c r="A66" s="370" t="s">
        <v>70</v>
      </c>
      <c r="B66" s="559"/>
      <c r="C66" s="559"/>
      <c r="D66" s="559"/>
      <c r="E66" s="559"/>
      <c r="F66" s="559"/>
      <c r="G66" s="559"/>
      <c r="H66" s="559"/>
      <c r="I66" s="559"/>
      <c r="J66" s="559"/>
      <c r="K66" s="559"/>
      <c r="L66" s="559"/>
      <c r="M66" s="559"/>
      <c r="N66" s="559"/>
      <c r="O66" s="559"/>
      <c r="P66" s="559"/>
      <c r="Q66" s="559"/>
      <c r="R66" s="559"/>
    </row>
    <row r="67" spans="1:18" ht="24.95" customHeight="1" x14ac:dyDescent="0.25">
      <c r="A67" s="370" t="s">
        <v>71</v>
      </c>
      <c r="B67" s="559"/>
      <c r="C67" s="559"/>
      <c r="D67" s="559"/>
      <c r="E67" s="559"/>
      <c r="F67" s="559"/>
      <c r="G67" s="559"/>
      <c r="H67" s="559"/>
      <c r="I67" s="559"/>
      <c r="J67" s="559"/>
      <c r="K67" s="559"/>
      <c r="L67" s="559"/>
      <c r="M67" s="559"/>
      <c r="N67" s="559"/>
      <c r="O67" s="559"/>
      <c r="P67" s="559"/>
      <c r="Q67" s="559"/>
      <c r="R67" s="559"/>
    </row>
    <row r="68" spans="1:18" ht="24.95" customHeight="1" x14ac:dyDescent="0.25">
      <c r="A68" s="370" t="s">
        <v>72</v>
      </c>
      <c r="B68" s="559"/>
      <c r="C68" s="559"/>
      <c r="D68" s="559"/>
      <c r="E68" s="559"/>
      <c r="F68" s="559"/>
      <c r="G68" s="559"/>
      <c r="H68" s="559"/>
      <c r="I68" s="559"/>
      <c r="J68" s="559"/>
      <c r="K68" s="559"/>
      <c r="L68" s="559"/>
      <c r="M68" s="559"/>
      <c r="N68" s="559"/>
      <c r="O68" s="559"/>
      <c r="P68" s="559"/>
      <c r="Q68" s="559"/>
      <c r="R68" s="559"/>
    </row>
    <row r="69" spans="1:18" ht="24.95" customHeight="1" x14ac:dyDescent="0.25">
      <c r="A69" s="370" t="s">
        <v>73</v>
      </c>
      <c r="B69" s="559"/>
      <c r="C69" s="559"/>
      <c r="D69" s="559"/>
      <c r="E69" s="559"/>
      <c r="F69" s="559"/>
      <c r="G69" s="559"/>
      <c r="H69" s="559"/>
      <c r="I69" s="559"/>
      <c r="J69" s="559"/>
      <c r="K69" s="559"/>
      <c r="L69" s="559"/>
      <c r="M69" s="559"/>
      <c r="N69" s="559"/>
      <c r="O69" s="559"/>
      <c r="P69" s="559"/>
      <c r="Q69" s="559"/>
      <c r="R69" s="559"/>
    </row>
    <row r="70" spans="1:18" ht="24.95" customHeight="1" x14ac:dyDescent="0.25">
      <c r="A70" s="370" t="s">
        <v>74</v>
      </c>
      <c r="B70" s="559"/>
      <c r="C70" s="559"/>
      <c r="D70" s="559"/>
      <c r="E70" s="559"/>
      <c r="F70" s="559"/>
      <c r="G70" s="559"/>
      <c r="H70" s="559"/>
      <c r="I70" s="559"/>
      <c r="J70" s="559"/>
      <c r="K70" s="559"/>
      <c r="L70" s="559"/>
      <c r="M70" s="559"/>
      <c r="N70" s="559"/>
      <c r="O70" s="559"/>
      <c r="P70" s="559"/>
      <c r="Q70" s="559"/>
      <c r="R70" s="559"/>
    </row>
    <row r="71" spans="1:18" ht="24.95" customHeight="1" x14ac:dyDescent="0.25">
      <c r="A71" s="370" t="s">
        <v>75</v>
      </c>
      <c r="B71" s="559"/>
      <c r="C71" s="559"/>
      <c r="D71" s="559"/>
      <c r="E71" s="559"/>
      <c r="F71" s="559"/>
      <c r="G71" s="559"/>
      <c r="H71" s="559"/>
      <c r="I71" s="559"/>
      <c r="J71" s="559"/>
      <c r="K71" s="559"/>
      <c r="L71" s="559"/>
      <c r="M71" s="559"/>
      <c r="N71" s="559"/>
      <c r="O71" s="559"/>
      <c r="P71" s="559"/>
      <c r="Q71" s="559"/>
      <c r="R71" s="559"/>
    </row>
    <row r="72" spans="1:18" ht="24.95" customHeight="1" x14ac:dyDescent="0.25">
      <c r="A72" s="370" t="s">
        <v>76</v>
      </c>
      <c r="B72" s="559"/>
      <c r="C72" s="559"/>
      <c r="D72" s="559"/>
      <c r="E72" s="559"/>
      <c r="F72" s="559"/>
      <c r="G72" s="559"/>
      <c r="H72" s="559"/>
      <c r="I72" s="559"/>
      <c r="J72" s="559"/>
      <c r="K72" s="559"/>
      <c r="L72" s="559"/>
      <c r="M72" s="559"/>
      <c r="N72" s="559"/>
      <c r="O72" s="559"/>
      <c r="P72" s="559"/>
      <c r="Q72" s="559"/>
      <c r="R72" s="559"/>
    </row>
    <row r="73" spans="1:18" ht="24.95" customHeight="1" x14ac:dyDescent="0.25">
      <c r="A73" s="370" t="s">
        <v>77</v>
      </c>
      <c r="B73" s="559"/>
      <c r="C73" s="559"/>
      <c r="D73" s="559"/>
      <c r="E73" s="559"/>
      <c r="F73" s="559"/>
      <c r="G73" s="559"/>
      <c r="H73" s="559"/>
      <c r="I73" s="559"/>
      <c r="J73" s="559"/>
      <c r="K73" s="559"/>
      <c r="L73" s="559"/>
      <c r="M73" s="559"/>
      <c r="N73" s="559"/>
      <c r="O73" s="559"/>
      <c r="P73" s="559"/>
      <c r="Q73" s="559"/>
      <c r="R73" s="559"/>
    </row>
    <row r="74" spans="1:18" ht="24.95" customHeight="1" x14ac:dyDescent="0.25">
      <c r="A74" s="370" t="s">
        <v>78</v>
      </c>
      <c r="B74" s="559"/>
      <c r="C74" s="559"/>
      <c r="D74" s="559"/>
      <c r="E74" s="559"/>
      <c r="F74" s="559"/>
      <c r="G74" s="559"/>
      <c r="H74" s="559"/>
      <c r="I74" s="559"/>
      <c r="J74" s="559"/>
      <c r="K74" s="559"/>
      <c r="L74" s="559"/>
      <c r="M74" s="559"/>
      <c r="N74" s="559"/>
      <c r="O74" s="559"/>
      <c r="P74" s="559"/>
      <c r="Q74" s="559"/>
      <c r="R74" s="559"/>
    </row>
    <row r="75" spans="1:18" ht="24.95" customHeight="1" x14ac:dyDescent="0.25">
      <c r="A75" s="370" t="s">
        <v>79</v>
      </c>
      <c r="B75" s="559"/>
      <c r="C75" s="559"/>
      <c r="D75" s="559"/>
      <c r="E75" s="559"/>
      <c r="F75" s="559"/>
      <c r="G75" s="559"/>
      <c r="H75" s="559"/>
      <c r="I75" s="559"/>
      <c r="J75" s="559"/>
      <c r="K75" s="559"/>
      <c r="L75" s="559"/>
      <c r="M75" s="559"/>
      <c r="N75" s="559"/>
      <c r="O75" s="559"/>
      <c r="P75" s="559"/>
      <c r="Q75" s="559"/>
      <c r="R75" s="559"/>
    </row>
    <row r="76" spans="1:18" ht="24.95" customHeight="1" x14ac:dyDescent="0.25">
      <c r="A76" s="370" t="s">
        <v>80</v>
      </c>
      <c r="B76" s="559"/>
      <c r="C76" s="559"/>
      <c r="D76" s="559"/>
      <c r="E76" s="559"/>
      <c r="F76" s="559"/>
      <c r="G76" s="559"/>
      <c r="H76" s="559"/>
      <c r="I76" s="559"/>
      <c r="J76" s="559"/>
      <c r="K76" s="559"/>
      <c r="L76" s="559"/>
      <c r="M76" s="559"/>
      <c r="N76" s="559"/>
      <c r="O76" s="559"/>
      <c r="P76" s="559"/>
      <c r="Q76" s="559"/>
      <c r="R76" s="559"/>
    </row>
    <row r="77" spans="1:18" ht="24.95" customHeight="1" x14ac:dyDescent="0.25">
      <c r="A77" s="370" t="s">
        <v>81</v>
      </c>
      <c r="B77" s="559"/>
      <c r="C77" s="559"/>
      <c r="D77" s="559"/>
      <c r="E77" s="559"/>
      <c r="F77" s="559"/>
      <c r="G77" s="559"/>
      <c r="H77" s="559"/>
      <c r="I77" s="559"/>
      <c r="J77" s="559"/>
      <c r="K77" s="559"/>
      <c r="L77" s="559"/>
      <c r="M77" s="559"/>
      <c r="N77" s="559"/>
      <c r="O77" s="559"/>
      <c r="P77" s="559"/>
      <c r="Q77" s="559"/>
      <c r="R77" s="559"/>
    </row>
    <row r="78" spans="1:18" ht="24.95" customHeight="1" x14ac:dyDescent="0.25">
      <c r="A78" s="370" t="s">
        <v>82</v>
      </c>
      <c r="B78" s="559" t="s">
        <v>449</v>
      </c>
      <c r="C78" s="559"/>
      <c r="D78" s="559"/>
      <c r="E78" s="559"/>
      <c r="F78" s="559"/>
      <c r="G78" s="559"/>
      <c r="H78" s="559"/>
      <c r="I78" s="559"/>
      <c r="J78" s="559"/>
      <c r="K78" s="559"/>
      <c r="L78" s="559"/>
      <c r="M78" s="559"/>
      <c r="N78" s="559"/>
      <c r="O78" s="559"/>
      <c r="P78" s="559"/>
      <c r="Q78" s="559"/>
      <c r="R78" s="559"/>
    </row>
    <row r="79" spans="1:18" ht="24.95" customHeight="1" x14ac:dyDescent="0.25">
      <c r="A79" s="370" t="s">
        <v>83</v>
      </c>
      <c r="B79" s="559"/>
      <c r="C79" s="559"/>
      <c r="D79" s="559"/>
      <c r="E79" s="559"/>
      <c r="F79" s="559"/>
      <c r="G79" s="559"/>
      <c r="H79" s="559"/>
      <c r="I79" s="559"/>
      <c r="J79" s="559"/>
      <c r="K79" s="559"/>
      <c r="L79" s="559"/>
      <c r="M79" s="559"/>
      <c r="N79" s="559"/>
      <c r="O79" s="559"/>
      <c r="P79" s="559"/>
      <c r="Q79" s="559"/>
      <c r="R79" s="559"/>
    </row>
    <row r="80" spans="1:18" ht="24.95" customHeight="1" x14ac:dyDescent="0.25">
      <c r="A80" s="370" t="s">
        <v>84</v>
      </c>
      <c r="B80" s="559"/>
      <c r="C80" s="559"/>
      <c r="D80" s="559"/>
      <c r="E80" s="559"/>
      <c r="F80" s="559"/>
      <c r="G80" s="559"/>
      <c r="H80" s="559"/>
      <c r="I80" s="559"/>
      <c r="J80" s="559"/>
      <c r="K80" s="559"/>
      <c r="L80" s="559"/>
      <c r="M80" s="559"/>
      <c r="N80" s="559"/>
      <c r="O80" s="559"/>
      <c r="P80" s="559"/>
      <c r="Q80" s="559"/>
      <c r="R80" s="559"/>
    </row>
    <row r="81" spans="1:18" ht="24.95" customHeight="1" x14ac:dyDescent="0.25">
      <c r="A81" s="370" t="s">
        <v>85</v>
      </c>
      <c r="B81" s="559" t="s">
        <v>450</v>
      </c>
      <c r="C81" s="559"/>
      <c r="D81" s="559"/>
      <c r="E81" s="559"/>
      <c r="F81" s="559"/>
      <c r="G81" s="559"/>
      <c r="H81" s="559"/>
      <c r="I81" s="559"/>
      <c r="J81" s="559"/>
      <c r="K81" s="559"/>
      <c r="L81" s="559"/>
      <c r="M81" s="559"/>
      <c r="N81" s="559"/>
      <c r="O81" s="559"/>
      <c r="P81" s="559"/>
      <c r="Q81" s="559"/>
      <c r="R81" s="559"/>
    </row>
    <row r="82" spans="1:18" ht="24.95" customHeight="1" x14ac:dyDescent="0.25">
      <c r="A82" s="370" t="s">
        <v>86</v>
      </c>
      <c r="B82" s="559"/>
      <c r="C82" s="559"/>
      <c r="D82" s="559"/>
      <c r="E82" s="559"/>
      <c r="F82" s="559"/>
      <c r="G82" s="559"/>
      <c r="H82" s="559"/>
      <c r="I82" s="559"/>
      <c r="J82" s="559"/>
      <c r="K82" s="559"/>
      <c r="L82" s="559"/>
      <c r="M82" s="559"/>
      <c r="N82" s="559"/>
      <c r="O82" s="559"/>
      <c r="P82" s="559"/>
      <c r="Q82" s="559"/>
      <c r="R82" s="559"/>
    </row>
    <row r="83" spans="1:18" ht="24.95" customHeight="1" x14ac:dyDescent="0.25">
      <c r="A83" s="370" t="s">
        <v>87</v>
      </c>
      <c r="B83" s="559" t="s">
        <v>451</v>
      </c>
      <c r="C83" s="559"/>
      <c r="D83" s="559"/>
      <c r="E83" s="559"/>
      <c r="F83" s="559"/>
      <c r="G83" s="559"/>
      <c r="H83" s="559"/>
      <c r="I83" s="559"/>
      <c r="J83" s="559"/>
      <c r="K83" s="559"/>
      <c r="L83" s="559"/>
      <c r="M83" s="559"/>
      <c r="N83" s="559"/>
      <c r="O83" s="559"/>
      <c r="P83" s="559"/>
      <c r="Q83" s="559"/>
      <c r="R83" s="559"/>
    </row>
    <row r="84" spans="1:18" ht="24.95" customHeight="1" x14ac:dyDescent="0.25">
      <c r="A84" s="370" t="s">
        <v>88</v>
      </c>
      <c r="B84" s="559"/>
      <c r="C84" s="559"/>
      <c r="D84" s="559"/>
      <c r="E84" s="559"/>
      <c r="F84" s="559"/>
      <c r="G84" s="559"/>
      <c r="H84" s="559"/>
      <c r="I84" s="559"/>
      <c r="J84" s="559"/>
      <c r="K84" s="559"/>
      <c r="L84" s="559"/>
      <c r="M84" s="559"/>
      <c r="N84" s="559"/>
      <c r="O84" s="559"/>
      <c r="P84" s="559"/>
      <c r="Q84" s="559"/>
      <c r="R84" s="559"/>
    </row>
    <row r="85" spans="1:18" ht="24.95" customHeight="1" x14ac:dyDescent="0.25">
      <c r="A85" s="370" t="s">
        <v>89</v>
      </c>
      <c r="B85" s="559"/>
      <c r="C85" s="559"/>
      <c r="D85" s="559"/>
      <c r="E85" s="559"/>
      <c r="F85" s="559"/>
      <c r="G85" s="559"/>
      <c r="H85" s="559"/>
      <c r="I85" s="559"/>
      <c r="J85" s="559"/>
      <c r="K85" s="559"/>
      <c r="L85" s="559"/>
      <c r="M85" s="559"/>
      <c r="N85" s="559"/>
      <c r="O85" s="559"/>
      <c r="P85" s="559"/>
      <c r="Q85" s="559"/>
      <c r="R85" s="559"/>
    </row>
    <row r="86" spans="1:18" ht="24.95" customHeight="1" x14ac:dyDescent="0.25">
      <c r="A86" s="370" t="s">
        <v>90</v>
      </c>
      <c r="B86" s="559"/>
      <c r="C86" s="559"/>
      <c r="D86" s="559"/>
      <c r="E86" s="559"/>
      <c r="F86" s="559"/>
      <c r="G86" s="559"/>
      <c r="H86" s="559"/>
      <c r="I86" s="559"/>
      <c r="J86" s="559"/>
      <c r="K86" s="559"/>
      <c r="L86" s="559"/>
      <c r="M86" s="559"/>
      <c r="N86" s="559"/>
      <c r="O86" s="559"/>
      <c r="P86" s="559"/>
      <c r="Q86" s="559"/>
      <c r="R86" s="559"/>
    </row>
    <row r="87" spans="1:18" ht="24.95" customHeight="1" x14ac:dyDescent="0.25">
      <c r="A87" s="370" t="s">
        <v>91</v>
      </c>
      <c r="B87" s="559"/>
      <c r="C87" s="559"/>
      <c r="D87" s="559"/>
      <c r="E87" s="559"/>
      <c r="F87" s="559"/>
      <c r="G87" s="559"/>
      <c r="H87" s="559"/>
      <c r="I87" s="559"/>
      <c r="J87" s="559"/>
      <c r="K87" s="559"/>
      <c r="L87" s="559"/>
      <c r="M87" s="559"/>
      <c r="N87" s="559"/>
      <c r="O87" s="559"/>
      <c r="P87" s="559"/>
      <c r="Q87" s="559"/>
      <c r="R87" s="559"/>
    </row>
    <row r="88" spans="1:18" ht="24.95" customHeight="1" x14ac:dyDescent="0.25">
      <c r="A88" s="370" t="s">
        <v>92</v>
      </c>
      <c r="B88" s="559"/>
      <c r="C88" s="559"/>
      <c r="D88" s="559"/>
      <c r="E88" s="559"/>
      <c r="F88" s="559"/>
      <c r="G88" s="559"/>
      <c r="H88" s="559"/>
      <c r="I88" s="559"/>
      <c r="J88" s="559"/>
      <c r="K88" s="559"/>
      <c r="L88" s="559"/>
      <c r="M88" s="559"/>
      <c r="N88" s="559"/>
      <c r="O88" s="559"/>
      <c r="P88" s="559"/>
      <c r="Q88" s="559"/>
      <c r="R88" s="559"/>
    </row>
    <row r="89" spans="1:18" ht="24.95" customHeight="1" x14ac:dyDescent="0.25">
      <c r="A89" s="370" t="s">
        <v>93</v>
      </c>
      <c r="B89" s="559"/>
      <c r="C89" s="559"/>
      <c r="D89" s="559"/>
      <c r="E89" s="559"/>
      <c r="F89" s="559"/>
      <c r="G89" s="559"/>
      <c r="H89" s="559"/>
      <c r="I89" s="559"/>
      <c r="J89" s="559"/>
      <c r="K89" s="559"/>
      <c r="L89" s="559"/>
      <c r="M89" s="559"/>
      <c r="N89" s="559"/>
      <c r="O89" s="559"/>
      <c r="P89" s="559"/>
      <c r="Q89" s="559"/>
      <c r="R89" s="559"/>
    </row>
    <row r="90" spans="1:18" ht="24.95" customHeight="1" x14ac:dyDescent="0.25">
      <c r="A90" s="370" t="s">
        <v>94</v>
      </c>
      <c r="B90" s="559"/>
      <c r="C90" s="559"/>
      <c r="D90" s="559"/>
      <c r="E90" s="559"/>
      <c r="F90" s="559"/>
      <c r="G90" s="559"/>
      <c r="H90" s="559"/>
      <c r="I90" s="559"/>
      <c r="J90" s="559"/>
      <c r="K90" s="559"/>
      <c r="L90" s="559"/>
      <c r="M90" s="559"/>
      <c r="N90" s="559"/>
      <c r="O90" s="559"/>
      <c r="P90" s="559"/>
      <c r="Q90" s="559"/>
      <c r="R90" s="559"/>
    </row>
    <row r="91" spans="1:18" ht="24.95" customHeight="1" x14ac:dyDescent="0.25">
      <c r="A91" s="370" t="s">
        <v>95</v>
      </c>
      <c r="B91" s="559"/>
      <c r="C91" s="559"/>
      <c r="D91" s="559"/>
      <c r="E91" s="559"/>
      <c r="F91" s="559"/>
      <c r="G91" s="559"/>
      <c r="H91" s="559"/>
      <c r="I91" s="559"/>
      <c r="J91" s="559"/>
      <c r="K91" s="559"/>
      <c r="L91" s="559"/>
      <c r="M91" s="559"/>
      <c r="N91" s="559"/>
      <c r="O91" s="559"/>
      <c r="P91" s="559"/>
      <c r="Q91" s="559"/>
      <c r="R91" s="559"/>
    </row>
    <row r="92" spans="1:18" ht="24.95" customHeight="1" x14ac:dyDescent="0.25">
      <c r="A92" s="370" t="s">
        <v>96</v>
      </c>
      <c r="B92" s="559"/>
      <c r="C92" s="559"/>
      <c r="D92" s="559"/>
      <c r="E92" s="559"/>
      <c r="F92" s="559"/>
      <c r="G92" s="559"/>
      <c r="H92" s="559"/>
      <c r="I92" s="559"/>
      <c r="J92" s="559"/>
      <c r="K92" s="559"/>
      <c r="L92" s="559"/>
      <c r="M92" s="559"/>
      <c r="N92" s="559"/>
      <c r="O92" s="559"/>
      <c r="P92" s="559"/>
      <c r="Q92" s="559"/>
      <c r="R92" s="559"/>
    </row>
    <row r="93" spans="1:18" ht="24.95" customHeight="1" x14ac:dyDescent="0.25">
      <c r="A93" s="370" t="s">
        <v>97</v>
      </c>
      <c r="B93" s="559"/>
      <c r="C93" s="559"/>
      <c r="D93" s="559"/>
      <c r="E93" s="559"/>
      <c r="F93" s="559"/>
      <c r="G93" s="559"/>
      <c r="H93" s="559"/>
      <c r="I93" s="559"/>
      <c r="J93" s="559"/>
      <c r="K93" s="559"/>
      <c r="L93" s="559"/>
      <c r="M93" s="559"/>
      <c r="N93" s="559"/>
      <c r="O93" s="559"/>
      <c r="P93" s="559"/>
      <c r="Q93" s="559"/>
      <c r="R93" s="559"/>
    </row>
    <row r="94" spans="1:18" ht="24.95" customHeight="1" x14ac:dyDescent="0.25">
      <c r="A94" s="370" t="s">
        <v>98</v>
      </c>
      <c r="B94" s="559"/>
      <c r="C94" s="559"/>
      <c r="D94" s="559"/>
      <c r="E94" s="559"/>
      <c r="F94" s="559"/>
      <c r="G94" s="559"/>
      <c r="H94" s="559"/>
      <c r="I94" s="559"/>
      <c r="J94" s="559"/>
      <c r="K94" s="559"/>
      <c r="L94" s="559"/>
      <c r="M94" s="559"/>
      <c r="N94" s="559"/>
      <c r="O94" s="559"/>
      <c r="P94" s="559"/>
      <c r="Q94" s="559"/>
      <c r="R94" s="559"/>
    </row>
    <row r="95" spans="1:18" ht="24.95" customHeight="1" x14ac:dyDescent="0.25">
      <c r="A95" s="370" t="s">
        <v>99</v>
      </c>
      <c r="B95" s="559"/>
      <c r="C95" s="559"/>
      <c r="D95" s="559"/>
      <c r="E95" s="559"/>
      <c r="F95" s="559"/>
      <c r="G95" s="559"/>
      <c r="H95" s="559"/>
      <c r="I95" s="559"/>
      <c r="J95" s="559"/>
      <c r="K95" s="559"/>
      <c r="L95" s="559"/>
      <c r="M95" s="559"/>
      <c r="N95" s="559"/>
      <c r="O95" s="559"/>
      <c r="P95" s="559"/>
      <c r="Q95" s="559"/>
      <c r="R95" s="559"/>
    </row>
    <row r="96" spans="1:18" ht="24.95" customHeight="1" x14ac:dyDescent="0.25">
      <c r="A96" s="370" t="s">
        <v>100</v>
      </c>
      <c r="B96" s="559"/>
      <c r="C96" s="559"/>
      <c r="D96" s="559"/>
      <c r="E96" s="559"/>
      <c r="F96" s="559"/>
      <c r="G96" s="559"/>
      <c r="H96" s="559"/>
      <c r="I96" s="559"/>
      <c r="J96" s="559"/>
      <c r="K96" s="559"/>
      <c r="L96" s="559"/>
      <c r="M96" s="559"/>
      <c r="N96" s="559"/>
      <c r="O96" s="559"/>
      <c r="P96" s="559"/>
      <c r="Q96" s="559"/>
      <c r="R96" s="559"/>
    </row>
    <row r="97" spans="1:18" ht="24.95" customHeight="1" x14ac:dyDescent="0.25">
      <c r="A97" s="370" t="s">
        <v>101</v>
      </c>
      <c r="B97" s="559"/>
      <c r="C97" s="559"/>
      <c r="D97" s="559"/>
      <c r="E97" s="559"/>
      <c r="F97" s="559"/>
      <c r="G97" s="559"/>
      <c r="H97" s="559"/>
      <c r="I97" s="559"/>
      <c r="J97" s="559"/>
      <c r="K97" s="559"/>
      <c r="L97" s="559"/>
      <c r="M97" s="559"/>
      <c r="N97" s="559"/>
      <c r="O97" s="559"/>
      <c r="P97" s="559"/>
      <c r="Q97" s="559"/>
      <c r="R97" s="559"/>
    </row>
    <row r="98" spans="1:18" ht="24.95" customHeight="1" x14ac:dyDescent="0.25">
      <c r="A98" s="370" t="s">
        <v>102</v>
      </c>
      <c r="B98" s="559"/>
      <c r="C98" s="559"/>
      <c r="D98" s="559"/>
      <c r="E98" s="559"/>
      <c r="F98" s="559"/>
      <c r="G98" s="559"/>
      <c r="H98" s="559"/>
      <c r="I98" s="559"/>
      <c r="J98" s="559"/>
      <c r="K98" s="559"/>
      <c r="L98" s="559"/>
      <c r="M98" s="559"/>
      <c r="N98" s="559"/>
      <c r="O98" s="559"/>
      <c r="P98" s="559"/>
      <c r="Q98" s="559"/>
      <c r="R98" s="559"/>
    </row>
    <row r="99" spans="1:18" ht="24.95" customHeight="1" x14ac:dyDescent="0.25">
      <c r="A99" s="370" t="s">
        <v>103</v>
      </c>
      <c r="B99" s="559"/>
      <c r="C99" s="559"/>
      <c r="D99" s="559"/>
      <c r="E99" s="559"/>
      <c r="F99" s="559"/>
      <c r="G99" s="559"/>
      <c r="H99" s="559"/>
      <c r="I99" s="559"/>
      <c r="J99" s="559"/>
      <c r="K99" s="559"/>
      <c r="L99" s="559"/>
      <c r="M99" s="559"/>
      <c r="N99" s="559"/>
      <c r="O99" s="559"/>
      <c r="P99" s="559"/>
      <c r="Q99" s="559"/>
      <c r="R99" s="559"/>
    </row>
    <row r="100" spans="1:18" ht="24.95" customHeight="1" x14ac:dyDescent="0.25">
      <c r="A100" s="370" t="s">
        <v>104</v>
      </c>
      <c r="B100" s="559"/>
      <c r="C100" s="559"/>
      <c r="D100" s="559"/>
      <c r="E100" s="559"/>
      <c r="F100" s="559"/>
      <c r="G100" s="559"/>
      <c r="H100" s="559"/>
      <c r="I100" s="559"/>
      <c r="J100" s="559"/>
      <c r="K100" s="559"/>
      <c r="L100" s="559"/>
      <c r="M100" s="559"/>
      <c r="N100" s="559"/>
      <c r="O100" s="559"/>
      <c r="P100" s="559"/>
      <c r="Q100" s="559"/>
      <c r="R100" s="559"/>
    </row>
    <row r="101" spans="1:18" ht="24.95" customHeight="1" x14ac:dyDescent="0.25">
      <c r="A101" s="370" t="s">
        <v>105</v>
      </c>
      <c r="B101" s="559"/>
      <c r="C101" s="559"/>
      <c r="D101" s="559"/>
      <c r="E101" s="559"/>
      <c r="F101" s="559"/>
      <c r="G101" s="559"/>
      <c r="H101" s="559"/>
      <c r="I101" s="559"/>
      <c r="J101" s="559"/>
      <c r="K101" s="559"/>
      <c r="L101" s="559"/>
      <c r="M101" s="559"/>
      <c r="N101" s="559"/>
      <c r="O101" s="559"/>
      <c r="P101" s="559"/>
      <c r="Q101" s="559"/>
      <c r="R101" s="559"/>
    </row>
    <row r="102" spans="1:18" ht="24.95" customHeight="1" x14ac:dyDescent="0.25">
      <c r="A102" s="370" t="s">
        <v>106</v>
      </c>
      <c r="B102" s="559"/>
      <c r="C102" s="559"/>
      <c r="D102" s="559"/>
      <c r="E102" s="559"/>
      <c r="F102" s="559"/>
      <c r="G102" s="559"/>
      <c r="H102" s="559"/>
      <c r="I102" s="559"/>
      <c r="J102" s="559"/>
      <c r="K102" s="559"/>
      <c r="L102" s="559"/>
      <c r="M102" s="559"/>
      <c r="N102" s="559"/>
      <c r="O102" s="559"/>
      <c r="P102" s="559"/>
      <c r="Q102" s="559"/>
      <c r="R102" s="559"/>
    </row>
    <row r="103" spans="1:18" ht="24.95" customHeight="1" x14ac:dyDescent="0.25">
      <c r="A103" s="370" t="s">
        <v>107</v>
      </c>
      <c r="B103" s="559"/>
      <c r="C103" s="559"/>
      <c r="D103" s="559"/>
      <c r="E103" s="559"/>
      <c r="F103" s="559"/>
      <c r="G103" s="559"/>
      <c r="H103" s="559"/>
      <c r="I103" s="559"/>
      <c r="J103" s="559"/>
      <c r="K103" s="559"/>
      <c r="L103" s="559"/>
      <c r="M103" s="559"/>
      <c r="N103" s="559"/>
      <c r="O103" s="559"/>
      <c r="P103" s="559"/>
      <c r="Q103" s="559"/>
      <c r="R103" s="559"/>
    </row>
    <row r="104" spans="1:18" ht="24.95" customHeight="1" x14ac:dyDescent="0.25">
      <c r="A104" s="370" t="s">
        <v>108</v>
      </c>
      <c r="B104" s="559"/>
      <c r="C104" s="559"/>
      <c r="D104" s="559"/>
      <c r="E104" s="559"/>
      <c r="F104" s="559"/>
      <c r="G104" s="559"/>
      <c r="H104" s="559"/>
      <c r="I104" s="559"/>
      <c r="J104" s="559"/>
      <c r="K104" s="559"/>
      <c r="L104" s="559"/>
      <c r="M104" s="559"/>
      <c r="N104" s="559"/>
      <c r="O104" s="559"/>
      <c r="P104" s="559"/>
      <c r="Q104" s="559"/>
      <c r="R104" s="559"/>
    </row>
    <row r="105" spans="1:18" ht="24.95" customHeight="1" x14ac:dyDescent="0.25">
      <c r="A105" s="370" t="s">
        <v>109</v>
      </c>
      <c r="B105" s="559"/>
      <c r="C105" s="559"/>
      <c r="D105" s="559"/>
      <c r="E105" s="559"/>
      <c r="F105" s="559"/>
      <c r="G105" s="559"/>
      <c r="H105" s="559"/>
      <c r="I105" s="559"/>
      <c r="J105" s="559"/>
      <c r="K105" s="559"/>
      <c r="L105" s="559"/>
      <c r="M105" s="559"/>
      <c r="N105" s="559"/>
      <c r="O105" s="559"/>
      <c r="P105" s="559"/>
      <c r="Q105" s="559"/>
      <c r="R105" s="559"/>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topLeftCell="A4" zoomScale="90" zoomScaleNormal="90" workbookViewId="0">
      <selection activeCell="G28" sqref="G28"/>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350</v>
      </c>
      <c r="C4" s="377" t="s">
        <v>349</v>
      </c>
      <c r="D4" s="377" t="s">
        <v>351</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0.02</v>
      </c>
      <c r="C5" s="372">
        <f>B138</f>
        <v>0.14070529413628968</v>
      </c>
      <c r="D5" s="372">
        <f>B142</f>
        <v>2</v>
      </c>
      <c r="E5" s="306">
        <f>'terepi-hajtásszám&amp;hullaték'!S108</f>
        <v>2</v>
      </c>
      <c r="F5" s="16">
        <f>'terepi-hajtásszám&amp;hullaték'!W109</f>
        <v>0</v>
      </c>
      <c r="G5" s="16">
        <f>'terepi-hajtásszám&amp;hullaték'!X110</f>
        <v>0</v>
      </c>
      <c r="H5" s="9">
        <f>F5/E5</f>
        <v>0</v>
      </c>
      <c r="I5" s="9">
        <f>(G5+F5)/E5</f>
        <v>0</v>
      </c>
      <c r="J5" s="9">
        <f>E5/$E$29</f>
        <v>1.463057790782736E-3</v>
      </c>
      <c r="K5" s="9">
        <f>F5/$F$29</f>
        <v>0</v>
      </c>
      <c r="L5" s="12">
        <f t="shared" ref="L5:L29" si="0">100*E5/$B$1</f>
        <v>2</v>
      </c>
      <c r="M5" s="9">
        <f>(L5*(10000/(100*0.5*0.3)))/1000</f>
        <v>1.3333333333333333</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0.01</v>
      </c>
      <c r="C7" s="373">
        <f>D138</f>
        <v>0.1</v>
      </c>
      <c r="D7" s="373">
        <f>D142</f>
        <v>1</v>
      </c>
      <c r="E7" s="27">
        <f>'terepi-hajtásszám&amp;hullaték'!AK108</f>
        <v>1</v>
      </c>
      <c r="F7" s="18">
        <f>'terepi-hajtásszám&amp;hullaték'!AO109</f>
        <v>0</v>
      </c>
      <c r="G7" s="18">
        <f>'terepi-hajtásszám&amp;hullaték'!AP110</f>
        <v>0</v>
      </c>
      <c r="H7" s="9">
        <f t="shared" ref="H7:H28" si="12">F7/E7</f>
        <v>0</v>
      </c>
      <c r="I7" s="9">
        <f t="shared" si="6"/>
        <v>0</v>
      </c>
      <c r="J7" s="9">
        <f t="shared" si="7"/>
        <v>7.3152889539136799E-4</v>
      </c>
      <c r="K7" s="9">
        <f t="shared" si="8"/>
        <v>0</v>
      </c>
      <c r="L7" s="12">
        <f t="shared" si="0"/>
        <v>1</v>
      </c>
      <c r="M7" s="9">
        <f t="shared" si="9"/>
        <v>0.66666666666666663</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3.22</v>
      </c>
      <c r="C9" s="373">
        <f>F138</f>
        <v>10.088076770588779</v>
      </c>
      <c r="D9" s="373">
        <f>F142</f>
        <v>14.000000000000002</v>
      </c>
      <c r="E9" s="27">
        <f>'terepi-hajtásszám&amp;hullaték'!BC108</f>
        <v>322</v>
      </c>
      <c r="F9" s="18">
        <f>'terepi-hajtásszám&amp;hullaték'!BG109</f>
        <v>2</v>
      </c>
      <c r="G9" s="18">
        <f>'terepi-hajtásszám&amp;hullaték'!BH110</f>
        <v>51</v>
      </c>
      <c r="H9" s="9">
        <f t="shared" si="12"/>
        <v>6.2111801242236021E-3</v>
      </c>
      <c r="I9" s="9">
        <f t="shared" si="6"/>
        <v>0.16459627329192547</v>
      </c>
      <c r="J9" s="9">
        <f t="shared" si="7"/>
        <v>0.23555230431602048</v>
      </c>
      <c r="K9" s="9">
        <f t="shared" si="8"/>
        <v>0.5</v>
      </c>
      <c r="L9" s="12">
        <f t="shared" si="0"/>
        <v>322</v>
      </c>
      <c r="M9" s="9">
        <f t="shared" si="9"/>
        <v>214.66666666666666</v>
      </c>
      <c r="N9" s="12">
        <f t="shared" si="1"/>
        <v>2</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2.56</v>
      </c>
      <c r="C10" s="373">
        <f>G138</f>
        <v>10.684001066448785</v>
      </c>
      <c r="D10" s="373">
        <f>G142</f>
        <v>12</v>
      </c>
      <c r="E10" s="27">
        <f>'terepi-hajtásszám&amp;hullaték'!BL108</f>
        <v>256</v>
      </c>
      <c r="F10" s="18">
        <f>'terepi-hajtásszám&amp;hullaték'!BP109</f>
        <v>0</v>
      </c>
      <c r="G10" s="18">
        <f>'terepi-hajtásszám&amp;hullaték'!BQ110</f>
        <v>83</v>
      </c>
      <c r="H10" s="9">
        <f t="shared" si="12"/>
        <v>0</v>
      </c>
      <c r="I10" s="9">
        <f t="shared" si="6"/>
        <v>0.32421875</v>
      </c>
      <c r="J10" s="9">
        <f t="shared" si="7"/>
        <v>0.18727139722019021</v>
      </c>
      <c r="K10" s="9">
        <f t="shared" si="8"/>
        <v>0</v>
      </c>
      <c r="L10" s="12">
        <f t="shared" si="0"/>
        <v>256</v>
      </c>
      <c r="M10" s="9">
        <f t="shared" si="9"/>
        <v>170.66666666666666</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2.21</v>
      </c>
      <c r="C14" s="373">
        <f>K138</f>
        <v>6.689800770085335</v>
      </c>
      <c r="D14" s="373">
        <f>K142</f>
        <v>18</v>
      </c>
      <c r="E14" s="27">
        <f>'terepi-hajtásszám&amp;hullaték'!CV108</f>
        <v>221</v>
      </c>
      <c r="F14" s="18">
        <f>'terepi-hajtásszám&amp;hullaték'!CZ109</f>
        <v>1</v>
      </c>
      <c r="G14" s="18">
        <f>'terepi-hajtásszám&amp;hullaték'!DA110</f>
        <v>13</v>
      </c>
      <c r="H14" s="9">
        <f t="shared" si="12"/>
        <v>4.5248868778280547E-3</v>
      </c>
      <c r="I14" s="9">
        <f t="shared" si="6"/>
        <v>6.3348416289592757E-2</v>
      </c>
      <c r="J14" s="9">
        <f t="shared" si="7"/>
        <v>0.16166788588149231</v>
      </c>
      <c r="K14" s="9">
        <f t="shared" si="8"/>
        <v>0.25</v>
      </c>
      <c r="L14" s="12">
        <f t="shared" si="0"/>
        <v>221</v>
      </c>
      <c r="M14" s="9">
        <f t="shared" si="9"/>
        <v>147.33333333333331</v>
      </c>
      <c r="N14" s="12">
        <f t="shared" si="1"/>
        <v>1</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0.8</v>
      </c>
      <c r="C17" s="373">
        <f>N138</f>
        <v>4.0775314378018752</v>
      </c>
      <c r="D17" s="373">
        <f>N142</f>
        <v>7.0000000000000009</v>
      </c>
      <c r="E17" s="27">
        <f>'terepi-hajtásszám&amp;hullaték'!DW108</f>
        <v>80</v>
      </c>
      <c r="F17" s="18">
        <f>'terepi-hajtásszám&amp;hullaték'!EA109</f>
        <v>0</v>
      </c>
      <c r="G17" s="18">
        <f>'terepi-hajtásszám&amp;hullaték'!EB110</f>
        <v>18</v>
      </c>
      <c r="H17" s="9">
        <f t="shared" si="12"/>
        <v>0</v>
      </c>
      <c r="I17" s="9">
        <f t="shared" si="6"/>
        <v>0.22500000000000001</v>
      </c>
      <c r="J17" s="9">
        <f t="shared" si="7"/>
        <v>5.8522311631309436E-2</v>
      </c>
      <c r="K17" s="9">
        <f t="shared" si="8"/>
        <v>0</v>
      </c>
      <c r="L17" s="12">
        <f t="shared" si="0"/>
        <v>80</v>
      </c>
      <c r="M17" s="9">
        <f t="shared" si="9"/>
        <v>53.333333333333329</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1.08</v>
      </c>
      <c r="C18" s="373">
        <f>O138</f>
        <v>5.4210215593995521</v>
      </c>
      <c r="D18" s="373">
        <f>O142</f>
        <v>6</v>
      </c>
      <c r="E18" s="27">
        <f>'terepi-hajtásszám&amp;hullaték'!EF108</f>
        <v>108</v>
      </c>
      <c r="F18" s="18">
        <f>'terepi-hajtásszám&amp;hullaték'!EJ109</f>
        <v>0</v>
      </c>
      <c r="G18" s="18">
        <f>'terepi-hajtásszám&amp;hullaték'!EK110</f>
        <v>31</v>
      </c>
      <c r="H18" s="9">
        <f t="shared" si="12"/>
        <v>0</v>
      </c>
      <c r="I18" s="9">
        <f t="shared" si="6"/>
        <v>0.28703703703703703</v>
      </c>
      <c r="J18" s="9">
        <f t="shared" si="7"/>
        <v>7.9005120702267742E-2</v>
      </c>
      <c r="K18" s="9">
        <f t="shared" si="8"/>
        <v>0</v>
      </c>
      <c r="L18" s="12">
        <f t="shared" si="0"/>
        <v>108</v>
      </c>
      <c r="M18" s="9">
        <f t="shared" si="9"/>
        <v>72</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0.03</v>
      </c>
      <c r="C19" s="373">
        <f>P138</f>
        <v>0.3</v>
      </c>
      <c r="D19" s="373">
        <f>P142</f>
        <v>1</v>
      </c>
      <c r="E19" s="27">
        <f>'terepi-hajtásszám&amp;hullaték'!EO108</f>
        <v>3</v>
      </c>
      <c r="F19" s="18">
        <f>'terepi-hajtásszám&amp;hullaték'!ES109</f>
        <v>0</v>
      </c>
      <c r="G19" s="18">
        <f>'terepi-hajtásszám&amp;hullaték'!ET110</f>
        <v>3</v>
      </c>
      <c r="H19" s="9">
        <f t="shared" si="12"/>
        <v>0</v>
      </c>
      <c r="I19" s="9">
        <f t="shared" si="6"/>
        <v>1</v>
      </c>
      <c r="J19" s="9">
        <f t="shared" si="7"/>
        <v>2.1945866861741038E-3</v>
      </c>
      <c r="K19" s="9">
        <f t="shared" si="8"/>
        <v>0</v>
      </c>
      <c r="L19" s="12">
        <f t="shared" si="0"/>
        <v>3</v>
      </c>
      <c r="M19" s="9">
        <f t="shared" si="9"/>
        <v>2</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1.44</v>
      </c>
      <c r="C21" s="373">
        <f>R138</f>
        <v>5.1174488593715157</v>
      </c>
      <c r="D21" s="373">
        <f>R142</f>
        <v>10</v>
      </c>
      <c r="E21" s="27">
        <f>'terepi-hajtásszám&amp;hullaték'!FG108</f>
        <v>144</v>
      </c>
      <c r="F21" s="18">
        <f>'terepi-hajtásszám&amp;hullaték'!FK109</f>
        <v>0</v>
      </c>
      <c r="G21" s="18">
        <f>'terepi-hajtásszám&amp;hullaték'!FL110</f>
        <v>42</v>
      </c>
      <c r="H21" s="9">
        <f t="shared" si="12"/>
        <v>0</v>
      </c>
      <c r="I21" s="9">
        <f t="shared" si="6"/>
        <v>0.29166666666666669</v>
      </c>
      <c r="J21" s="9">
        <f t="shared" si="7"/>
        <v>0.10534016093635698</v>
      </c>
      <c r="K21" s="9">
        <f t="shared" si="8"/>
        <v>0</v>
      </c>
      <c r="L21" s="12">
        <f t="shared" si="0"/>
        <v>144</v>
      </c>
      <c r="M21" s="9">
        <f t="shared" si="9"/>
        <v>96</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0.28999999999999998</v>
      </c>
      <c r="C22" s="373">
        <f>S138</f>
        <v>1.6714779040832051</v>
      </c>
      <c r="D22" s="373">
        <f>S142</f>
        <v>3</v>
      </c>
      <c r="E22" s="27">
        <f>'terepi-hajtásszám&amp;hullaték'!FP108</f>
        <v>29</v>
      </c>
      <c r="F22" s="18">
        <f>'terepi-hajtásszám&amp;hullaték'!FT109</f>
        <v>0</v>
      </c>
      <c r="G22" s="18">
        <f>'terepi-hajtásszám&amp;hullaték'!FU110</f>
        <v>0</v>
      </c>
      <c r="H22" s="9">
        <f t="shared" si="12"/>
        <v>0</v>
      </c>
      <c r="I22" s="9">
        <f t="shared" si="6"/>
        <v>0</v>
      </c>
      <c r="J22" s="9">
        <f t="shared" si="7"/>
        <v>2.121433796634967E-2</v>
      </c>
      <c r="K22" s="9">
        <f t="shared" si="8"/>
        <v>0</v>
      </c>
      <c r="L22" s="12">
        <f t="shared" si="0"/>
        <v>29</v>
      </c>
      <c r="M22" s="9">
        <f t="shared" si="9"/>
        <v>19.333333333333332</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0.98</v>
      </c>
      <c r="C23" s="373">
        <f>T138</f>
        <v>4.5504578524217392</v>
      </c>
      <c r="D23" s="373">
        <f>T142</f>
        <v>7.0000000000000009</v>
      </c>
      <c r="E23" s="27">
        <f>'terepi-hajtásszám&amp;hullaték'!FY108</f>
        <v>98</v>
      </c>
      <c r="F23" s="18">
        <f>'terepi-hajtásszám&amp;hullaték'!GC109</f>
        <v>0</v>
      </c>
      <c r="G23" s="18">
        <f>'terepi-hajtásszám&amp;hullaték'!GD110</f>
        <v>6</v>
      </c>
      <c r="H23" s="9">
        <f t="shared" si="12"/>
        <v>0</v>
      </c>
      <c r="I23" s="9">
        <f t="shared" si="6"/>
        <v>6.1224489795918366E-2</v>
      </c>
      <c r="J23" s="9">
        <f t="shared" si="7"/>
        <v>7.1689831748354055E-2</v>
      </c>
      <c r="K23" s="9">
        <f t="shared" si="8"/>
        <v>0</v>
      </c>
      <c r="L23" s="12">
        <f t="shared" si="0"/>
        <v>98</v>
      </c>
      <c r="M23" s="9">
        <f t="shared" si="9"/>
        <v>65.333333333333329</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'terepi-hajtásszám&amp;hullaték'!GS4</f>
        <v>Vadkörte</v>
      </c>
      <c r="B25" s="376">
        <f>V137</f>
        <v>1.03</v>
      </c>
      <c r="C25" s="373">
        <f>V138</f>
        <v>6.1405343103154806</v>
      </c>
      <c r="D25" s="373">
        <f>V142</f>
        <v>5</v>
      </c>
      <c r="E25" s="27">
        <f>'terepi-hajtásszám&amp;hullaték'!GQ108</f>
        <v>85</v>
      </c>
      <c r="F25" s="18">
        <f>'terepi-hajtásszám&amp;hullaték'!GU109</f>
        <v>1</v>
      </c>
      <c r="G25" s="18">
        <f>'terepi-hajtásszám&amp;hullaték'!GV110</f>
        <v>5</v>
      </c>
      <c r="H25" s="9">
        <f t="shared" si="12"/>
        <v>1.1764705882352941E-2</v>
      </c>
      <c r="I25" s="9">
        <f t="shared" si="6"/>
        <v>7.0588235294117646E-2</v>
      </c>
      <c r="J25" s="9">
        <f t="shared" si="7"/>
        <v>6.2179956108266279E-2</v>
      </c>
      <c r="K25" s="9">
        <f t="shared" si="8"/>
        <v>0.25</v>
      </c>
      <c r="L25" s="12">
        <f t="shared" si="0"/>
        <v>85</v>
      </c>
      <c r="M25" s="9">
        <f t="shared" si="9"/>
        <v>56.666666666666664</v>
      </c>
      <c r="N25" s="12">
        <f t="shared" si="1"/>
        <v>1</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Tatárjuhar</v>
      </c>
      <c r="B26" s="376">
        <f>W137</f>
        <v>0.13</v>
      </c>
      <c r="C26" s="373">
        <f>W138</f>
        <v>0.93910552757354804</v>
      </c>
      <c r="D26" s="373">
        <f>W142</f>
        <v>2</v>
      </c>
      <c r="E26" s="27">
        <f>'terepi-hajtásszám&amp;hullaték'!GZ108</f>
        <v>13</v>
      </c>
      <c r="F26" s="18">
        <f>'terepi-hajtásszám&amp;hullaték'!HD109</f>
        <v>0</v>
      </c>
      <c r="G26" s="18">
        <f>'terepi-hajtásszám&amp;hullaték'!HE110</f>
        <v>1</v>
      </c>
      <c r="H26" s="9">
        <f t="shared" si="12"/>
        <v>0</v>
      </c>
      <c r="I26" s="9">
        <f t="shared" si="6"/>
        <v>7.6923076923076927E-2</v>
      </c>
      <c r="J26" s="9">
        <f t="shared" si="7"/>
        <v>9.5098756400877841E-3</v>
      </c>
      <c r="K26" s="9">
        <f t="shared" si="8"/>
        <v>0</v>
      </c>
      <c r="L26" s="12">
        <f t="shared" si="0"/>
        <v>13</v>
      </c>
      <c r="M26" s="9">
        <f t="shared" si="9"/>
        <v>8.6666666666666661</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Gyalogakác</v>
      </c>
      <c r="B27" s="376">
        <f>X137</f>
        <v>0.05</v>
      </c>
      <c r="C27" s="373">
        <f>X138</f>
        <v>0.5</v>
      </c>
      <c r="D27" s="373">
        <f>X142</f>
        <v>1</v>
      </c>
      <c r="E27" s="27">
        <f>'terepi-hajtásszám&amp;hullaték'!HI108</f>
        <v>5</v>
      </c>
      <c r="F27" s="18">
        <f>'terepi-hajtásszám&amp;hullaték'!HM109</f>
        <v>0</v>
      </c>
      <c r="G27" s="18">
        <f>'terepi-hajtásszám&amp;hullaték'!HN110</f>
        <v>3</v>
      </c>
      <c r="H27" s="9">
        <f t="shared" si="12"/>
        <v>0</v>
      </c>
      <c r="I27" s="9">
        <f t="shared" si="6"/>
        <v>0.6</v>
      </c>
      <c r="J27" s="9">
        <f t="shared" si="7"/>
        <v>3.6576444769568397E-3</v>
      </c>
      <c r="K27" s="9">
        <f t="shared" si="8"/>
        <v>0</v>
      </c>
      <c r="L27" s="12">
        <f t="shared" si="0"/>
        <v>5</v>
      </c>
      <c r="M27" s="9">
        <f t="shared" si="9"/>
        <v>3.333333333333333</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1367</v>
      </c>
      <c r="F29" s="11">
        <f>SUM(F5:F28)</f>
        <v>4</v>
      </c>
      <c r="G29" s="11">
        <f>SUM(G5:G25)</f>
        <v>252</v>
      </c>
      <c r="H29" s="12">
        <f>F29/E29</f>
        <v>2.926115581565472E-3</v>
      </c>
      <c r="I29" s="12">
        <f>(G29+F29)/E29</f>
        <v>0.18727139722019021</v>
      </c>
      <c r="J29" s="26"/>
      <c r="K29" s="26"/>
      <c r="L29" s="12">
        <f t="shared" si="0"/>
        <v>1367</v>
      </c>
      <c r="M29" s="12">
        <f>(L29*(10000/(100*0.5*0.3)))/1000</f>
        <v>911.33333333333326</v>
      </c>
      <c r="N29" s="12">
        <f t="shared" si="1"/>
        <v>4</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'terepi-hajtásszám&amp;hullaték'!GS4</f>
        <v>Vadkörte</v>
      </c>
      <c r="W36" s="354" t="str">
        <f>'terepi-hajtásszám&amp;hullaték'!GX4</f>
        <v>Tatárjuhar</v>
      </c>
      <c r="X36" s="354" t="str">
        <f>'terepi-hajtásszám&amp;hullaték'!HG4</f>
        <v>Gyalogakác</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7</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2</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11</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4</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28</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35</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42</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17</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26</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57</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21</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53</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34</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30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15</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55</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28</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34</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21</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32</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27</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20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8</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SUM('terepi-hajtásszám&amp;hullaték'!GW35:GZ35)</f>
        <v>8</v>
      </c>
      <c r="W65" s="351">
        <f>SUM('terepi-hajtásszám&amp;hullaték'!GW35:GZ35)</f>
        <v>8</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1</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8</v>
      </c>
      <c r="S66" s="351">
        <f>SUM('terepi-hajtásszám&amp;hullaték'!FM36:FP36)</f>
        <v>0</v>
      </c>
      <c r="T66" s="351">
        <f>SUM('terepi-hajtásszám&amp;hullaték'!FV36:FY36)</f>
        <v>10</v>
      </c>
      <c r="U66" s="351">
        <f>SUM('terepi-hajtásszám&amp;hullaték'!GE36:GH36)</f>
        <v>0</v>
      </c>
      <c r="V66" s="351">
        <f>SUM('terepi-hajtásszám&amp;hullaték'!GN36:GQ36)</f>
        <v>50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15</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35</v>
      </c>
      <c r="O68" s="353">
        <f>SUM('terepi-hajtásszám&amp;hullaték'!EC38:EF38)</f>
        <v>0</v>
      </c>
      <c r="P68" s="351">
        <f>SUM('terepi-hajtásszám&amp;hullaték'!EL38:EO38)</f>
        <v>0</v>
      </c>
      <c r="Q68" s="351">
        <f>SUM('terepi-hajtásszám&amp;hullaték'!EU38:EX38)</f>
        <v>0</v>
      </c>
      <c r="R68" s="351">
        <f>SUM('terepi-hajtásszám&amp;hullaték'!FD38:FG38)</f>
        <v>23</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39</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7</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8</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12</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9</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31</v>
      </c>
      <c r="H75" s="352">
        <f>SUM('terepi-hajtásszám&amp;hullaték'!BR45:BU45)</f>
        <v>0</v>
      </c>
      <c r="I75" s="352">
        <f>SUM('terepi-hajtásszám&amp;hullaték'!CA45:CD45)</f>
        <v>0</v>
      </c>
      <c r="J75" s="352">
        <f>SUM('terepi-hajtásszám&amp;hullaték'!CJ45:CM45)</f>
        <v>0</v>
      </c>
      <c r="K75" s="351">
        <f>SUM('terepi-hajtásszám&amp;hullaték'!CS45:CV45)</f>
        <v>42</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54</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10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8</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67</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3</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26</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SUM('terepi-hajtásszám&amp;hullaték'!HF56:HI56)</f>
        <v>5</v>
      </c>
      <c r="W86" s="351">
        <f>SUM('terepi-hajtásszám&amp;hullaték'!GW56:GZ56)</f>
        <v>0</v>
      </c>
      <c r="X86" s="351">
        <f>SUM('terepi-hajtásszám&amp;hullaték'!HF56:HI56)</f>
        <v>5</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13</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10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15</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4</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4</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1</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14</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10</v>
      </c>
      <c r="H99" s="352">
        <f>SUM('terepi-hajtásszám&amp;hullaték'!BR69:BU69)</f>
        <v>0</v>
      </c>
      <c r="I99" s="352">
        <f>SUM('terepi-hajtásszám&amp;hullaték'!CA69:CD69)</f>
        <v>0</v>
      </c>
      <c r="J99" s="352">
        <f>SUM('terepi-hajtásszám&amp;hullaték'!CJ69:CM69)</f>
        <v>0</v>
      </c>
      <c r="K99" s="351">
        <f>SUM('terepi-hajtásszám&amp;hullaték'!CS69:CV69)</f>
        <v>3</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1</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3</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1</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5</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18</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11</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5</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7</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6</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11</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6</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7</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10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6</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3</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6</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7</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3</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5</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6</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6</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3</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3</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SUM('terepi-hajtásszám&amp;hullaték'!GW94:GZ94)</f>
        <v>5</v>
      </c>
      <c r="W124" s="351">
        <f>SUM('terepi-hajtásszám&amp;hullaték'!GW94:GZ94)</f>
        <v>5</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2</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2</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6</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8</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20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13</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13</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7</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332</v>
      </c>
      <c r="B137" s="356">
        <f>AVERAGE(B37:B136)</f>
        <v>0.02</v>
      </c>
      <c r="C137" s="363">
        <f t="shared" ref="C137:X137" si="13">AVERAGE(C37:C136)</f>
        <v>0</v>
      </c>
      <c r="D137" s="363">
        <f t="shared" si="13"/>
        <v>0.01</v>
      </c>
      <c r="E137" s="363">
        <f t="shared" si="13"/>
        <v>0</v>
      </c>
      <c r="F137" s="363">
        <f t="shared" si="13"/>
        <v>3.22</v>
      </c>
      <c r="G137" s="363">
        <f t="shared" si="13"/>
        <v>2.56</v>
      </c>
      <c r="H137" s="363">
        <f t="shared" si="13"/>
        <v>0</v>
      </c>
      <c r="I137" s="363">
        <f t="shared" si="13"/>
        <v>0</v>
      </c>
      <c r="J137" s="363">
        <f t="shared" si="13"/>
        <v>0</v>
      </c>
      <c r="K137" s="363">
        <f t="shared" si="13"/>
        <v>2.21</v>
      </c>
      <c r="L137" s="363">
        <f t="shared" si="13"/>
        <v>0</v>
      </c>
      <c r="M137" s="363">
        <f t="shared" si="13"/>
        <v>0</v>
      </c>
      <c r="N137" s="363">
        <f t="shared" si="13"/>
        <v>0.8</v>
      </c>
      <c r="O137" s="363">
        <f t="shared" si="13"/>
        <v>1.08</v>
      </c>
      <c r="P137" s="363">
        <f t="shared" si="13"/>
        <v>0.03</v>
      </c>
      <c r="Q137" s="363">
        <f t="shared" si="13"/>
        <v>0</v>
      </c>
      <c r="R137" s="363">
        <f t="shared" si="13"/>
        <v>1.44</v>
      </c>
      <c r="S137" s="363">
        <f t="shared" si="13"/>
        <v>0.28999999999999998</v>
      </c>
      <c r="T137" s="363">
        <f t="shared" si="13"/>
        <v>0.98</v>
      </c>
      <c r="U137" s="363">
        <f t="shared" si="13"/>
        <v>0</v>
      </c>
      <c r="V137" s="363">
        <f t="shared" si="13"/>
        <v>1.03</v>
      </c>
      <c r="W137" s="363">
        <f t="shared" si="13"/>
        <v>0.13</v>
      </c>
      <c r="X137" s="364">
        <f t="shared" si="13"/>
        <v>0.05</v>
      </c>
    </row>
    <row r="138" spans="1:24" ht="15" x14ac:dyDescent="0.25">
      <c r="A138" s="360" t="s">
        <v>220</v>
      </c>
      <c r="B138" s="357">
        <f>STDEV(B37:B136)</f>
        <v>0.14070529413628968</v>
      </c>
      <c r="C138" s="365">
        <f t="shared" ref="C138:X138" si="14">STDEV(C37:C136)</f>
        <v>0</v>
      </c>
      <c r="D138" s="365">
        <f t="shared" si="14"/>
        <v>0.1</v>
      </c>
      <c r="E138" s="365">
        <f t="shared" si="14"/>
        <v>0</v>
      </c>
      <c r="F138" s="365">
        <f t="shared" si="14"/>
        <v>10.088076770588779</v>
      </c>
      <c r="G138" s="365">
        <f t="shared" si="14"/>
        <v>10.684001066448785</v>
      </c>
      <c r="H138" s="365">
        <f t="shared" si="14"/>
        <v>0</v>
      </c>
      <c r="I138" s="365">
        <f t="shared" si="14"/>
        <v>0</v>
      </c>
      <c r="J138" s="365">
        <f t="shared" si="14"/>
        <v>0</v>
      </c>
      <c r="K138" s="365">
        <f t="shared" si="14"/>
        <v>6.689800770085335</v>
      </c>
      <c r="L138" s="365">
        <f t="shared" si="14"/>
        <v>0</v>
      </c>
      <c r="M138" s="365">
        <f t="shared" si="14"/>
        <v>0</v>
      </c>
      <c r="N138" s="365">
        <f t="shared" si="14"/>
        <v>4.0775314378018752</v>
      </c>
      <c r="O138" s="365">
        <f t="shared" si="14"/>
        <v>5.4210215593995521</v>
      </c>
      <c r="P138" s="365">
        <f t="shared" si="14"/>
        <v>0.3</v>
      </c>
      <c r="Q138" s="365">
        <f t="shared" si="14"/>
        <v>0</v>
      </c>
      <c r="R138" s="365">
        <f t="shared" si="14"/>
        <v>5.1174488593715157</v>
      </c>
      <c r="S138" s="365">
        <f t="shared" si="14"/>
        <v>1.6714779040832051</v>
      </c>
      <c r="T138" s="365">
        <f t="shared" si="14"/>
        <v>4.5504578524217392</v>
      </c>
      <c r="U138" s="365">
        <f t="shared" si="14"/>
        <v>0</v>
      </c>
      <c r="V138" s="365">
        <f t="shared" si="14"/>
        <v>6.1405343103154806</v>
      </c>
      <c r="W138" s="365">
        <f t="shared" si="14"/>
        <v>0.93910552757354804</v>
      </c>
      <c r="X138" s="366">
        <f t="shared" si="14"/>
        <v>0.5</v>
      </c>
    </row>
    <row r="139" spans="1:24" x14ac:dyDescent="0.2">
      <c r="A139" s="25"/>
    </row>
    <row r="140" spans="1:24" ht="15" x14ac:dyDescent="0.25">
      <c r="A140" s="362" t="s">
        <v>325</v>
      </c>
      <c r="B140" s="355">
        <f t="shared" ref="B140:X140" si="15">$B$1-B141</f>
        <v>2</v>
      </c>
      <c r="C140" s="355">
        <f t="shared" si="15"/>
        <v>0</v>
      </c>
      <c r="D140" s="355">
        <f t="shared" si="15"/>
        <v>1</v>
      </c>
      <c r="E140" s="355">
        <f t="shared" si="15"/>
        <v>0</v>
      </c>
      <c r="F140" s="355">
        <f t="shared" si="15"/>
        <v>14</v>
      </c>
      <c r="G140" s="355">
        <f t="shared" si="15"/>
        <v>12</v>
      </c>
      <c r="H140" s="355">
        <f t="shared" si="15"/>
        <v>0</v>
      </c>
      <c r="I140" s="355">
        <f t="shared" si="15"/>
        <v>0</v>
      </c>
      <c r="J140" s="355">
        <f t="shared" si="15"/>
        <v>0</v>
      </c>
      <c r="K140" s="355">
        <f t="shared" si="15"/>
        <v>18</v>
      </c>
      <c r="L140" s="355">
        <f t="shared" si="15"/>
        <v>0</v>
      </c>
      <c r="M140" s="355">
        <f t="shared" si="15"/>
        <v>0</v>
      </c>
      <c r="N140" s="355">
        <f t="shared" si="15"/>
        <v>7</v>
      </c>
      <c r="O140" s="355">
        <f t="shared" si="15"/>
        <v>6</v>
      </c>
      <c r="P140" s="355">
        <f t="shared" si="15"/>
        <v>1</v>
      </c>
      <c r="Q140" s="355">
        <f t="shared" si="15"/>
        <v>0</v>
      </c>
      <c r="R140" s="355">
        <f t="shared" si="15"/>
        <v>10</v>
      </c>
      <c r="S140" s="355">
        <f t="shared" si="15"/>
        <v>3</v>
      </c>
      <c r="T140" s="355">
        <f t="shared" si="15"/>
        <v>7</v>
      </c>
      <c r="U140" s="355">
        <f t="shared" si="15"/>
        <v>0</v>
      </c>
      <c r="V140" s="355">
        <f t="shared" si="15"/>
        <v>5</v>
      </c>
      <c r="W140" s="355">
        <f t="shared" si="15"/>
        <v>2</v>
      </c>
      <c r="X140" s="355">
        <f t="shared" si="15"/>
        <v>1</v>
      </c>
    </row>
    <row r="141" spans="1:24" ht="15" x14ac:dyDescent="0.25">
      <c r="A141" s="362" t="s">
        <v>324</v>
      </c>
      <c r="B141" s="355">
        <f>COUNTIF(B37:B136,0)</f>
        <v>98</v>
      </c>
      <c r="C141" s="355">
        <f t="shared" ref="C141:F141" si="16">COUNTIF(C37:C136,0)</f>
        <v>100</v>
      </c>
      <c r="D141" s="355">
        <f t="shared" si="16"/>
        <v>99</v>
      </c>
      <c r="E141" s="355">
        <f t="shared" si="16"/>
        <v>100</v>
      </c>
      <c r="F141" s="355">
        <f t="shared" si="16"/>
        <v>86</v>
      </c>
      <c r="G141" s="355">
        <f t="shared" ref="G141:X141" si="17">COUNTIF(G37:G136,0)</f>
        <v>88</v>
      </c>
      <c r="H141" s="355">
        <f t="shared" si="17"/>
        <v>100</v>
      </c>
      <c r="I141" s="355">
        <f t="shared" si="17"/>
        <v>100</v>
      </c>
      <c r="J141" s="355">
        <f t="shared" si="17"/>
        <v>100</v>
      </c>
      <c r="K141" s="355">
        <f t="shared" si="17"/>
        <v>82</v>
      </c>
      <c r="L141" s="355">
        <f t="shared" si="17"/>
        <v>100</v>
      </c>
      <c r="M141" s="355">
        <f t="shared" si="17"/>
        <v>100</v>
      </c>
      <c r="N141" s="355">
        <f t="shared" si="17"/>
        <v>93</v>
      </c>
      <c r="O141" s="355">
        <f t="shared" si="17"/>
        <v>94</v>
      </c>
      <c r="P141" s="355">
        <f t="shared" si="17"/>
        <v>99</v>
      </c>
      <c r="Q141" s="355">
        <f t="shared" si="17"/>
        <v>100</v>
      </c>
      <c r="R141" s="355">
        <f t="shared" si="17"/>
        <v>90</v>
      </c>
      <c r="S141" s="355">
        <f t="shared" si="17"/>
        <v>97</v>
      </c>
      <c r="T141" s="355">
        <f t="shared" si="17"/>
        <v>93</v>
      </c>
      <c r="U141" s="355">
        <f t="shared" si="17"/>
        <v>100</v>
      </c>
      <c r="V141" s="355">
        <f t="shared" si="17"/>
        <v>95</v>
      </c>
      <c r="W141" s="355">
        <f t="shared" si="17"/>
        <v>98</v>
      </c>
      <c r="X141" s="355">
        <f t="shared" si="17"/>
        <v>99</v>
      </c>
    </row>
    <row r="142" spans="1:24" ht="15" x14ac:dyDescent="0.25">
      <c r="A142" s="362" t="s">
        <v>326</v>
      </c>
      <c r="B142" s="358">
        <f>(B140/(B140+B141))*100</f>
        <v>2</v>
      </c>
      <c r="C142" s="358">
        <f t="shared" ref="C142:X142" si="18">(C140/(C140+C141))*100</f>
        <v>0</v>
      </c>
      <c r="D142" s="358">
        <f t="shared" si="18"/>
        <v>1</v>
      </c>
      <c r="E142" s="358">
        <f t="shared" si="18"/>
        <v>0</v>
      </c>
      <c r="F142" s="358">
        <f t="shared" si="18"/>
        <v>14.000000000000002</v>
      </c>
      <c r="G142" s="358">
        <f t="shared" si="18"/>
        <v>12</v>
      </c>
      <c r="H142" s="358">
        <f t="shared" si="18"/>
        <v>0</v>
      </c>
      <c r="I142" s="358">
        <f t="shared" si="18"/>
        <v>0</v>
      </c>
      <c r="J142" s="358">
        <f t="shared" si="18"/>
        <v>0</v>
      </c>
      <c r="K142" s="358">
        <f t="shared" si="18"/>
        <v>18</v>
      </c>
      <c r="L142" s="358">
        <f t="shared" si="18"/>
        <v>0</v>
      </c>
      <c r="M142" s="358">
        <f t="shared" si="18"/>
        <v>0</v>
      </c>
      <c r="N142" s="358">
        <f t="shared" si="18"/>
        <v>7.0000000000000009</v>
      </c>
      <c r="O142" s="358">
        <f t="shared" si="18"/>
        <v>6</v>
      </c>
      <c r="P142" s="358">
        <f t="shared" si="18"/>
        <v>1</v>
      </c>
      <c r="Q142" s="358">
        <f t="shared" si="18"/>
        <v>0</v>
      </c>
      <c r="R142" s="358">
        <f t="shared" si="18"/>
        <v>10</v>
      </c>
      <c r="S142" s="358">
        <f t="shared" si="18"/>
        <v>3</v>
      </c>
      <c r="T142" s="358">
        <f t="shared" si="18"/>
        <v>7.0000000000000009</v>
      </c>
      <c r="U142" s="358">
        <f t="shared" si="18"/>
        <v>0</v>
      </c>
      <c r="V142" s="358">
        <f t="shared" si="18"/>
        <v>5</v>
      </c>
      <c r="W142" s="358">
        <f t="shared" si="18"/>
        <v>2</v>
      </c>
      <c r="X142" s="358">
        <f t="shared" si="18"/>
        <v>1</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E1" zoomScale="80" zoomScaleNormal="80" workbookViewId="0">
      <selection activeCell="L17" sqref="L17"/>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323</v>
      </c>
      <c r="C1" s="150">
        <f>COUNTIFS(C5:C25,"&gt;0")</f>
        <v>11</v>
      </c>
      <c r="D1" s="193"/>
      <c r="E1" s="193" t="s">
        <v>197</v>
      </c>
      <c r="F1" s="150">
        <v>0.05</v>
      </c>
      <c r="G1" s="193"/>
      <c r="H1" s="193" t="s">
        <v>198</v>
      </c>
      <c r="I1" s="150">
        <f>F1/(2*C1)</f>
        <v>2.2727272727272731E-3</v>
      </c>
      <c r="J1" s="193"/>
      <c r="K1" s="193" t="s">
        <v>310</v>
      </c>
      <c r="L1" s="222">
        <f>C1-2</f>
        <v>9</v>
      </c>
      <c r="N1" s="194" t="s">
        <v>194</v>
      </c>
      <c r="O1" s="145">
        <v>2.8781599999999998</v>
      </c>
    </row>
    <row r="2" spans="1:29" ht="16.5" thickBot="1" x14ac:dyDescent="0.3">
      <c r="A2" s="193"/>
      <c r="B2" s="193"/>
      <c r="C2" s="193"/>
      <c r="D2" s="193"/>
      <c r="E2" s="193"/>
      <c r="F2" s="193"/>
      <c r="G2" s="193"/>
      <c r="H2" s="193"/>
      <c r="I2" s="193"/>
      <c r="J2" s="193"/>
      <c r="K2" s="193"/>
      <c r="L2" s="193"/>
      <c r="N2" s="250" t="s">
        <v>311</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114.90909090909091</v>
      </c>
      <c r="C5" s="335">
        <f>'növénykínálat-rágás'!E5</f>
        <v>2</v>
      </c>
      <c r="D5" s="253">
        <f t="shared" ref="D5:D24" si="0">C5/$C$26</f>
        <v>1.5822784810126582E-3</v>
      </c>
      <c r="E5" s="253">
        <f>(F5-D5)/((F5+D5)-(2*F5*D5))</f>
        <v>-1</v>
      </c>
      <c r="F5" s="253">
        <f t="shared" ref="F5:F24" si="1">I5/$I$26</f>
        <v>0</v>
      </c>
      <c r="G5" s="263" t="str">
        <f>A5</f>
        <v>Kocsánytalan tölgy</v>
      </c>
      <c r="H5" s="260">
        <f t="shared" ref="H5:H24" si="2">$I$26*(C5/$C$26)</f>
        <v>4.7468354430379748E-3</v>
      </c>
      <c r="I5" s="336">
        <f>'növénykínálat-rágás'!F5</f>
        <v>0</v>
      </c>
      <c r="J5" s="237"/>
      <c r="K5" s="238"/>
      <c r="L5" s="239" t="s">
        <v>173</v>
      </c>
      <c r="M5" s="30"/>
      <c r="N5" s="31"/>
      <c r="O5" s="30"/>
      <c r="P5" s="32"/>
      <c r="R5" s="254" t="str">
        <f>A5</f>
        <v>Kocsánytalan tölgy</v>
      </c>
      <c r="S5" s="255">
        <f>D5</f>
        <v>1.5822784810126582E-3</v>
      </c>
      <c r="T5" s="41">
        <f>(U5-S5)/((U5+S5)-(2*U5*S5))</f>
        <v>-1</v>
      </c>
      <c r="U5" s="255">
        <f>F5</f>
        <v>0</v>
      </c>
      <c r="V5" s="150">
        <f t="shared" ref="V5:V24" si="3">(S5/S$26)*(LN(S5/S$26))</f>
        <v>-1.1157434148092508E-2</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114.90909090909091</v>
      </c>
      <c r="C7" s="335">
        <f>'növénykínálat-rágás'!E7</f>
        <v>1</v>
      </c>
      <c r="D7" s="253">
        <f t="shared" si="0"/>
        <v>7.911392405063291E-4</v>
      </c>
      <c r="E7" s="253">
        <f t="shared" si="6"/>
        <v>-1</v>
      </c>
      <c r="F7" s="253">
        <f t="shared" si="1"/>
        <v>0</v>
      </c>
      <c r="G7" s="263" t="str">
        <f t="shared" si="7"/>
        <v>Csertölgy</v>
      </c>
      <c r="H7" s="260">
        <f t="shared" si="2"/>
        <v>2.3734177215189874E-3</v>
      </c>
      <c r="I7" s="336">
        <f>'növénykínálat-rágás'!F7</f>
        <v>0</v>
      </c>
      <c r="J7" s="237"/>
      <c r="K7" s="238"/>
      <c r="L7" s="241" t="s">
        <v>175</v>
      </c>
      <c r="M7" s="34"/>
      <c r="N7" s="35"/>
      <c r="O7" s="34"/>
      <c r="P7" s="36"/>
      <c r="R7" s="254" t="str">
        <f t="shared" si="8"/>
        <v>Csertölgy</v>
      </c>
      <c r="S7" s="255">
        <f t="shared" si="9"/>
        <v>7.911392405063291E-4</v>
      </c>
      <c r="T7" s="41">
        <f t="shared" si="10"/>
        <v>-1</v>
      </c>
      <c r="U7" s="255">
        <f t="shared" si="11"/>
        <v>0</v>
      </c>
      <c r="V7" s="150">
        <f t="shared" si="3"/>
        <v>-6.1883452011878065E-3</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114.90909090909091</v>
      </c>
      <c r="C9" s="335">
        <f>'növénykínálat-rágás'!E9</f>
        <v>322</v>
      </c>
      <c r="D9" s="253">
        <f t="shared" si="0"/>
        <v>0.254746835443038</v>
      </c>
      <c r="E9" s="253">
        <f t="shared" si="6"/>
        <v>0.70806890299184044</v>
      </c>
      <c r="F9" s="253">
        <f t="shared" si="1"/>
        <v>0.66666666666666663</v>
      </c>
      <c r="G9" s="263" t="str">
        <f t="shared" si="7"/>
        <v>Virágos kőris</v>
      </c>
      <c r="H9" s="260">
        <f t="shared" si="2"/>
        <v>0.764240506329114</v>
      </c>
      <c r="I9" s="336">
        <f>'növénykínálat-rágás'!F9</f>
        <v>2</v>
      </c>
      <c r="J9" s="237"/>
      <c r="K9" s="238"/>
      <c r="L9" s="193"/>
      <c r="M9" s="21"/>
      <c r="N9" s="1"/>
      <c r="O9" s="21"/>
      <c r="R9" s="254" t="str">
        <f t="shared" si="8"/>
        <v>Virágos kőris</v>
      </c>
      <c r="S9" s="255">
        <f t="shared" si="9"/>
        <v>0.254746835443038</v>
      </c>
      <c r="T9" s="41">
        <f t="shared" si="10"/>
        <v>0.70806890299184044</v>
      </c>
      <c r="U9" s="255">
        <f t="shared" si="11"/>
        <v>0.66666666666666663</v>
      </c>
      <c r="V9" s="150">
        <f t="shared" si="3"/>
        <v>-0.35728603106629125</v>
      </c>
      <c r="W9" s="150">
        <f t="shared" si="4"/>
        <v>-0.27031007207210961</v>
      </c>
      <c r="X9" s="193"/>
      <c r="Y9" s="193"/>
      <c r="Z9" s="193"/>
      <c r="AA9" s="193"/>
      <c r="AB9" s="193"/>
      <c r="AC9" s="193"/>
    </row>
    <row r="10" spans="1:29" ht="15.75" x14ac:dyDescent="0.25">
      <c r="A10" s="150" t="str">
        <f>'növénykínálat-rágás'!A10</f>
        <v>Gyertyán</v>
      </c>
      <c r="B10" s="260">
        <f t="shared" si="5"/>
        <v>114.90909090909091</v>
      </c>
      <c r="C10" s="335">
        <f>'növénykínálat-rágás'!E10</f>
        <v>256</v>
      </c>
      <c r="D10" s="253">
        <f t="shared" si="0"/>
        <v>0.20253164556962025</v>
      </c>
      <c r="E10" s="253">
        <f t="shared" si="6"/>
        <v>-1</v>
      </c>
      <c r="F10" s="253">
        <f t="shared" si="1"/>
        <v>0</v>
      </c>
      <c r="G10" s="263" t="str">
        <f t="shared" si="7"/>
        <v>Gyertyán</v>
      </c>
      <c r="H10" s="260">
        <f t="shared" si="2"/>
        <v>0.60759493670886078</v>
      </c>
      <c r="I10" s="336">
        <f>'növénykínálat-rágás'!F10</f>
        <v>0</v>
      </c>
      <c r="J10" s="237"/>
      <c r="K10" s="238"/>
      <c r="L10" s="238"/>
      <c r="M10" s="22"/>
      <c r="N10" s="1"/>
      <c r="O10" s="21"/>
      <c r="R10" s="254" t="str">
        <f t="shared" si="8"/>
        <v>Gyertyán</v>
      </c>
      <c r="S10" s="255">
        <f t="shared" si="9"/>
        <v>0.20253164556962025</v>
      </c>
      <c r="T10" s="41">
        <f t="shared" si="10"/>
        <v>-1</v>
      </c>
      <c r="U10" s="255">
        <f t="shared" si="11"/>
        <v>0</v>
      </c>
      <c r="V10" s="150">
        <f t="shared" si="3"/>
        <v>-0.33569796711817873</v>
      </c>
      <c r="W10" s="150" t="e">
        <f t="shared" si="4"/>
        <v>#NUM!</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114.90909090909091</v>
      </c>
      <c r="C14" s="335">
        <f>'növénykínálat-rágás'!E14</f>
        <v>221</v>
      </c>
      <c r="D14" s="253">
        <f t="shared" si="0"/>
        <v>0.17484177215189872</v>
      </c>
      <c r="E14" s="253">
        <f t="shared" si="6"/>
        <v>0.40471380471380475</v>
      </c>
      <c r="F14" s="253">
        <f t="shared" si="1"/>
        <v>0.33333333333333331</v>
      </c>
      <c r="G14" s="263" t="str">
        <f t="shared" si="7"/>
        <v>Mezei juhar</v>
      </c>
      <c r="H14" s="260">
        <f t="shared" si="2"/>
        <v>0.52452531645569622</v>
      </c>
      <c r="I14" s="336">
        <f>'növénykínálat-rágás'!F14</f>
        <v>1</v>
      </c>
      <c r="J14" s="237"/>
      <c r="K14" s="238"/>
      <c r="L14" s="238"/>
      <c r="M14" s="22"/>
      <c r="N14" s="1"/>
      <c r="O14" s="21"/>
      <c r="R14" s="254" t="str">
        <f t="shared" si="8"/>
        <v>Mezei juhar</v>
      </c>
      <c r="S14" s="255">
        <f t="shared" si="9"/>
        <v>0.17484177215189872</v>
      </c>
      <c r="T14" s="41">
        <f t="shared" si="10"/>
        <v>0.40471380471380475</v>
      </c>
      <c r="U14" s="255">
        <f t="shared" si="11"/>
        <v>0.33333333333333331</v>
      </c>
      <c r="V14" s="150">
        <f t="shared" si="3"/>
        <v>-0.31837718564946793</v>
      </c>
      <c r="W14" s="150">
        <f t="shared" si="4"/>
        <v>-0.36620409622270322</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114.90909090909091</v>
      </c>
      <c r="C17" s="335">
        <f>'növénykínálat-rágás'!E17</f>
        <v>80</v>
      </c>
      <c r="D17" s="253">
        <f t="shared" si="0"/>
        <v>6.3291139240506333E-2</v>
      </c>
      <c r="E17" s="253">
        <f t="shared" si="6"/>
        <v>-1</v>
      </c>
      <c r="F17" s="253">
        <f t="shared" si="1"/>
        <v>0</v>
      </c>
      <c r="G17" s="263" t="str">
        <f t="shared" si="7"/>
        <v>Fagyal</v>
      </c>
      <c r="H17" s="260">
        <f t="shared" si="2"/>
        <v>0.189873417721519</v>
      </c>
      <c r="I17" s="336">
        <f>'növénykínálat-rágás'!F17</f>
        <v>0</v>
      </c>
      <c r="J17" s="237"/>
      <c r="K17" s="238"/>
      <c r="L17" s="238"/>
      <c r="M17" s="22"/>
      <c r="N17" s="1"/>
      <c r="O17" s="21"/>
      <c r="R17" s="254" t="str">
        <f t="shared" si="8"/>
        <v>Fagyal</v>
      </c>
      <c r="S17" s="255">
        <f t="shared" si="9"/>
        <v>6.3291139240506333E-2</v>
      </c>
      <c r="T17" s="41">
        <f t="shared" si="10"/>
        <v>-1</v>
      </c>
      <c r="U17" s="255">
        <f t="shared" si="11"/>
        <v>0</v>
      </c>
      <c r="V17" s="150">
        <f t="shared" si="3"/>
        <v>-0.18674560134224483</v>
      </c>
      <c r="W17" s="150" t="e">
        <f t="shared" si="4"/>
        <v>#NUM!</v>
      </c>
      <c r="X17" s="193"/>
      <c r="Y17" s="193"/>
      <c r="Z17" s="193"/>
      <c r="AA17" s="193"/>
      <c r="AB17" s="193"/>
      <c r="AC17" s="193"/>
    </row>
    <row r="18" spans="1:29" ht="15.75" x14ac:dyDescent="0.25">
      <c r="A18" s="150" t="str">
        <f>'növénykínálat-rágás'!A18</f>
        <v>Galagonya</v>
      </c>
      <c r="B18" s="260">
        <f t="shared" si="5"/>
        <v>114.90909090909091</v>
      </c>
      <c r="C18" s="335">
        <f>'növénykínálat-rágás'!E18</f>
        <v>108</v>
      </c>
      <c r="D18" s="253">
        <f t="shared" si="0"/>
        <v>8.5443037974683542E-2</v>
      </c>
      <c r="E18" s="253">
        <f t="shared" si="6"/>
        <v>-1</v>
      </c>
      <c r="F18" s="253">
        <f t="shared" si="1"/>
        <v>0</v>
      </c>
      <c r="G18" s="263" t="str">
        <f t="shared" si="7"/>
        <v>Galagonya</v>
      </c>
      <c r="H18" s="260">
        <f t="shared" si="2"/>
        <v>0.25632911392405061</v>
      </c>
      <c r="I18" s="336">
        <f>'növénykínálat-rágás'!F18</f>
        <v>0</v>
      </c>
      <c r="J18" s="237"/>
      <c r="K18" s="238"/>
      <c r="L18" s="238"/>
      <c r="M18" s="22"/>
      <c r="N18" s="1"/>
      <c r="O18" s="21"/>
      <c r="R18" s="254" t="str">
        <f t="shared" si="8"/>
        <v>Galagonya</v>
      </c>
      <c r="S18" s="255">
        <f t="shared" si="9"/>
        <v>8.5443037974683542E-2</v>
      </c>
      <c r="T18" s="41">
        <f t="shared" si="10"/>
        <v>-1</v>
      </c>
      <c r="U18" s="255">
        <f t="shared" si="11"/>
        <v>0</v>
      </c>
      <c r="V18" s="150">
        <f t="shared" si="3"/>
        <v>-0.22360058469273716</v>
      </c>
      <c r="W18" s="150" t="e">
        <f t="shared" si="4"/>
        <v>#NUM!</v>
      </c>
      <c r="X18" s="193"/>
      <c r="Y18" s="193"/>
      <c r="Z18" s="193"/>
      <c r="AA18" s="193"/>
      <c r="AB18" s="193"/>
      <c r="AC18" s="193"/>
    </row>
    <row r="19" spans="1:29" ht="15.75" x14ac:dyDescent="0.25">
      <c r="A19" s="150" t="str">
        <f>'növénykínálat-rágás'!A19</f>
        <v>Húsos som</v>
      </c>
      <c r="B19" s="260">
        <f t="shared" si="5"/>
        <v>114.90909090909091</v>
      </c>
      <c r="C19" s="335">
        <f>'növénykínálat-rágás'!E19</f>
        <v>3</v>
      </c>
      <c r="D19" s="253">
        <f t="shared" si="0"/>
        <v>2.3734177215189874E-3</v>
      </c>
      <c r="E19" s="253">
        <f t="shared" si="6"/>
        <v>-1</v>
      </c>
      <c r="F19" s="253">
        <f t="shared" si="1"/>
        <v>0</v>
      </c>
      <c r="G19" s="263" t="str">
        <f t="shared" si="7"/>
        <v>Húsos som</v>
      </c>
      <c r="H19" s="260">
        <f t="shared" si="2"/>
        <v>7.1202531645569618E-3</v>
      </c>
      <c r="I19" s="336">
        <f>'növénykínálat-rágás'!F19</f>
        <v>0</v>
      </c>
      <c r="J19" s="237"/>
      <c r="K19" s="238"/>
      <c r="L19" s="238"/>
      <c r="M19" s="22"/>
      <c r="N19" s="1"/>
      <c r="O19" s="21"/>
      <c r="R19" s="254" t="str">
        <f t="shared" si="8"/>
        <v>Húsos som</v>
      </c>
      <c r="S19" s="255">
        <f t="shared" si="9"/>
        <v>2.3734177215189874E-3</v>
      </c>
      <c r="T19" s="41">
        <f t="shared" si="10"/>
        <v>-1</v>
      </c>
      <c r="U19" s="255">
        <f t="shared" si="11"/>
        <v>0</v>
      </c>
      <c r="V19" s="150">
        <f t="shared" si="3"/>
        <v>-1.5666322440850727E-2</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114.90909090909091</v>
      </c>
      <c r="C21" s="335">
        <f>'növénykínálat-rágás'!E21</f>
        <v>144</v>
      </c>
      <c r="D21" s="253">
        <f t="shared" si="0"/>
        <v>0.11392405063291139</v>
      </c>
      <c r="E21" s="253">
        <f t="shared" si="6"/>
        <v>-1</v>
      </c>
      <c r="F21" s="253">
        <f t="shared" si="1"/>
        <v>0</v>
      </c>
      <c r="G21" s="263" t="str">
        <f t="shared" si="7"/>
        <v>Kökény</v>
      </c>
      <c r="H21" s="260">
        <f t="shared" si="2"/>
        <v>0.34177215189873417</v>
      </c>
      <c r="I21" s="336">
        <f>'növénykínálat-rágás'!F21</f>
        <v>0</v>
      </c>
      <c r="J21" s="237"/>
      <c r="K21" s="238"/>
      <c r="L21" s="238"/>
      <c r="M21" s="22"/>
      <c r="N21" s="1"/>
      <c r="O21" s="21"/>
      <c r="R21" s="254" t="str">
        <f t="shared" si="8"/>
        <v>Kökény</v>
      </c>
      <c r="S21" s="255">
        <f t="shared" si="9"/>
        <v>0.11392405063291139</v>
      </c>
      <c r="T21" s="41">
        <f t="shared" si="10"/>
        <v>-1</v>
      </c>
      <c r="U21" s="255">
        <f t="shared" si="11"/>
        <v>0</v>
      </c>
      <c r="V21" s="150">
        <f t="shared" si="3"/>
        <v>-0.26169944411709156</v>
      </c>
      <c r="W21" s="150" t="e">
        <f t="shared" si="4"/>
        <v>#NUM!</v>
      </c>
      <c r="X21" s="193"/>
      <c r="Y21" s="193"/>
      <c r="Z21" s="193"/>
      <c r="AA21" s="193"/>
      <c r="AB21" s="193"/>
      <c r="AC21" s="193"/>
    </row>
    <row r="22" spans="1:29" ht="15.75" x14ac:dyDescent="0.25">
      <c r="A22" s="150" t="str">
        <f>'növénykínálat-rágás'!A22</f>
        <v>Szeder</v>
      </c>
      <c r="B22" s="260">
        <f t="shared" si="5"/>
        <v>114.90909090909091</v>
      </c>
      <c r="C22" s="335">
        <f>'növénykínálat-rágás'!E22</f>
        <v>29</v>
      </c>
      <c r="D22" s="253">
        <f t="shared" si="0"/>
        <v>2.2943037974683545E-2</v>
      </c>
      <c r="E22" s="253">
        <f t="shared" si="6"/>
        <v>-1</v>
      </c>
      <c r="F22" s="253">
        <f t="shared" si="1"/>
        <v>0</v>
      </c>
      <c r="G22" s="263" t="str">
        <f t="shared" si="7"/>
        <v>Szeder</v>
      </c>
      <c r="H22" s="260">
        <f t="shared" si="2"/>
        <v>6.8829113924050639E-2</v>
      </c>
      <c r="I22" s="336">
        <f>'növénykínálat-rágás'!F22</f>
        <v>0</v>
      </c>
      <c r="J22" s="193"/>
      <c r="K22" s="193"/>
      <c r="L22" s="238"/>
      <c r="M22" s="21"/>
      <c r="N22" s="1"/>
      <c r="O22" s="22"/>
      <c r="R22" s="254" t="str">
        <f t="shared" si="8"/>
        <v>Szeder</v>
      </c>
      <c r="S22" s="255">
        <f t="shared" si="9"/>
        <v>2.2943037974683545E-2</v>
      </c>
      <c r="T22" s="41">
        <f t="shared" si="10"/>
        <v>-1</v>
      </c>
      <c r="U22" s="255">
        <f t="shared" si="11"/>
        <v>0</v>
      </c>
      <c r="V22" s="150">
        <f t="shared" si="3"/>
        <v>-9.3576717017728933E-2</v>
      </c>
      <c r="W22" s="150" t="e">
        <f t="shared" si="4"/>
        <v>#NUM!</v>
      </c>
      <c r="X22" s="193"/>
      <c r="Y22" s="193"/>
      <c r="Z22" s="193"/>
      <c r="AA22" s="193"/>
      <c r="AB22" s="193"/>
      <c r="AC22" s="193"/>
    </row>
    <row r="23" spans="1:29" ht="15.75" x14ac:dyDescent="0.25">
      <c r="A23" s="150" t="str">
        <f>'növénykínálat-rágás'!A23</f>
        <v>Vadrózsa</v>
      </c>
      <c r="B23" s="260">
        <f t="shared" si="5"/>
        <v>114.90909090909091</v>
      </c>
      <c r="C23" s="335">
        <f>'növénykínálat-rágás'!E23</f>
        <v>98</v>
      </c>
      <c r="D23" s="253">
        <f t="shared" si="0"/>
        <v>7.753164556962025E-2</v>
      </c>
      <c r="E23" s="253">
        <f t="shared" si="6"/>
        <v>-1</v>
      </c>
      <c r="F23" s="253">
        <f t="shared" si="1"/>
        <v>0</v>
      </c>
      <c r="G23" s="263" t="str">
        <f t="shared" si="7"/>
        <v>Vadrózsa</v>
      </c>
      <c r="H23" s="260">
        <f t="shared" si="2"/>
        <v>0.23259493670886075</v>
      </c>
      <c r="I23" s="336">
        <f>'növénykínálat-rágás'!F23</f>
        <v>0</v>
      </c>
      <c r="J23" s="193"/>
      <c r="K23" s="193"/>
      <c r="L23" s="238"/>
      <c r="M23" s="21"/>
      <c r="N23" s="25"/>
      <c r="O23" s="1"/>
      <c r="P23" s="22"/>
      <c r="R23" s="256" t="str">
        <f t="shared" si="8"/>
        <v>Vadrózsa</v>
      </c>
      <c r="S23" s="255">
        <f t="shared" si="9"/>
        <v>7.753164556962025E-2</v>
      </c>
      <c r="T23" s="41">
        <f t="shared" si="10"/>
        <v>-1</v>
      </c>
      <c r="U23" s="255">
        <f t="shared" si="11"/>
        <v>0</v>
      </c>
      <c r="V23" s="150">
        <f t="shared" si="3"/>
        <v>-0.21127153867883594</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1264</v>
      </c>
      <c r="D26" s="262"/>
      <c r="E26" s="252"/>
      <c r="F26" s="252"/>
      <c r="G26" s="263" t="str">
        <f>A26</f>
        <v>összes (n)</v>
      </c>
      <c r="H26" s="260">
        <f>SUM(H5:H24)</f>
        <v>3.0000000000000004</v>
      </c>
      <c r="I26" s="260">
        <f>SUM(I5:I24)</f>
        <v>3</v>
      </c>
      <c r="J26" s="242"/>
      <c r="K26" s="238"/>
      <c r="L26" s="193"/>
      <c r="R26" s="254" t="str">
        <f>A26</f>
        <v>összes (n)</v>
      </c>
      <c r="S26" s="40">
        <f>SUM(S5:S21)</f>
        <v>0.89952531645569622</v>
      </c>
      <c r="T26" s="257"/>
      <c r="U26" s="40">
        <f>SUM(U5:U21)</f>
        <v>1</v>
      </c>
      <c r="V26" s="37" t="e">
        <f>-(SUM(V5:V21))</f>
        <v>#NUM!</v>
      </c>
      <c r="W26" s="37" t="e">
        <f>-(SUM(W5:W21))</f>
        <v>#NUM!</v>
      </c>
      <c r="X26" s="37">
        <f>COUNTIF(S5:S21, "&gt;0")</f>
        <v>9</v>
      </c>
      <c r="Y26" s="37">
        <f>COUNTIF(U5:U21, "&gt;0")</f>
        <v>2</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312</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114.90909090909091</v>
      </c>
      <c r="C37" s="264">
        <f t="shared" si="12"/>
        <v>2</v>
      </c>
      <c r="D37" s="264">
        <f>SUM(B37:C37)</f>
        <v>116.90909090909091</v>
      </c>
      <c r="E37" s="264">
        <f>IF(C5=0,"nem volt",(B37-C37)*(B37-C37)/B37)</f>
        <v>110.94390103567319</v>
      </c>
      <c r="F37" s="193"/>
      <c r="G37" s="193"/>
      <c r="H37" s="193"/>
      <c r="I37" s="194"/>
      <c r="J37" s="193"/>
      <c r="K37" s="402">
        <f t="shared" ref="K37:K56" si="13">C37/C$57</f>
        <v>1.5822784810126582E-3</v>
      </c>
      <c r="L37" s="402">
        <f>IF(K37=0,"nem volt",B37/B$57)</f>
        <v>9.0909090909090912E-2</v>
      </c>
      <c r="M37" s="402">
        <f>IF(K37=0,"nem volt",$O$1*(SQRT(K37*(1-K37)/C$57)))</f>
        <v>3.2176514491877072E-3</v>
      </c>
      <c r="N37" s="402">
        <f>K37-M37</f>
        <v>-1.635372968175049E-3</v>
      </c>
      <c r="O37" s="402">
        <f>K37+M37</f>
        <v>4.7999299302003652E-3</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114.90909090909091</v>
      </c>
      <c r="C39" s="264">
        <f t="shared" si="12"/>
        <v>1</v>
      </c>
      <c r="D39" s="264">
        <f t="shared" si="14"/>
        <v>115.90909090909091</v>
      </c>
      <c r="E39" s="264">
        <f t="shared" si="15"/>
        <v>112.91779344073647</v>
      </c>
      <c r="F39" s="193"/>
      <c r="G39" s="193"/>
      <c r="H39" s="193"/>
      <c r="I39" s="193"/>
      <c r="J39" s="193"/>
      <c r="K39" s="402">
        <f t="shared" si="13"/>
        <v>7.911392405063291E-4</v>
      </c>
      <c r="L39" s="402">
        <f t="shared" si="16"/>
        <v>9.0909090909090912E-2</v>
      </c>
      <c r="M39" s="402">
        <f t="shared" si="17"/>
        <v>2.2761244161963162E-3</v>
      </c>
      <c r="N39" s="402">
        <f t="shared" si="18"/>
        <v>-1.4849851756899872E-3</v>
      </c>
      <c r="O39" s="402">
        <f t="shared" si="19"/>
        <v>3.0672636567026451E-3</v>
      </c>
      <c r="P39" s="474" t="str">
        <f t="shared" si="20"/>
        <v>ritka</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114.90909090909091</v>
      </c>
      <c r="C41" s="264">
        <f t="shared" si="12"/>
        <v>322</v>
      </c>
      <c r="D41" s="264">
        <f t="shared" si="14"/>
        <v>436.90909090909088</v>
      </c>
      <c r="E41" s="264">
        <f t="shared" si="15"/>
        <v>373.22238204833144</v>
      </c>
      <c r="F41" s="193"/>
      <c r="G41" s="193"/>
      <c r="H41" s="193"/>
      <c r="I41" s="193"/>
      <c r="J41" s="193"/>
      <c r="K41" s="402">
        <f t="shared" si="13"/>
        <v>0.254746835443038</v>
      </c>
      <c r="L41" s="402">
        <f t="shared" si="16"/>
        <v>9.0909090909090912E-2</v>
      </c>
      <c r="M41" s="402">
        <f t="shared" si="17"/>
        <v>3.5273431367125796E-2</v>
      </c>
      <c r="N41" s="402">
        <f t="shared" si="18"/>
        <v>0.2194734040759122</v>
      </c>
      <c r="O41" s="402">
        <f t="shared" si="19"/>
        <v>0.2900202668101638</v>
      </c>
      <c r="P41" s="474" t="str">
        <f t="shared" si="20"/>
        <v>gyakori</v>
      </c>
      <c r="Q41" s="402" t="str">
        <f t="shared" si="21"/>
        <v>Virágos kőris</v>
      </c>
      <c r="R41" s="193"/>
      <c r="S41" s="193"/>
    </row>
    <row r="42" spans="1:19" ht="15.75" x14ac:dyDescent="0.25">
      <c r="A42" s="150" t="str">
        <f t="shared" si="12"/>
        <v>Gyertyán</v>
      </c>
      <c r="B42" s="264">
        <f t="shared" si="12"/>
        <v>114.90909090909091</v>
      </c>
      <c r="C42" s="264">
        <f t="shared" si="12"/>
        <v>256</v>
      </c>
      <c r="D42" s="264">
        <f t="shared" si="14"/>
        <v>370.90909090909088</v>
      </c>
      <c r="E42" s="264">
        <f t="shared" si="15"/>
        <v>173.23820483314154</v>
      </c>
      <c r="F42" s="193"/>
      <c r="G42" s="193"/>
      <c r="H42" s="193"/>
      <c r="I42" s="193"/>
      <c r="J42" s="193"/>
      <c r="K42" s="402">
        <f t="shared" si="13"/>
        <v>0.20253164556962025</v>
      </c>
      <c r="L42" s="402">
        <f t="shared" si="16"/>
        <v>9.0909090909090912E-2</v>
      </c>
      <c r="M42" s="402">
        <f t="shared" si="17"/>
        <v>3.2534532527884595E-2</v>
      </c>
      <c r="N42" s="402">
        <f t="shared" si="18"/>
        <v>0.16999711304173565</v>
      </c>
      <c r="O42" s="402">
        <f t="shared" si="19"/>
        <v>0.23506617809750485</v>
      </c>
      <c r="P42" s="474" t="str">
        <f t="shared" si="20"/>
        <v>gyakori</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114.90909090909091</v>
      </c>
      <c r="C46" s="264">
        <f t="shared" si="12"/>
        <v>221</v>
      </c>
      <c r="D46" s="264">
        <f t="shared" si="14"/>
        <v>335.90909090909088</v>
      </c>
      <c r="E46" s="264">
        <f t="shared" si="15"/>
        <v>97.949439010356727</v>
      </c>
      <c r="F46" s="193"/>
      <c r="G46" s="193"/>
      <c r="H46" s="193"/>
      <c r="I46" s="193"/>
      <c r="J46" s="193"/>
      <c r="K46" s="402">
        <f t="shared" si="13"/>
        <v>0.17484177215189872</v>
      </c>
      <c r="L46" s="402">
        <f t="shared" si="16"/>
        <v>9.0909090909090912E-2</v>
      </c>
      <c r="M46" s="402">
        <f t="shared" si="17"/>
        <v>3.0749114474593889E-2</v>
      </c>
      <c r="N46" s="402">
        <f t="shared" si="18"/>
        <v>0.14409265767730484</v>
      </c>
      <c r="O46" s="402">
        <f t="shared" si="19"/>
        <v>0.20559088662649261</v>
      </c>
      <c r="P46" s="474" t="str">
        <f t="shared" si="20"/>
        <v>gyakori</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114.90909090909091</v>
      </c>
      <c r="C49" s="264">
        <f t="shared" si="12"/>
        <v>80</v>
      </c>
      <c r="D49" s="264">
        <f t="shared" si="14"/>
        <v>194.90909090909091</v>
      </c>
      <c r="E49" s="264">
        <f t="shared" si="15"/>
        <v>10.605293440736478</v>
      </c>
      <c r="F49" s="193"/>
      <c r="G49" s="193"/>
      <c r="H49" s="193"/>
      <c r="I49" s="193"/>
      <c r="J49" s="193"/>
      <c r="K49" s="402">
        <f t="shared" si="13"/>
        <v>6.3291139240506333E-2</v>
      </c>
      <c r="L49" s="402">
        <f t="shared" si="16"/>
        <v>9.0909090909090912E-2</v>
      </c>
      <c r="M49" s="402">
        <f t="shared" si="17"/>
        <v>1.9711295421191901E-2</v>
      </c>
      <c r="N49" s="402">
        <f t="shared" si="18"/>
        <v>4.3579843819314429E-2</v>
      </c>
      <c r="O49" s="402">
        <f t="shared" si="19"/>
        <v>8.3002434661698238E-2</v>
      </c>
      <c r="P49" s="474" t="str">
        <f t="shared" si="20"/>
        <v>ritka</v>
      </c>
      <c r="Q49" s="402" t="str">
        <f t="shared" si="21"/>
        <v>Fagyal</v>
      </c>
      <c r="R49" s="248"/>
      <c r="S49" s="193"/>
    </row>
    <row r="50" spans="1:19" ht="15.75" x14ac:dyDescent="0.25">
      <c r="A50" s="150" t="str">
        <f t="shared" si="12"/>
        <v>Galagonya</v>
      </c>
      <c r="B50" s="264">
        <f t="shared" si="12"/>
        <v>114.90909090909091</v>
      </c>
      <c r="C50" s="264">
        <f t="shared" si="12"/>
        <v>108</v>
      </c>
      <c r="D50" s="264">
        <f t="shared" si="14"/>
        <v>222.90909090909091</v>
      </c>
      <c r="E50" s="264">
        <f t="shared" si="15"/>
        <v>0.41542002301495945</v>
      </c>
      <c r="F50" s="193"/>
      <c r="G50" s="193"/>
      <c r="H50" s="193"/>
      <c r="I50" s="193"/>
      <c r="J50" s="193"/>
      <c r="K50" s="402">
        <f t="shared" si="13"/>
        <v>8.5443037974683542E-2</v>
      </c>
      <c r="L50" s="402">
        <f t="shared" si="16"/>
        <v>9.0909090909090912E-2</v>
      </c>
      <c r="M50" s="402">
        <f t="shared" si="17"/>
        <v>2.2630029340656964E-2</v>
      </c>
      <c r="N50" s="402">
        <f t="shared" si="18"/>
        <v>6.2813008634026585E-2</v>
      </c>
      <c r="O50" s="402">
        <f t="shared" si="19"/>
        <v>0.1080730673153405</v>
      </c>
      <c r="P50" s="474" t="str">
        <f t="shared" si="20"/>
        <v>ns</v>
      </c>
      <c r="Q50" s="402" t="str">
        <f t="shared" si="21"/>
        <v>Galagonya</v>
      </c>
      <c r="R50" s="248"/>
      <c r="S50" s="193"/>
    </row>
    <row r="51" spans="1:19" ht="15.75" x14ac:dyDescent="0.25">
      <c r="A51" s="150" t="str">
        <f t="shared" si="12"/>
        <v>Húsos som</v>
      </c>
      <c r="B51" s="264">
        <f t="shared" si="12"/>
        <v>114.90909090909091</v>
      </c>
      <c r="C51" s="264">
        <f t="shared" si="12"/>
        <v>3</v>
      </c>
      <c r="D51" s="264">
        <f t="shared" si="14"/>
        <v>117.90909090909091</v>
      </c>
      <c r="E51" s="264">
        <f t="shared" si="15"/>
        <v>108.98741369390103</v>
      </c>
      <c r="F51" s="193"/>
      <c r="G51" s="193"/>
      <c r="H51" s="193"/>
      <c r="I51" s="193"/>
      <c r="J51" s="193"/>
      <c r="K51" s="402">
        <f t="shared" si="13"/>
        <v>2.3734177215189874E-3</v>
      </c>
      <c r="L51" s="402">
        <f t="shared" si="16"/>
        <v>9.0909090909090912E-2</v>
      </c>
      <c r="M51" s="402">
        <f t="shared" si="17"/>
        <v>3.9392404688422117E-3</v>
      </c>
      <c r="N51" s="402">
        <f t="shared" si="18"/>
        <v>-1.5658227473232243E-3</v>
      </c>
      <c r="O51" s="402">
        <f t="shared" si="19"/>
        <v>6.3126581903611995E-3</v>
      </c>
      <c r="P51" s="474" t="str">
        <f t="shared" si="20"/>
        <v>ritka</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114.90909090909091</v>
      </c>
      <c r="C53" s="264">
        <f t="shared" si="12"/>
        <v>144</v>
      </c>
      <c r="D53" s="264">
        <f t="shared" si="14"/>
        <v>258.90909090909088</v>
      </c>
      <c r="E53" s="264">
        <f t="shared" si="15"/>
        <v>7.3647871116225563</v>
      </c>
      <c r="F53" s="193"/>
      <c r="G53" s="193"/>
      <c r="H53" s="193"/>
      <c r="I53" s="193"/>
      <c r="J53" s="193"/>
      <c r="K53" s="402">
        <f t="shared" si="13"/>
        <v>0.11392405063291139</v>
      </c>
      <c r="L53" s="402">
        <f t="shared" si="16"/>
        <v>9.0909090909090912E-2</v>
      </c>
      <c r="M53" s="402">
        <f t="shared" si="17"/>
        <v>2.5720806349237728E-2</v>
      </c>
      <c r="N53" s="402">
        <f t="shared" si="18"/>
        <v>8.8203244283673654E-2</v>
      </c>
      <c r="O53" s="402">
        <f t="shared" si="19"/>
        <v>0.13964485698214912</v>
      </c>
      <c r="P53" s="474" t="str">
        <f t="shared" si="20"/>
        <v>ns</v>
      </c>
      <c r="Q53" s="402" t="str">
        <f t="shared" si="21"/>
        <v>Kökény</v>
      </c>
      <c r="R53" s="248"/>
      <c r="S53" s="193"/>
    </row>
    <row r="54" spans="1:19" ht="15.75" x14ac:dyDescent="0.25">
      <c r="A54" s="150" t="str">
        <f t="shared" si="12"/>
        <v>Szeder</v>
      </c>
      <c r="B54" s="264">
        <f t="shared" si="12"/>
        <v>114.90909090909091</v>
      </c>
      <c r="C54" s="264">
        <f t="shared" si="12"/>
        <v>29</v>
      </c>
      <c r="D54" s="264">
        <f t="shared" si="14"/>
        <v>143.90909090909091</v>
      </c>
      <c r="E54" s="264">
        <f t="shared" si="15"/>
        <v>64.22792002301496</v>
      </c>
      <c r="F54" s="193"/>
      <c r="G54" s="193"/>
      <c r="H54" s="193"/>
      <c r="I54" s="193"/>
      <c r="J54" s="193"/>
      <c r="K54" s="402">
        <f t="shared" si="13"/>
        <v>2.2943037974683545E-2</v>
      </c>
      <c r="L54" s="402">
        <f t="shared" si="16"/>
        <v>9.0909090909090912E-2</v>
      </c>
      <c r="M54" s="402">
        <f t="shared" si="17"/>
        <v>1.2120674822662717E-2</v>
      </c>
      <c r="N54" s="402">
        <f t="shared" si="18"/>
        <v>1.0822363152020828E-2</v>
      </c>
      <c r="O54" s="402">
        <f t="shared" si="19"/>
        <v>3.5063712797346262E-2</v>
      </c>
      <c r="P54" s="474" t="str">
        <f t="shared" si="20"/>
        <v>ritka</v>
      </c>
      <c r="Q54" s="402" t="str">
        <f t="shared" si="21"/>
        <v>Szeder</v>
      </c>
      <c r="R54" s="248"/>
      <c r="S54" s="193"/>
    </row>
    <row r="55" spans="1:19" ht="15.75" x14ac:dyDescent="0.25">
      <c r="A55" s="150" t="str">
        <f t="shared" si="12"/>
        <v>Vadrózsa</v>
      </c>
      <c r="B55" s="264">
        <f t="shared" si="12"/>
        <v>114.90909090909091</v>
      </c>
      <c r="C55" s="264">
        <f t="shared" si="12"/>
        <v>98</v>
      </c>
      <c r="D55" s="264">
        <f t="shared" si="14"/>
        <v>212.90909090909091</v>
      </c>
      <c r="E55" s="264">
        <f t="shared" si="15"/>
        <v>2.4882048331415412</v>
      </c>
      <c r="F55" s="244" t="s">
        <v>162</v>
      </c>
      <c r="G55" s="193"/>
      <c r="H55" s="193"/>
      <c r="I55" s="193"/>
      <c r="J55" s="193"/>
      <c r="K55" s="402">
        <f t="shared" si="13"/>
        <v>7.753164556962025E-2</v>
      </c>
      <c r="L55" s="402">
        <f t="shared" si="16"/>
        <v>9.0909090909090912E-2</v>
      </c>
      <c r="M55" s="402">
        <f t="shared" si="17"/>
        <v>2.1649936919492102E-2</v>
      </c>
      <c r="N55" s="402">
        <f t="shared" si="18"/>
        <v>5.5881708650128148E-2</v>
      </c>
      <c r="O55" s="402">
        <f t="shared" si="19"/>
        <v>9.9181582489112352E-2</v>
      </c>
      <c r="P55" s="474" t="str">
        <f t="shared" si="20"/>
        <v>ns</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1062.3607594936709</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1264</v>
      </c>
      <c r="C57" s="264">
        <f>SUM(C37:C56)</f>
        <v>1264</v>
      </c>
      <c r="D57" s="264">
        <f>SUM(D37:D56)</f>
        <v>2528.0000000000005</v>
      </c>
      <c r="E57" s="264" t="str">
        <f t="shared" si="15"/>
        <v>nem volt</v>
      </c>
      <c r="F57" s="304" t="s">
        <v>309</v>
      </c>
      <c r="G57" s="266">
        <f>L1</f>
        <v>9</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4.7468354430379748E-3</v>
      </c>
      <c r="C68" s="265">
        <f t="shared" ref="C68:C87" si="24">I5</f>
        <v>0</v>
      </c>
      <c r="D68" s="264">
        <f>SUM(B68:C68)</f>
        <v>4.7468354430379748E-3</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2.3734177215189874E-3</v>
      </c>
      <c r="C70" s="265">
        <f t="shared" si="24"/>
        <v>0</v>
      </c>
      <c r="D70" s="264">
        <f>SUM(B70:C70)</f>
        <v>2.3734177215189874E-3</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0.764240506329114</v>
      </c>
      <c r="C72" s="265">
        <f t="shared" si="24"/>
        <v>2</v>
      </c>
      <c r="D72" s="264">
        <f>SUM(B72:C72)</f>
        <v>2.7642405063291138</v>
      </c>
      <c r="E72" s="264">
        <f t="shared" si="26"/>
        <v>1.9981949576748692</v>
      </c>
      <c r="F72" s="193"/>
      <c r="G72" s="193"/>
      <c r="H72" s="193"/>
      <c r="I72" s="193"/>
      <c r="J72" s="193"/>
      <c r="K72" s="402">
        <f t="shared" si="25"/>
        <v>0.66666666666666663</v>
      </c>
      <c r="L72" s="402">
        <f t="shared" si="27"/>
        <v>0.25474683544303794</v>
      </c>
      <c r="M72" s="402">
        <f t="shared" si="28"/>
        <v>0.78333593312098126</v>
      </c>
      <c r="N72" s="402">
        <f t="shared" si="29"/>
        <v>-0.11666926645431464</v>
      </c>
      <c r="O72" s="402">
        <f t="shared" si="30"/>
        <v>1.450002599787648</v>
      </c>
      <c r="P72" s="474" t="str">
        <f t="shared" si="31"/>
        <v>ns</v>
      </c>
      <c r="Q72" s="402" t="str">
        <f t="shared" si="32"/>
        <v>Virágos kőris</v>
      </c>
      <c r="R72" s="193"/>
      <c r="S72" s="193"/>
    </row>
    <row r="73" spans="1:19" ht="15.75" x14ac:dyDescent="0.25">
      <c r="A73" s="150" t="str">
        <f t="shared" si="22"/>
        <v>Gyertyán</v>
      </c>
      <c r="B73" s="265">
        <f t="shared" si="23"/>
        <v>0.60759493670886078</v>
      </c>
      <c r="C73" s="265">
        <f t="shared" si="24"/>
        <v>0</v>
      </c>
      <c r="D73" s="264">
        <f t="shared" ref="D73:D83" si="33">SUM(B73:C73)</f>
        <v>0.60759493670886078</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0.52452531645569622</v>
      </c>
      <c r="C77" s="265">
        <f t="shared" si="24"/>
        <v>1</v>
      </c>
      <c r="D77" s="264">
        <f t="shared" si="33"/>
        <v>1.5245253164556962</v>
      </c>
      <c r="E77" s="264">
        <f t="shared" si="26"/>
        <v>0.43101098764724971</v>
      </c>
      <c r="F77" s="193"/>
      <c r="G77" s="193"/>
      <c r="H77" s="193"/>
      <c r="I77" s="193"/>
      <c r="J77" s="193"/>
      <c r="K77" s="402">
        <f t="shared" si="34"/>
        <v>0.33333333333333331</v>
      </c>
      <c r="L77" s="402">
        <f t="shared" si="27"/>
        <v>0.17484177215189872</v>
      </c>
      <c r="M77" s="402">
        <f t="shared" si="28"/>
        <v>0.78333593312098126</v>
      </c>
      <c r="N77" s="402">
        <f t="shared" si="29"/>
        <v>-0.45000259978764795</v>
      </c>
      <c r="O77" s="402">
        <f t="shared" si="30"/>
        <v>1.1166692664543145</v>
      </c>
      <c r="P77" s="474" t="str">
        <f t="shared" si="31"/>
        <v>ns</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0.189873417721519</v>
      </c>
      <c r="C80" s="265">
        <f t="shared" si="24"/>
        <v>0</v>
      </c>
      <c r="D80" s="264">
        <f t="shared" si="33"/>
        <v>0.189873417721519</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0.25632911392405061</v>
      </c>
      <c r="C81" s="265">
        <f t="shared" si="24"/>
        <v>0</v>
      </c>
      <c r="D81" s="264">
        <f t="shared" si="33"/>
        <v>0.25632911392405061</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7.1202531645569618E-3</v>
      </c>
      <c r="C82" s="265">
        <f t="shared" si="24"/>
        <v>0</v>
      </c>
      <c r="D82" s="264">
        <f t="shared" si="33"/>
        <v>7.1202531645569618E-3</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0.34177215189873417</v>
      </c>
      <c r="C84" s="265">
        <f t="shared" si="24"/>
        <v>0</v>
      </c>
      <c r="D84" s="264">
        <f>SUM(B84:C84)</f>
        <v>0.34177215189873417</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6.8829113924050639E-2</v>
      </c>
      <c r="C85" s="265">
        <f t="shared" si="24"/>
        <v>0</v>
      </c>
      <c r="D85" s="264">
        <f>SUM(B85:C85)</f>
        <v>6.8829113924050639E-2</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0.23259493670886075</v>
      </c>
      <c r="C86" s="265">
        <f t="shared" si="24"/>
        <v>0</v>
      </c>
      <c r="D86" s="264">
        <f>SUM(B86:C86)</f>
        <v>0.23259493670886075</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2.4292059453221189</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3.0000000000000004</v>
      </c>
      <c r="C88" s="264">
        <f>SUM(C68:C87)</f>
        <v>3</v>
      </c>
      <c r="D88" s="264">
        <f>SUM(D68:D87)</f>
        <v>6</v>
      </c>
      <c r="E88" s="264">
        <f t="shared" si="26"/>
        <v>6.5738408768417636E-32</v>
      </c>
      <c r="F88" s="304" t="s">
        <v>309</v>
      </c>
      <c r="G88" s="266">
        <f>L1</f>
        <v>9</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2014-08-10T07:55:45Z</dcterms:modified>
</cp:coreProperties>
</file>