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8"/>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I1" i="8" l="1"/>
  <c r="G27" i="3" l="1"/>
  <c r="F27" i="3"/>
  <c r="E27" i="3"/>
  <c r="G26" i="3"/>
  <c r="F26" i="3"/>
  <c r="E26" i="3"/>
  <c r="GZ108" i="1"/>
  <c r="U161" i="12" l="1"/>
  <c r="V161" i="12"/>
  <c r="U65" i="12" l="1"/>
  <c r="V65" i="12"/>
  <c r="U66" i="12"/>
  <c r="V66" i="12"/>
  <c r="U67" i="12"/>
  <c r="V67" i="12"/>
  <c r="U68" i="12"/>
  <c r="V68" i="12"/>
  <c r="U69" i="12"/>
  <c r="V69" i="12"/>
  <c r="U70" i="12"/>
  <c r="V70" i="12"/>
  <c r="U71" i="12"/>
  <c r="V71" i="12"/>
  <c r="U72" i="12"/>
  <c r="V72" i="12"/>
  <c r="U73" i="12"/>
  <c r="V73" i="12"/>
  <c r="U74" i="12"/>
  <c r="V74" i="12"/>
  <c r="U75" i="12"/>
  <c r="V75" i="12"/>
  <c r="U76" i="12"/>
  <c r="V76" i="12"/>
  <c r="U77" i="12"/>
  <c r="V77" i="12"/>
  <c r="U78" i="12"/>
  <c r="V78" i="12"/>
  <c r="U79" i="12"/>
  <c r="V79" i="12"/>
  <c r="U80" i="12"/>
  <c r="V80" i="12"/>
  <c r="U81" i="12"/>
  <c r="V81" i="12"/>
  <c r="U82" i="12"/>
  <c r="V82" i="12"/>
  <c r="U83" i="12"/>
  <c r="V83" i="12"/>
  <c r="U84" i="12"/>
  <c r="V84" i="12"/>
  <c r="U85" i="12"/>
  <c r="V85" i="12"/>
  <c r="U86" i="12"/>
  <c r="V86" i="12"/>
  <c r="U87" i="12"/>
  <c r="V87" i="12"/>
  <c r="U88" i="12"/>
  <c r="V88" i="12"/>
  <c r="U89" i="12"/>
  <c r="V89" i="12"/>
  <c r="U90" i="12"/>
  <c r="V90" i="12"/>
  <c r="U91" i="12"/>
  <c r="V91" i="12"/>
  <c r="U92" i="12"/>
  <c r="V92" i="12"/>
  <c r="U93" i="12"/>
  <c r="V93" i="12"/>
  <c r="U94" i="12"/>
  <c r="V94"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U194" i="12"/>
  <c r="V194" i="12"/>
  <c r="U195" i="12"/>
  <c r="V195" i="12"/>
  <c r="U196" i="12"/>
  <c r="V196" i="12"/>
  <c r="U197" i="12"/>
  <c r="V197" i="12"/>
  <c r="U198" i="12"/>
  <c r="V198" i="12"/>
  <c r="U199" i="12"/>
  <c r="V199" i="12"/>
  <c r="U200" i="12"/>
  <c r="V200" i="12"/>
  <c r="U201" i="12"/>
  <c r="V201" i="12"/>
  <c r="U202" i="12"/>
  <c r="V202" i="12"/>
  <c r="U203" i="12"/>
  <c r="V203" i="12"/>
  <c r="U204" i="12"/>
  <c r="V204" i="12"/>
  <c r="U205" i="12"/>
  <c r="V205" i="12"/>
  <c r="U206" i="12"/>
  <c r="V206" i="12"/>
  <c r="U207" i="12"/>
  <c r="V207" i="12"/>
  <c r="U208" i="12"/>
  <c r="V208" i="12"/>
  <c r="U209" i="12"/>
  <c r="V209" i="12"/>
  <c r="U210" i="12"/>
  <c r="V210" i="12"/>
  <c r="U211" i="12"/>
  <c r="V211" i="12"/>
  <c r="U212" i="12"/>
  <c r="V212" i="12"/>
  <c r="U213" i="12"/>
  <c r="V213" i="12"/>
  <c r="U214" i="12"/>
  <c r="V214" i="12"/>
  <c r="U215" i="12"/>
  <c r="V215" i="12"/>
  <c r="U216" i="12"/>
  <c r="V216" i="12"/>
  <c r="U217" i="12"/>
  <c r="V217" i="12"/>
  <c r="U218" i="12"/>
  <c r="V218" i="12"/>
  <c r="U219" i="12"/>
  <c r="V219" i="12"/>
  <c r="U220" i="12"/>
  <c r="V220" i="12"/>
  <c r="U221" i="12"/>
  <c r="V221" i="12"/>
  <c r="U222" i="12"/>
  <c r="V222" i="12"/>
  <c r="U223" i="12"/>
  <c r="V223" i="12"/>
  <c r="U224" i="12"/>
  <c r="V224" i="12"/>
  <c r="U225" i="12"/>
  <c r="V225" i="12"/>
  <c r="U226" i="12"/>
  <c r="V226" i="12"/>
  <c r="U227" i="12"/>
  <c r="V227" i="12"/>
  <c r="U228" i="12"/>
  <c r="V228" i="12"/>
  <c r="U229" i="12"/>
  <c r="V229" i="12"/>
  <c r="U230" i="12"/>
  <c r="V230" i="12"/>
  <c r="U231" i="12"/>
  <c r="V231" i="12"/>
  <c r="U232" i="12"/>
  <c r="V232" i="12"/>
  <c r="U233" i="12"/>
  <c r="V233" i="12"/>
  <c r="U234" i="12"/>
  <c r="V234" i="12"/>
  <c r="U235" i="12"/>
  <c r="V235" i="12"/>
  <c r="U236" i="12"/>
  <c r="V236" i="12"/>
  <c r="U237" i="12"/>
  <c r="V237" i="12"/>
  <c r="U238" i="12"/>
  <c r="V238" i="12"/>
  <c r="U239" i="12"/>
  <c r="V239" i="12"/>
  <c r="U240" i="12"/>
  <c r="V240" i="12"/>
  <c r="U241" i="12"/>
  <c r="V241" i="12"/>
  <c r="U242" i="12"/>
  <c r="V242" i="12"/>
  <c r="U243" i="12"/>
  <c r="V243" i="12"/>
  <c r="U244" i="12"/>
  <c r="V244" i="12"/>
  <c r="U245" i="12"/>
  <c r="V245" i="12"/>
  <c r="U246" i="12"/>
  <c r="V246" i="12"/>
  <c r="U247" i="12"/>
  <c r="V247" i="12"/>
  <c r="U248" i="12"/>
  <c r="V248" i="12"/>
  <c r="E57" i="8" l="1"/>
  <c r="HP7" i="1" l="1"/>
  <c r="HT7" i="1"/>
  <c r="HP8" i="1"/>
  <c r="HT8" i="1"/>
  <c r="HX7" i="1" l="1"/>
  <c r="HX8" i="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249" i="12"/>
  <c r="U250" i="12"/>
  <c r="U251" i="12"/>
  <c r="U252" i="12"/>
  <c r="U253" i="12"/>
  <c r="U254" i="12"/>
  <c r="U255" i="12"/>
  <c r="U256" i="12"/>
  <c r="U257" i="12"/>
  <c r="U258" i="12"/>
  <c r="U259" i="12"/>
  <c r="U260" i="12"/>
  <c r="U261" i="12"/>
  <c r="U262" i="12"/>
  <c r="U263" i="12"/>
  <c r="U264" i="12"/>
  <c r="U265" i="12"/>
  <c r="U266" i="12"/>
  <c r="U267" i="12"/>
  <c r="U268" i="12"/>
  <c r="U269" i="12"/>
  <c r="U270"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249" i="12"/>
  <c r="V250" i="12"/>
  <c r="V251" i="12"/>
  <c r="V252" i="12"/>
  <c r="V253" i="12"/>
  <c r="V254" i="12"/>
  <c r="V255" i="12"/>
  <c r="V256" i="12"/>
  <c r="V257" i="12"/>
  <c r="V258" i="12"/>
  <c r="V259" i="12"/>
  <c r="V260" i="12"/>
  <c r="V261" i="12"/>
  <c r="V262" i="12"/>
  <c r="V263" i="12"/>
  <c r="V264" i="12"/>
  <c r="V265" i="12"/>
  <c r="V266" i="12"/>
  <c r="V267" i="12"/>
  <c r="V268" i="12"/>
  <c r="V269" i="12"/>
  <c r="V270" i="12"/>
  <c r="V12" i="12"/>
  <c r="V11" i="12"/>
  <c r="E276" i="12"/>
  <c r="E7" i="17" s="1"/>
  <c r="F51" i="17" l="1"/>
  <c r="BV20" i="17"/>
  <c r="AA53" i="17" s="1"/>
  <c r="BU20" i="17"/>
  <c r="BT20" i="17"/>
  <c r="BS20" i="17"/>
  <c r="AA50" i="17" s="1"/>
  <c r="BR20" i="17"/>
  <c r="AB49" i="17" s="1"/>
  <c r="BQ20" i="17"/>
  <c r="BP20" i="17"/>
  <c r="H47" i="17" s="1"/>
  <c r="BO20" i="17"/>
  <c r="AB46" i="17" s="1"/>
  <c r="BN20" i="17"/>
  <c r="BM20" i="17"/>
  <c r="BL20" i="17"/>
  <c r="BK20" i="17"/>
  <c r="AA42" i="17" s="1"/>
  <c r="G43" i="17" l="1"/>
  <c r="AC43" i="17"/>
  <c r="AD43" i="17"/>
  <c r="G51" i="17"/>
  <c r="AC51" i="17"/>
  <c r="AD51" i="17"/>
  <c r="AB43" i="17"/>
  <c r="AC52" i="17"/>
  <c r="AD52" i="17"/>
  <c r="AB50" i="17"/>
  <c r="G47" i="17"/>
  <c r="AC47" i="17"/>
  <c r="AD47" i="17"/>
  <c r="AC44" i="17"/>
  <c r="AD44" i="17"/>
  <c r="AC48" i="17"/>
  <c r="AD48" i="17"/>
  <c r="F45" i="17"/>
  <c r="AD45" i="17"/>
  <c r="AC45" i="17"/>
  <c r="I49" i="17"/>
  <c r="AD49" i="17"/>
  <c r="AC49" i="17"/>
  <c r="I53" i="17"/>
  <c r="AD53" i="17"/>
  <c r="AC53" i="17"/>
  <c r="AA45" i="17"/>
  <c r="AA48" i="17"/>
  <c r="AA51" i="17"/>
  <c r="AA49" i="17"/>
  <c r="AB48" i="17"/>
  <c r="AB51" i="17"/>
  <c r="AB52" i="17"/>
  <c r="AB45" i="17"/>
  <c r="AA43" i="17"/>
  <c r="AD42" i="17"/>
  <c r="AC42" i="17"/>
  <c r="AD46" i="17"/>
  <c r="AC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0" i="17" l="1"/>
  <c r="AD20" i="17"/>
  <c r="F20" i="17"/>
  <c r="AA20" i="17"/>
  <c r="AB20" i="17"/>
  <c r="AC28" i="17"/>
  <c r="AD28" i="17"/>
  <c r="AB28" i="17"/>
  <c r="AA28" i="17"/>
  <c r="AC27" i="17"/>
  <c r="AD27" i="17"/>
  <c r="AB27" i="17"/>
  <c r="AA27" i="17"/>
  <c r="AC26" i="17"/>
  <c r="AD26" i="17"/>
  <c r="AB26" i="17"/>
  <c r="AA26" i="17"/>
  <c r="AD25" i="17"/>
  <c r="AC25" i="17"/>
  <c r="AB25" i="17"/>
  <c r="AA25" i="17"/>
  <c r="AD22" i="17"/>
  <c r="AC22" i="17"/>
  <c r="H22" i="17"/>
  <c r="G22" i="17"/>
  <c r="F22" i="17"/>
  <c r="I22" i="17"/>
  <c r="AB22" i="17"/>
  <c r="AA22" i="17"/>
  <c r="AC24" i="17"/>
  <c r="AD24" i="17"/>
  <c r="AB24" i="17"/>
  <c r="AA24" i="17"/>
  <c r="AC23" i="17"/>
  <c r="AD23" i="17"/>
  <c r="AB23" i="17"/>
  <c r="AA23" i="17"/>
  <c r="AD21" i="17"/>
  <c r="AC21" i="17"/>
  <c r="V21" i="17"/>
  <c r="T21" i="17"/>
  <c r="U21" i="17"/>
  <c r="W21" i="17"/>
  <c r="AA21" i="17"/>
  <c r="AB21"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9" i="1"/>
  <c r="AK22" i="17" s="1"/>
  <c r="A8" i="1"/>
  <c r="AK21" i="17" s="1"/>
  <c r="A10"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2" i="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BJ20" i="17"/>
  <c r="F271" i="12"/>
  <c r="E12" i="17" s="1"/>
  <c r="G271" i="12"/>
  <c r="F12" i="17" s="1"/>
  <c r="H271" i="12"/>
  <c r="G12" i="17" s="1"/>
  <c r="I271" i="12"/>
  <c r="H12" i="17" s="1"/>
  <c r="J271" i="12"/>
  <c r="I12" i="17" s="1"/>
  <c r="K271" i="12"/>
  <c r="J12" i="17" s="1"/>
  <c r="L271" i="12"/>
  <c r="K12" i="17" s="1"/>
  <c r="M271" i="12"/>
  <c r="N271" i="12"/>
  <c r="M12" i="17" s="1"/>
  <c r="O271" i="12"/>
  <c r="N12" i="17" s="1"/>
  <c r="P271" i="12"/>
  <c r="O12" i="17" s="1"/>
  <c r="Q271" i="12"/>
  <c r="P12" i="17" s="1"/>
  <c r="R271" i="12"/>
  <c r="Q12" i="17" s="1"/>
  <c r="E272" i="12"/>
  <c r="S272" i="12"/>
  <c r="T272" i="12"/>
  <c r="E273" i="12"/>
  <c r="S273" i="12"/>
  <c r="T273"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U17" i="11" s="1"/>
  <c r="Y17" i="11" s="1"/>
  <c r="T17" i="11"/>
  <c r="X17" i="11" s="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N23" i="11"/>
  <c r="T23" i="11"/>
  <c r="X23" i="11" s="1"/>
  <c r="V23" i="11"/>
  <c r="H24" i="11"/>
  <c r="V24" i="11" s="1"/>
  <c r="N24" i="11"/>
  <c r="T24" i="11"/>
  <c r="X24" i="11" s="1"/>
  <c r="H25" i="11"/>
  <c r="V25" i="11" s="1"/>
  <c r="N25" i="11"/>
  <c r="T25" i="11"/>
  <c r="X25" i="11" s="1"/>
  <c r="H26" i="11"/>
  <c r="V26" i="11" s="1"/>
  <c r="N26" i="11"/>
  <c r="T26" i="11"/>
  <c r="X26" i="11" s="1"/>
  <c r="H27" i="11"/>
  <c r="V27" i="11" s="1"/>
  <c r="N27" i="11"/>
  <c r="T27" i="11"/>
  <c r="X27" i="11" s="1"/>
  <c r="H28" i="11"/>
  <c r="V28" i="11" s="1"/>
  <c r="N28" i="11"/>
  <c r="T28" i="11"/>
  <c r="X28" i="11" s="1"/>
  <c r="H29" i="11"/>
  <c r="V29" i="11" s="1"/>
  <c r="N29" i="11"/>
  <c r="T29" i="11"/>
  <c r="X29" i="11"/>
  <c r="H30" i="11"/>
  <c r="V30" i="11" s="1"/>
  <c r="N30" i="11"/>
  <c r="T30" i="11"/>
  <c r="X30" i="11" s="1"/>
  <c r="H31" i="11"/>
  <c r="V31" i="11" s="1"/>
  <c r="N31" i="11"/>
  <c r="T31" i="11"/>
  <c r="X31" i="11" s="1"/>
  <c r="H32" i="11"/>
  <c r="V32" i="11" s="1"/>
  <c r="N32" i="11"/>
  <c r="T32" i="11"/>
  <c r="X32" i="11" s="1"/>
  <c r="H33" i="11"/>
  <c r="N33" i="11"/>
  <c r="T33" i="11"/>
  <c r="X33" i="11" s="1"/>
  <c r="V33" i="11"/>
  <c r="H34" i="11"/>
  <c r="V34" i="11" s="1"/>
  <c r="N34" i="11"/>
  <c r="T34" i="11"/>
  <c r="X34" i="11" s="1"/>
  <c r="H35" i="11"/>
  <c r="V35" i="11" s="1"/>
  <c r="N35" i="11"/>
  <c r="T35" i="11"/>
  <c r="X35" i="11" s="1"/>
  <c r="H36" i="11"/>
  <c r="V36" i="11" s="1"/>
  <c r="N36" i="11"/>
  <c r="T36" i="11"/>
  <c r="X36" i="11" s="1"/>
  <c r="H37" i="11"/>
  <c r="V37" i="11" s="1"/>
  <c r="N37" i="11"/>
  <c r="T37" i="11"/>
  <c r="X37" i="11" s="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V49" i="11" s="1"/>
  <c r="N49" i="11"/>
  <c r="U49" i="11" s="1"/>
  <c r="Y49" i="11" s="1"/>
  <c r="T49" i="11"/>
  <c r="X49" i="11" s="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W55" i="11" s="1"/>
  <c r="T55" i="11"/>
  <c r="X55" i="11" s="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s="1"/>
  <c r="H63" i="11"/>
  <c r="V63" i="11" s="1"/>
  <c r="N63" i="11"/>
  <c r="T63" i="11"/>
  <c r="X63" i="11" s="1"/>
  <c r="W63" i="11"/>
  <c r="H64" i="11"/>
  <c r="V64" i="11" s="1"/>
  <c r="N64" i="11"/>
  <c r="T64" i="11"/>
  <c r="X64" i="11"/>
  <c r="H65" i="11"/>
  <c r="V65" i="11" s="1"/>
  <c r="N65" i="11"/>
  <c r="T65" i="11"/>
  <c r="X65" i="11" s="1"/>
  <c r="W65" i="11"/>
  <c r="H66" i="11"/>
  <c r="V66" i="11" s="1"/>
  <c r="N66" i="11"/>
  <c r="T66" i="11"/>
  <c r="X66" i="11" s="1"/>
  <c r="W66" i="11"/>
  <c r="H67" i="11"/>
  <c r="N67" i="11"/>
  <c r="W67" i="11" s="1"/>
  <c r="T67" i="11"/>
  <c r="X67" i="11" s="1"/>
  <c r="V67" i="11"/>
  <c r="H68" i="11"/>
  <c r="V68" i="11" s="1"/>
  <c r="N68" i="11"/>
  <c r="T68" i="11"/>
  <c r="X68" i="11" s="1"/>
  <c r="H69" i="11"/>
  <c r="V69" i="11" s="1"/>
  <c r="N69" i="11"/>
  <c r="T69" i="11"/>
  <c r="X69" i="11" s="1"/>
  <c r="W69" i="11"/>
  <c r="H70" i="11"/>
  <c r="V70" i="11" s="1"/>
  <c r="N70" i="11"/>
  <c r="T70" i="11"/>
  <c r="W70" i="11"/>
  <c r="X70" i="11"/>
  <c r="H71" i="11"/>
  <c r="V71" i="11" s="1"/>
  <c r="N71" i="11"/>
  <c r="T71" i="11"/>
  <c r="X71" i="11" s="1"/>
  <c r="W71" i="11"/>
  <c r="H72" i="11"/>
  <c r="V72" i="11" s="1"/>
  <c r="N72" i="11"/>
  <c r="T72" i="11"/>
  <c r="X72" i="11" s="1"/>
  <c r="H73" i="11"/>
  <c r="N73" i="11"/>
  <c r="W73" i="11" s="1"/>
  <c r="T73" i="11"/>
  <c r="X73" i="11" s="1"/>
  <c r="V73" i="11"/>
  <c r="H74" i="11"/>
  <c r="V74" i="11" s="1"/>
  <c r="N74" i="11"/>
  <c r="W74" i="11" s="1"/>
  <c r="T74" i="11"/>
  <c r="X74" i="11"/>
  <c r="H75" i="11"/>
  <c r="N75" i="11"/>
  <c r="T75" i="11"/>
  <c r="X75" i="11" s="1"/>
  <c r="V75" i="11"/>
  <c r="W75" i="11"/>
  <c r="H76" i="11"/>
  <c r="V76" i="11" s="1"/>
  <c r="N76" i="11"/>
  <c r="T76" i="11"/>
  <c r="X76" i="11" s="1"/>
  <c r="H77" i="11"/>
  <c r="V77" i="11" s="1"/>
  <c r="N77" i="11"/>
  <c r="T77" i="11"/>
  <c r="X77" i="11" s="1"/>
  <c r="W77" i="11"/>
  <c r="H78" i="11"/>
  <c r="V78" i="11" s="1"/>
  <c r="N78" i="11"/>
  <c r="W78" i="11" s="1"/>
  <c r="T78" i="11"/>
  <c r="X78" i="11" s="1"/>
  <c r="H79" i="11"/>
  <c r="V79" i="11" s="1"/>
  <c r="N79" i="11"/>
  <c r="T79" i="11"/>
  <c r="X79" i="11" s="1"/>
  <c r="W79" i="11"/>
  <c r="H80" i="11"/>
  <c r="V80" i="11" s="1"/>
  <c r="N80" i="11"/>
  <c r="T80" i="11"/>
  <c r="X80" i="11"/>
  <c r="H81" i="11"/>
  <c r="V81" i="11" s="1"/>
  <c r="N81" i="11"/>
  <c r="T81" i="11"/>
  <c r="X81" i="11" s="1"/>
  <c r="W81" i="11"/>
  <c r="H82" i="11"/>
  <c r="V82" i="11" s="1"/>
  <c r="N82" i="11"/>
  <c r="T82" i="11"/>
  <c r="X82" i="11" s="1"/>
  <c r="W82" i="11"/>
  <c r="H83" i="11"/>
  <c r="V83" i="11" s="1"/>
  <c r="N83" i="11"/>
  <c r="W83" i="11" s="1"/>
  <c r="T83" i="11"/>
  <c r="X83" i="11" s="1"/>
  <c r="H84" i="11"/>
  <c r="V84" i="11" s="1"/>
  <c r="N84" i="11"/>
  <c r="T84" i="11"/>
  <c r="X84" i="11" s="1"/>
  <c r="H85" i="11"/>
  <c r="V85" i="11" s="1"/>
  <c r="N85" i="11"/>
  <c r="T85" i="11"/>
  <c r="X85" i="11" s="1"/>
  <c r="W85" i="11"/>
  <c r="H86" i="11"/>
  <c r="V86" i="11" s="1"/>
  <c r="N86" i="11"/>
  <c r="T86" i="11"/>
  <c r="W86" i="11"/>
  <c r="X86" i="11"/>
  <c r="H87" i="11"/>
  <c r="N87" i="11"/>
  <c r="T87" i="11"/>
  <c r="X87" i="11" s="1"/>
  <c r="V87" i="11"/>
  <c r="W87" i="11"/>
  <c r="H88" i="11"/>
  <c r="V88" i="11" s="1"/>
  <c r="N88" i="11"/>
  <c r="U88" i="11" s="1"/>
  <c r="Y88" i="11" s="1"/>
  <c r="T88" i="11"/>
  <c r="X88" i="11" s="1"/>
  <c r="H89" i="11"/>
  <c r="V89" i="11" s="1"/>
  <c r="N89" i="11"/>
  <c r="W89" i="11" s="1"/>
  <c r="T89" i="1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T96" i="11"/>
  <c r="W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V106" i="11" s="1"/>
  <c r="N106" i="11"/>
  <c r="T106" i="11"/>
  <c r="X106" i="11" s="1"/>
  <c r="W106" i="1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Q60" i="1"/>
  <c r="HY60" i="1" s="1"/>
  <c r="HR60" i="1"/>
  <c r="HZ60" i="1" s="1"/>
  <c r="HS60" i="1"/>
  <c r="HT60" i="1"/>
  <c r="HU60" i="1"/>
  <c r="HV60" i="1"/>
  <c r="ID60" i="1"/>
  <c r="HO61" i="1"/>
  <c r="HP61" i="1"/>
  <c r="HX61" i="1" s="1"/>
  <c r="HQ61" i="1"/>
  <c r="HY61" i="1" s="1"/>
  <c r="HR61" i="1"/>
  <c r="HZ61" i="1" s="1"/>
  <c r="HS61" i="1"/>
  <c r="HT61" i="1"/>
  <c r="HU61" i="1"/>
  <c r="HV61" i="1"/>
  <c r="ID61" i="1"/>
  <c r="HO62" i="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Q85" i="1"/>
  <c r="HY85" i="1" s="1"/>
  <c r="HR85" i="1"/>
  <c r="HZ85" i="1" s="1"/>
  <c r="HS85" i="1"/>
  <c r="HT85" i="1"/>
  <c r="HU85" i="1"/>
  <c r="HV85" i="1"/>
  <c r="ID85" i="1"/>
  <c r="HO86" i="1"/>
  <c r="HW86" i="1" s="1"/>
  <c r="HP86" i="1"/>
  <c r="HQ86" i="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P91" i="1"/>
  <c r="HQ91" i="1"/>
  <c r="HY91" i="1" s="1"/>
  <c r="HR91" i="1"/>
  <c r="HZ91" i="1" s="1"/>
  <c r="HS91" i="1"/>
  <c r="HT91" i="1"/>
  <c r="HU91" i="1"/>
  <c r="HV91" i="1"/>
  <c r="ID91" i="1"/>
  <c r="HO92" i="1"/>
  <c r="HW92" i="1" s="1"/>
  <c r="HP92" i="1"/>
  <c r="HX92" i="1" s="1"/>
  <c r="HQ92" i="1"/>
  <c r="HY92" i="1" s="1"/>
  <c r="HR92" i="1"/>
  <c r="HZ92" i="1" s="1"/>
  <c r="HS92" i="1"/>
  <c r="HT92" i="1"/>
  <c r="HU92" i="1"/>
  <c r="HV92" i="1"/>
  <c r="ID92" i="1"/>
  <c r="HO93" i="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Q100" i="1"/>
  <c r="HY100" i="1" s="1"/>
  <c r="HR100" i="1"/>
  <c r="HZ100" i="1" s="1"/>
  <c r="HS100" i="1"/>
  <c r="HT100" i="1"/>
  <c r="HU100" i="1"/>
  <c r="HV100" i="1"/>
  <c r="ID100" i="1"/>
  <c r="HO101" i="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T110" i="1" s="1"/>
  <c r="G19" i="3" s="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DS110" i="1"/>
  <c r="G16" i="3" s="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Z103" i="1" l="1"/>
  <c r="HW101" i="1"/>
  <c r="HX100" i="1"/>
  <c r="HW95" i="1"/>
  <c r="HW93" i="1"/>
  <c r="HX91" i="1"/>
  <c r="HW91" i="1"/>
  <c r="HW89" i="1"/>
  <c r="HY86" i="1"/>
  <c r="HX86" i="1"/>
  <c r="HX85" i="1"/>
  <c r="HX74" i="1"/>
  <c r="HW64" i="1"/>
  <c r="HW62" i="1"/>
  <c r="HW61" i="1"/>
  <c r="HX60" i="1"/>
  <c r="HW57" i="1"/>
  <c r="U95" i="11"/>
  <c r="Y95" i="11" s="1"/>
  <c r="U72" i="11"/>
  <c r="Y72" i="11" s="1"/>
  <c r="U34" i="11"/>
  <c r="Y34" i="11" s="1"/>
  <c r="K7" i="14"/>
  <c r="H7" i="14"/>
  <c r="N7" i="14"/>
  <c r="J7" i="14"/>
  <c r="G7" i="14"/>
  <c r="M7" i="14"/>
  <c r="IB7" i="1"/>
  <c r="U97" i="11"/>
  <c r="Y97" i="11" s="1"/>
  <c r="U76" i="11"/>
  <c r="Y76" i="11" s="1"/>
  <c r="U24" i="11"/>
  <c r="Y24" i="11" s="1"/>
  <c r="U19" i="11"/>
  <c r="Y19" i="11" s="1"/>
  <c r="AC38" i="17"/>
  <c r="AD38" i="17"/>
  <c r="AB38" i="17"/>
  <c r="AA38" i="17"/>
  <c r="AD34" i="17"/>
  <c r="AC34" i="17"/>
  <c r="AA34" i="17"/>
  <c r="AB34" i="17"/>
  <c r="AD30" i="17"/>
  <c r="AC30" i="17"/>
  <c r="AB30" i="17"/>
  <c r="AA30" i="17"/>
  <c r="C37" i="14"/>
  <c r="C7" i="14"/>
  <c r="U106" i="11"/>
  <c r="Y106" i="11" s="1"/>
  <c r="U80" i="11"/>
  <c r="Y80" i="11" s="1"/>
  <c r="U64" i="11"/>
  <c r="U26" i="11"/>
  <c r="Y26" i="11" s="1"/>
  <c r="U25" i="11"/>
  <c r="Y25" i="11" s="1"/>
  <c r="AD41" i="17"/>
  <c r="AC41" i="17"/>
  <c r="AA41" i="17"/>
  <c r="AB41" i="17"/>
  <c r="AD37" i="17"/>
  <c r="AC37" i="17"/>
  <c r="AB37" i="17"/>
  <c r="AD33" i="17"/>
  <c r="AC33" i="17"/>
  <c r="AB33" i="17"/>
  <c r="AA33" i="17"/>
  <c r="F7" i="14"/>
  <c r="A14" i="1"/>
  <c r="AK26" i="17"/>
  <c r="IB100" i="1"/>
  <c r="HW100" i="1"/>
  <c r="IA100" i="1"/>
  <c r="IC100" i="1" s="1"/>
  <c r="IB56" i="1"/>
  <c r="HY7" i="1"/>
  <c r="IA7" i="1"/>
  <c r="IC7" i="1" s="1"/>
  <c r="U105" i="11"/>
  <c r="Y105" i="11" s="1"/>
  <c r="U89" i="11"/>
  <c r="Y89" i="11" s="1"/>
  <c r="U84" i="11"/>
  <c r="Y84" i="11" s="1"/>
  <c r="U68" i="11"/>
  <c r="Y68" i="11" s="1"/>
  <c r="U32" i="11"/>
  <c r="Y32" i="11" s="1"/>
  <c r="U27" i="11"/>
  <c r="Y27" i="11" s="1"/>
  <c r="AC40" i="17"/>
  <c r="AD40" i="17"/>
  <c r="AA40" i="17"/>
  <c r="AB40" i="17"/>
  <c r="AC36" i="17"/>
  <c r="AD36" i="17"/>
  <c r="AA37" i="17"/>
  <c r="AB36" i="17"/>
  <c r="AA36" i="17"/>
  <c r="AC32" i="17"/>
  <c r="AD32" i="17"/>
  <c r="AB32" i="17"/>
  <c r="AA32" i="17"/>
  <c r="I7" i="14"/>
  <c r="E7" i="14"/>
  <c r="AC39" i="17"/>
  <c r="AD39" i="17"/>
  <c r="AB39" i="17"/>
  <c r="AA39" i="17"/>
  <c r="AC35" i="17"/>
  <c r="AD35" i="17"/>
  <c r="AB35" i="17"/>
  <c r="AA35" i="17"/>
  <c r="AC31" i="17"/>
  <c r="AD31" i="17"/>
  <c r="AB31" i="17"/>
  <c r="AA31" i="17"/>
  <c r="L7" i="14"/>
  <c r="D7" i="14"/>
  <c r="L12" i="17"/>
  <c r="E278"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FB109" i="1"/>
  <c r="F20" i="3" s="1"/>
  <c r="AK108" i="1"/>
  <c r="E7" i="3" s="1"/>
  <c r="IB97" i="1"/>
  <c r="IB94" i="1"/>
  <c r="IA94" i="1"/>
  <c r="IC94" i="1" s="1"/>
  <c r="IB90" i="1"/>
  <c r="IA90" i="1"/>
  <c r="IC90" i="1" s="1"/>
  <c r="IB86" i="1"/>
  <c r="IA86" i="1"/>
  <c r="IB82" i="1"/>
  <c r="IA82" i="1"/>
  <c r="IC82" i="1" s="1"/>
  <c r="IB78" i="1"/>
  <c r="IA78" i="1"/>
  <c r="IC78" i="1" s="1"/>
  <c r="IB74" i="1"/>
  <c r="IA74" i="1"/>
  <c r="IC74" i="1" s="1"/>
  <c r="IB70" i="1"/>
  <c r="IA70" i="1"/>
  <c r="IC70" i="1" s="1"/>
  <c r="IB66" i="1"/>
  <c r="IA66" i="1"/>
  <c r="IC66" i="1" s="1"/>
  <c r="IB62" i="1"/>
  <c r="IA62" i="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28"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73" i="12"/>
  <c r="U272" i="12"/>
  <c r="IC95" i="1" l="1"/>
  <c r="IC91" i="1"/>
  <c r="IC86" i="1"/>
  <c r="IC108" i="1" s="1"/>
  <c r="IC62" i="1"/>
  <c r="C15" i="14"/>
  <c r="C22" i="14"/>
  <c r="C14" i="14"/>
  <c r="C21" i="14"/>
  <c r="C16" i="14"/>
  <c r="C20" i="14"/>
  <c r="C13" i="14"/>
  <c r="I14" i="3"/>
  <c r="E37" i="8"/>
  <c r="B5" i="8"/>
  <c r="C11" i="8"/>
  <c r="C43" i="8" s="1"/>
  <c r="C50" i="8"/>
  <c r="C10" i="8"/>
  <c r="C42" i="8" s="1"/>
  <c r="C46" i="8"/>
  <c r="C51" i="8"/>
  <c r="C54" i="8"/>
  <c r="C56" i="8"/>
  <c r="E56" i="8"/>
  <c r="B24" i="8"/>
  <c r="O6" i="3"/>
  <c r="Q6" i="3" s="1"/>
  <c r="S6" i="3" s="1"/>
  <c r="C6" i="8"/>
  <c r="P6" i="3"/>
  <c r="R6" i="3" s="1"/>
  <c r="T6" i="3" s="1"/>
  <c r="I6" i="8"/>
  <c r="C71" i="8"/>
  <c r="E71" i="8" s="1"/>
  <c r="I8" i="8"/>
  <c r="C44" i="8"/>
  <c r="C12" i="8"/>
  <c r="C47" i="8"/>
  <c r="E47" i="8"/>
  <c r="B15" i="8"/>
  <c r="N5" i="3"/>
  <c r="I5" i="8"/>
  <c r="A15" i="1"/>
  <c r="AK27" i="17"/>
  <c r="C8" i="8"/>
  <c r="O9" i="3"/>
  <c r="Q9" i="3" s="1"/>
  <c r="S9" i="3" s="1"/>
  <c r="C9" i="8"/>
  <c r="O13" i="3"/>
  <c r="Q13" i="3" s="1"/>
  <c r="S13" i="3" s="1"/>
  <c r="C13" i="8"/>
  <c r="C55" i="8"/>
  <c r="C52" i="8"/>
  <c r="L7" i="3"/>
  <c r="M7" i="3" s="1"/>
  <c r="C7" i="8"/>
  <c r="C39" i="8" s="1"/>
  <c r="N7" i="3"/>
  <c r="I7" i="8"/>
  <c r="O16" i="3"/>
  <c r="Q16" i="3" s="1"/>
  <c r="S16" i="3" s="1"/>
  <c r="C16" i="8"/>
  <c r="AC19" i="17"/>
  <c r="AD19" i="17"/>
  <c r="F19" i="17"/>
  <c r="AB19" i="17"/>
  <c r="AA19" i="17"/>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70" i="8"/>
  <c r="E70" i="8" s="1"/>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F28" i="3"/>
  <c r="P28" i="3" s="1"/>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IC111" i="1" l="1"/>
  <c r="IC121" i="1" s="1"/>
  <c r="J16" i="14"/>
  <c r="A16" i="1"/>
  <c r="AK28" i="17"/>
  <c r="B6" i="8"/>
  <c r="E38" i="8"/>
  <c r="C49" i="8"/>
  <c r="E48" i="8"/>
  <c r="B16" i="8"/>
  <c r="E45" i="8"/>
  <c r="B13" i="8"/>
  <c r="E40" i="8"/>
  <c r="B8" i="8"/>
  <c r="C1" i="8"/>
  <c r="C40" i="8"/>
  <c r="E44" i="8"/>
  <c r="B12" i="8"/>
  <c r="C53" i="8"/>
  <c r="E43" i="8"/>
  <c r="B11"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I25" i="3"/>
  <c r="H25" i="3"/>
  <c r="L25" i="3"/>
  <c r="M25" i="3" s="1"/>
  <c r="C88" i="8"/>
  <c r="I26" i="8"/>
  <c r="F14" i="8" s="1"/>
  <c r="U14" i="8" s="1"/>
  <c r="Y110" i="11"/>
  <c r="Y109" i="11"/>
  <c r="IC107" i="1"/>
  <c r="IC112" i="1"/>
  <c r="IC109" i="1"/>
  <c r="C26" i="8"/>
  <c r="S29" i="3" l="1"/>
  <c r="B9" i="8"/>
  <c r="B20" i="8"/>
  <c r="B52" i="8" s="1"/>
  <c r="E52" i="8" s="1"/>
  <c r="B22" i="8"/>
  <c r="B54" i="8" s="1"/>
  <c r="B21" i="8"/>
  <c r="B53" i="8" s="1"/>
  <c r="E53" i="8" s="1"/>
  <c r="B19" i="8"/>
  <c r="B51" i="8" s="1"/>
  <c r="E51" i="8" s="1"/>
  <c r="C57" i="8"/>
  <c r="K49" i="8" s="1"/>
  <c r="M49" i="8" s="1"/>
  <c r="N49" i="8" s="1"/>
  <c r="B23" i="8"/>
  <c r="B55" i="8" s="1"/>
  <c r="E55" i="8" s="1"/>
  <c r="B7" i="8"/>
  <c r="B39" i="8" s="1"/>
  <c r="E39" i="8" s="1"/>
  <c r="B18" i="8"/>
  <c r="B50" i="8" s="1"/>
  <c r="B14" i="8"/>
  <c r="B46" i="8" s="1"/>
  <c r="E46" i="8" s="1"/>
  <c r="B17" i="8"/>
  <c r="B49" i="8" s="1"/>
  <c r="B10" i="8"/>
  <c r="B42" i="8" s="1"/>
  <c r="L1" i="8"/>
  <c r="K70" i="8"/>
  <c r="M70" i="8" s="1"/>
  <c r="O70" i="8" s="1"/>
  <c r="P29" i="3"/>
  <c r="R29" i="3" s="1"/>
  <c r="A17" i="1"/>
  <c r="AK29" i="17"/>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78" i="8"/>
  <c r="K82" i="8"/>
  <c r="K86" i="8"/>
  <c r="K77" i="8"/>
  <c r="K80" i="8"/>
  <c r="K72" i="8"/>
  <c r="K83" i="8"/>
  <c r="K84"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F20" i="8"/>
  <c r="U20" i="8" s="1"/>
  <c r="F24" i="8"/>
  <c r="U24" i="8" s="1"/>
  <c r="F21" i="8"/>
  <c r="U21" i="8" s="1"/>
  <c r="F7" i="8"/>
  <c r="U7" i="8" s="1"/>
  <c r="F5" i="8"/>
  <c r="U5" i="8" s="1"/>
  <c r="F18" i="8"/>
  <c r="U18" i="8" s="1"/>
  <c r="B48" i="8"/>
  <c r="B43" i="8"/>
  <c r="D6" i="8"/>
  <c r="S6" i="8" s="1"/>
  <c r="H22" i="8"/>
  <c r="B85" i="8" s="1"/>
  <c r="H10" i="8"/>
  <c r="B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D17" i="8"/>
  <c r="S17" i="8" s="1"/>
  <c r="B45" i="8"/>
  <c r="D18" i="8"/>
  <c r="S18" i="8" s="1"/>
  <c r="D23" i="8"/>
  <c r="S23" i="8" s="1"/>
  <c r="B41" i="8"/>
  <c r="D22" i="8"/>
  <c r="S22" i="8" s="1"/>
  <c r="H14" i="8"/>
  <c r="B77" i="8" s="1"/>
  <c r="D19" i="8"/>
  <c r="S19" i="8" s="1"/>
  <c r="H12" i="8"/>
  <c r="B75" i="8" s="1"/>
  <c r="D16" i="8"/>
  <c r="S16" i="8" s="1"/>
  <c r="H5" i="8"/>
  <c r="B68" i="8" s="1"/>
  <c r="D13" i="8"/>
  <c r="S13" i="8" s="1"/>
  <c r="B40" i="8"/>
  <c r="D40" i="8" s="1"/>
  <c r="H18" i="8"/>
  <c r="B81" i="8" s="1"/>
  <c r="E81" i="8" s="1"/>
  <c r="D8" i="8"/>
  <c r="S8" i="8" s="1"/>
  <c r="B44" i="8"/>
  <c r="D44" i="8" s="1"/>
  <c r="H23" i="8"/>
  <c r="B86" i="8" s="1"/>
  <c r="B38" i="8"/>
  <c r="B47" i="8"/>
  <c r="D47" i="8" s="1"/>
  <c r="H16" i="8"/>
  <c r="B79" i="8" s="1"/>
  <c r="D79" i="8" s="1"/>
  <c r="D15" i="8"/>
  <c r="S15" i="8" s="1"/>
  <c r="T15" i="8" s="1"/>
  <c r="D7" i="8"/>
  <c r="S7" i="8" s="1"/>
  <c r="B37" i="8"/>
  <c r="H19" i="8"/>
  <c r="B82" i="8" s="1"/>
  <c r="D82" i="8" s="1"/>
  <c r="D12" i="8"/>
  <c r="S12" i="8" s="1"/>
  <c r="H17" i="8"/>
  <c r="B80" i="8" s="1"/>
  <c r="D14" i="8"/>
  <c r="S14" i="8" s="1"/>
  <c r="T14" i="8" s="1"/>
  <c r="H20" i="8"/>
  <c r="B83" i="8" s="1"/>
  <c r="H11" i="8"/>
  <c r="B74" i="8" s="1"/>
  <c r="H9" i="8"/>
  <c r="B72" i="8" s="1"/>
  <c r="D5" i="8"/>
  <c r="D20" i="8"/>
  <c r="D41" i="8" l="1"/>
  <c r="E41" i="8"/>
  <c r="D80" i="8"/>
  <c r="E80" i="8"/>
  <c r="D86" i="8"/>
  <c r="E86" i="8"/>
  <c r="K42" i="8"/>
  <c r="M42" i="8" s="1"/>
  <c r="N42" i="8" s="1"/>
  <c r="K51" i="8"/>
  <c r="M51" i="8" s="1"/>
  <c r="O51" i="8" s="1"/>
  <c r="K47" i="8"/>
  <c r="L47" i="8" s="1"/>
  <c r="K55" i="8"/>
  <c r="M55" i="8" s="1"/>
  <c r="N55" i="8" s="1"/>
  <c r="K37" i="8"/>
  <c r="M37" i="8" s="1"/>
  <c r="O37" i="8" s="1"/>
  <c r="K54" i="8"/>
  <c r="M54" i="8" s="1"/>
  <c r="N54" i="8" s="1"/>
  <c r="K38" i="8"/>
  <c r="M38" i="8" s="1"/>
  <c r="N38" i="8" s="1"/>
  <c r="K52" i="8"/>
  <c r="M52" i="8" s="1"/>
  <c r="N52" i="8" s="1"/>
  <c r="K46" i="8"/>
  <c r="M46" i="8" s="1"/>
  <c r="N46" i="8" s="1"/>
  <c r="K44" i="8"/>
  <c r="L44" i="8" s="1"/>
  <c r="K41" i="8"/>
  <c r="K45" i="8"/>
  <c r="L45" i="8" s="1"/>
  <c r="K39" i="8"/>
  <c r="M39" i="8" s="1"/>
  <c r="N39" i="8" s="1"/>
  <c r="K56" i="8"/>
  <c r="L56" i="8" s="1"/>
  <c r="K53" i="8"/>
  <c r="M53" i="8" s="1"/>
  <c r="N53" i="8" s="1"/>
  <c r="K43" i="8"/>
  <c r="M43" i="8" s="1"/>
  <c r="O43" i="8" s="1"/>
  <c r="K40" i="8"/>
  <c r="L40" i="8" s="1"/>
  <c r="K50" i="8"/>
  <c r="M50" i="8" s="1"/>
  <c r="N50" i="8" s="1"/>
  <c r="K48" i="8"/>
  <c r="M48" i="8" s="1"/>
  <c r="O48" i="8" s="1"/>
  <c r="T24" i="8"/>
  <c r="D85" i="8"/>
  <c r="E85" i="8"/>
  <c r="D54" i="8"/>
  <c r="E54" i="8"/>
  <c r="D84" i="8"/>
  <c r="E84" i="8"/>
  <c r="D73" i="8"/>
  <c r="E73" i="8"/>
  <c r="O49" i="8"/>
  <c r="D50" i="8"/>
  <c r="E50" i="8"/>
  <c r="D49" i="8"/>
  <c r="E49" i="8"/>
  <c r="D42" i="8"/>
  <c r="E42" i="8"/>
  <c r="A18" i="1"/>
  <c r="AK30" i="17"/>
  <c r="G57" i="8"/>
  <c r="G88" i="8"/>
  <c r="M86" i="8"/>
  <c r="O86" i="8" s="1"/>
  <c r="M73" i="8"/>
  <c r="O73" i="8" s="1"/>
  <c r="N70" i="8"/>
  <c r="M80" i="8"/>
  <c r="N80" i="8" s="1"/>
  <c r="L78" i="8"/>
  <c r="M78" i="8"/>
  <c r="N78" i="8" s="1"/>
  <c r="L74" i="8"/>
  <c r="M74" i="8"/>
  <c r="O74" i="8" s="1"/>
  <c r="M69" i="8"/>
  <c r="N69" i="8" s="1"/>
  <c r="L69" i="8"/>
  <c r="M84" i="8"/>
  <c r="O84" i="8" s="1"/>
  <c r="L77" i="8"/>
  <c r="M77" i="8"/>
  <c r="O77" i="8" s="1"/>
  <c r="L71" i="8"/>
  <c r="M71" i="8"/>
  <c r="N71" i="8" s="1"/>
  <c r="L79" i="8"/>
  <c r="M79" i="8"/>
  <c r="O79" i="8" s="1"/>
  <c r="M85" i="8"/>
  <c r="N85" i="8" s="1"/>
  <c r="L83" i="8"/>
  <c r="M83" i="8"/>
  <c r="O83" i="8" s="1"/>
  <c r="L87" i="8"/>
  <c r="M87" i="8"/>
  <c r="N87" i="8" s="1"/>
  <c r="M81" i="8"/>
  <c r="O81" i="8" s="1"/>
  <c r="L72" i="8"/>
  <c r="M72" i="8"/>
  <c r="O72" i="8" s="1"/>
  <c r="L82" i="8"/>
  <c r="M82" i="8"/>
  <c r="N82" i="8" s="1"/>
  <c r="L75" i="8"/>
  <c r="M75" i="8"/>
  <c r="O75" i="8" s="1"/>
  <c r="L76" i="8"/>
  <c r="M76" i="8"/>
  <c r="O76" i="8" s="1"/>
  <c r="D70" i="8"/>
  <c r="M68" i="8"/>
  <c r="N68" i="8" s="1"/>
  <c r="U26" i="8"/>
  <c r="W14" i="8" s="1"/>
  <c r="D38" i="8"/>
  <c r="B57" i="8"/>
  <c r="T19" i="8"/>
  <c r="T23" i="8"/>
  <c r="T10" i="8"/>
  <c r="T6" i="8"/>
  <c r="T18" i="8"/>
  <c r="Y26" i="8"/>
  <c r="T21" i="8"/>
  <c r="T9" i="8"/>
  <c r="T11" i="8"/>
  <c r="T12" i="8"/>
  <c r="T8" i="8"/>
  <c r="T7" i="8"/>
  <c r="T13" i="8"/>
  <c r="T17" i="8"/>
  <c r="T16" i="8"/>
  <c r="T22" i="8"/>
  <c r="D48" i="8"/>
  <c r="W19"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73" i="8" s="1"/>
  <c r="H26" i="8"/>
  <c r="D83" i="8"/>
  <c r="E12" i="8"/>
  <c r="S20" i="8"/>
  <c r="T20" i="8" s="1"/>
  <c r="E20" i="8"/>
  <c r="D52" i="8"/>
  <c r="S5" i="8"/>
  <c r="E5" i="8"/>
  <c r="D46" i="8"/>
  <c r="D72" i="8"/>
  <c r="D74" i="8"/>
  <c r="O69" i="8"/>
  <c r="N75" i="8" l="1"/>
  <c r="L41" i="8"/>
  <c r="L80" i="8"/>
  <c r="L38" i="8"/>
  <c r="M47" i="8"/>
  <c r="O47" i="8" s="1"/>
  <c r="P47" i="8" s="1"/>
  <c r="N86" i="8"/>
  <c r="W6" i="8"/>
  <c r="W15" i="8"/>
  <c r="W18" i="8"/>
  <c r="W11" i="8"/>
  <c r="W5" i="8"/>
  <c r="W26" i="8" s="1"/>
  <c r="AA26" i="8" s="1"/>
  <c r="O80" i="8"/>
  <c r="W13" i="8"/>
  <c r="W17" i="8"/>
  <c r="W24" i="8"/>
  <c r="W22" i="8"/>
  <c r="W20" i="8"/>
  <c r="O87" i="8"/>
  <c r="O78" i="8"/>
  <c r="P78" i="8" s="1"/>
  <c r="L86" i="8"/>
  <c r="P86" i="8" s="1"/>
  <c r="M44" i="8"/>
  <c r="N44" i="8" s="1"/>
  <c r="M41" i="8"/>
  <c r="N41" i="8" s="1"/>
  <c r="M56" i="8"/>
  <c r="N56" i="8" s="1"/>
  <c r="L42" i="8"/>
  <c r="M45" i="8"/>
  <c r="N45" i="8" s="1"/>
  <c r="L43" i="8"/>
  <c r="P43" i="8" s="1"/>
  <c r="L48" i="8"/>
  <c r="P48" i="8" s="1"/>
  <c r="M40" i="8"/>
  <c r="O40" i="8" s="1"/>
  <c r="P40" i="8" s="1"/>
  <c r="L52" i="8"/>
  <c r="L85" i="8"/>
  <c r="L54" i="8"/>
  <c r="L51" i="8"/>
  <c r="L84" i="8"/>
  <c r="L53" i="8"/>
  <c r="L81" i="8"/>
  <c r="N77" i="8"/>
  <c r="N81" i="8"/>
  <c r="N79" i="8"/>
  <c r="N83" i="8"/>
  <c r="L55" i="8"/>
  <c r="O82" i="8"/>
  <c r="P82" i="8" s="1"/>
  <c r="N74" i="8"/>
  <c r="N84" i="8"/>
  <c r="L70" i="8"/>
  <c r="P70" i="8" s="1"/>
  <c r="E88" i="8"/>
  <c r="F87" i="8" s="1"/>
  <c r="W7" i="8"/>
  <c r="L50" i="8"/>
  <c r="O53" i="8"/>
  <c r="O42" i="8"/>
  <c r="N51" i="8"/>
  <c r="O54" i="8"/>
  <c r="L39" i="8"/>
  <c r="O46" i="8"/>
  <c r="O50" i="8"/>
  <c r="L49" i="8"/>
  <c r="P49" i="8" s="1"/>
  <c r="O55" i="8"/>
  <c r="N43" i="8"/>
  <c r="L46" i="8"/>
  <c r="N48" i="8"/>
  <c r="O71" i="8"/>
  <c r="P71" i="8" s="1"/>
  <c r="A19" i="1"/>
  <c r="AK31" i="17"/>
  <c r="N72" i="8"/>
  <c r="N76" i="8"/>
  <c r="O85" i="8"/>
  <c r="N73" i="8"/>
  <c r="O52" i="8"/>
  <c r="P74" i="8"/>
  <c r="W8" i="8"/>
  <c r="W21" i="8"/>
  <c r="W10" i="8"/>
  <c r="O68" i="8"/>
  <c r="L68" i="8"/>
  <c r="W23" i="8"/>
  <c r="W9" i="8"/>
  <c r="W12" i="8"/>
  <c r="W16" i="8"/>
  <c r="O38" i="8"/>
  <c r="L37" i="8"/>
  <c r="O39" i="8"/>
  <c r="N37" i="8"/>
  <c r="D57" i="8"/>
  <c r="F56" i="8"/>
  <c r="P79" i="8"/>
  <c r="P72" i="8"/>
  <c r="P87" i="8"/>
  <c r="P75" i="8"/>
  <c r="P73" i="8"/>
  <c r="P83" i="8"/>
  <c r="P69" i="8"/>
  <c r="P77" i="8"/>
  <c r="P76" i="8"/>
  <c r="D88" i="8"/>
  <c r="X26" i="8"/>
  <c r="T5" i="8"/>
  <c r="S26" i="8"/>
  <c r="P80" i="8" l="1"/>
  <c r="N47" i="8"/>
  <c r="P38" i="8"/>
  <c r="P42" i="8"/>
  <c r="O44" i="8"/>
  <c r="P44" i="8" s="1"/>
  <c r="P81" i="8"/>
  <c r="P85" i="8"/>
  <c r="O41" i="8"/>
  <c r="P41" i="8" s="1"/>
  <c r="O56" i="8"/>
  <c r="P56" i="8" s="1"/>
  <c r="O45" i="8"/>
  <c r="P45" i="8" s="1"/>
  <c r="N40" i="8"/>
  <c r="P52" i="8"/>
  <c r="P51" i="8"/>
  <c r="P53" i="8"/>
  <c r="P54" i="8"/>
  <c r="P84" i="8"/>
  <c r="P55" i="8"/>
  <c r="P50" i="8"/>
  <c r="P39" i="8"/>
  <c r="P46" i="8"/>
  <c r="A20" i="1"/>
  <c r="AK32" i="17"/>
  <c r="P68" i="8"/>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HF69" authorId="0">
      <text>
        <r>
          <rPr>
            <b/>
            <sz val="9"/>
            <color indexed="81"/>
            <rFont val="Tahoma"/>
            <family val="2"/>
            <charset val="238"/>
          </rPr>
          <t>Ismeretlen</t>
        </r>
      </text>
    </comment>
    <comment ref="HF80" authorId="0">
      <text>
        <r>
          <rPr>
            <b/>
            <sz val="9"/>
            <color indexed="81"/>
            <rFont val="Tahoma"/>
            <family val="2"/>
            <charset val="238"/>
          </rPr>
          <t>Ismeretlen</t>
        </r>
      </text>
    </comment>
    <comment ref="HF93" authorId="0">
      <text>
        <r>
          <rPr>
            <b/>
            <sz val="9"/>
            <color indexed="81"/>
            <rFont val="Tahoma"/>
            <family val="2"/>
            <charset val="238"/>
          </rPr>
          <t>K= ??</t>
        </r>
      </text>
    </comment>
  </commentList>
</comments>
</file>

<file path=xl/comments2.xml><?xml version="1.0" encoding="utf-8"?>
<comments xmlns="http://schemas.openxmlformats.org/spreadsheetml/2006/main">
  <authors>
    <author>Tibus</author>
  </authors>
  <commentList>
    <comment ref="C8" authorId="0">
      <text>
        <r>
          <rPr>
            <b/>
            <sz val="9"/>
            <color indexed="81"/>
            <rFont val="Tahoma"/>
            <family val="2"/>
            <charset val="238"/>
          </rPr>
          <t>7 GY 5 CS</t>
        </r>
      </text>
    </comment>
    <comment ref="C21" authorId="0">
      <text>
        <r>
          <rPr>
            <b/>
            <sz val="9"/>
            <color indexed="81"/>
            <rFont val="Tahoma"/>
            <family val="2"/>
            <charset val="238"/>
          </rPr>
          <t>11 CS 1 GY</t>
        </r>
      </text>
    </comment>
    <comment ref="C22" authorId="0">
      <text>
        <r>
          <rPr>
            <b/>
            <sz val="9"/>
            <color indexed="81"/>
            <rFont val="Tahoma"/>
            <family val="2"/>
            <charset val="238"/>
          </rPr>
          <t>2 GY 6 CS</t>
        </r>
      </text>
    </comment>
    <comment ref="C24" authorId="0">
      <text>
        <r>
          <rPr>
            <b/>
            <sz val="9"/>
            <color indexed="81"/>
            <rFont val="Tahoma"/>
            <family val="2"/>
            <charset val="238"/>
          </rPr>
          <t>4 CS 1 GY</t>
        </r>
      </text>
    </comment>
    <comment ref="C25" authorId="0">
      <text>
        <r>
          <rPr>
            <b/>
            <sz val="9"/>
            <color indexed="81"/>
            <rFont val="Tahoma"/>
            <family val="2"/>
            <charset val="238"/>
          </rPr>
          <t>CS</t>
        </r>
      </text>
    </comment>
    <comment ref="I25" authorId="0">
      <text>
        <r>
          <rPr>
            <b/>
            <sz val="9"/>
            <color indexed="81"/>
            <rFont val="Tahoma"/>
            <family val="2"/>
            <charset val="238"/>
          </rPr>
          <t>GY</t>
        </r>
      </text>
    </comment>
    <comment ref="C26" authorId="0">
      <text>
        <r>
          <rPr>
            <b/>
            <sz val="9"/>
            <color indexed="81"/>
            <rFont val="Tahoma"/>
            <family val="2"/>
            <charset val="238"/>
          </rPr>
          <t>14 CS 2 GY</t>
        </r>
      </text>
    </comment>
    <comment ref="O26" authorId="0">
      <text>
        <r>
          <rPr>
            <b/>
            <sz val="9"/>
            <color indexed="81"/>
            <rFont val="Tahoma"/>
            <family val="2"/>
            <charset val="238"/>
          </rPr>
          <t xml:space="preserve">GY </t>
        </r>
      </text>
    </comment>
    <comment ref="C27" authorId="0">
      <text>
        <r>
          <rPr>
            <b/>
            <sz val="9"/>
            <color indexed="81"/>
            <rFont val="Tahoma"/>
            <family val="2"/>
            <charset val="238"/>
          </rPr>
          <t>2 CS 5 GY</t>
        </r>
      </text>
    </comment>
    <comment ref="I27" authorId="0">
      <text>
        <r>
          <rPr>
            <b/>
            <sz val="9"/>
            <color indexed="81"/>
            <rFont val="Tahoma"/>
            <family val="2"/>
            <charset val="238"/>
          </rPr>
          <t>9 GY</t>
        </r>
      </text>
    </comment>
    <comment ref="O27" authorId="0">
      <text>
        <r>
          <rPr>
            <b/>
            <sz val="9"/>
            <color indexed="81"/>
            <rFont val="Tahoma"/>
            <family val="2"/>
            <charset val="238"/>
          </rPr>
          <t>5 GY</t>
        </r>
      </text>
    </comment>
    <comment ref="C28" authorId="0">
      <text>
        <r>
          <rPr>
            <b/>
            <sz val="9"/>
            <color indexed="81"/>
            <rFont val="Tahoma"/>
            <family val="2"/>
            <charset val="238"/>
          </rPr>
          <t>4 GY 5 CS</t>
        </r>
      </text>
    </comment>
    <comment ref="C30" authorId="0">
      <text>
        <r>
          <rPr>
            <b/>
            <sz val="9"/>
            <color indexed="81"/>
            <rFont val="Tahoma"/>
            <family val="2"/>
            <charset val="238"/>
          </rPr>
          <t>6 GY 6 CS</t>
        </r>
      </text>
    </comment>
    <comment ref="I30" authorId="0">
      <text>
        <r>
          <rPr>
            <b/>
            <sz val="9"/>
            <color indexed="81"/>
            <rFont val="Tahoma"/>
            <family val="2"/>
            <charset val="238"/>
          </rPr>
          <t>GY</t>
        </r>
      </text>
    </comment>
    <comment ref="C37" authorId="0">
      <text>
        <r>
          <rPr>
            <b/>
            <sz val="9"/>
            <color indexed="81"/>
            <rFont val="Tahoma"/>
            <family val="2"/>
            <charset val="238"/>
          </rPr>
          <t>18 CS 2 GY</t>
        </r>
      </text>
    </comment>
    <comment ref="I37" authorId="0">
      <text>
        <r>
          <rPr>
            <b/>
            <sz val="9"/>
            <color indexed="81"/>
            <rFont val="Tahoma"/>
            <family val="2"/>
            <charset val="238"/>
          </rPr>
          <t>1 GY</t>
        </r>
      </text>
    </comment>
    <comment ref="C40" authorId="0">
      <text>
        <r>
          <rPr>
            <b/>
            <sz val="9"/>
            <color indexed="81"/>
            <rFont val="Tahoma"/>
            <family val="2"/>
            <charset val="238"/>
          </rPr>
          <t>8 CS 1 GY</t>
        </r>
      </text>
    </comment>
    <comment ref="C41" authorId="0">
      <text>
        <r>
          <rPr>
            <b/>
            <sz val="9"/>
            <color indexed="81"/>
            <rFont val="Tahoma"/>
            <family val="2"/>
            <charset val="238"/>
          </rPr>
          <t>22 CS 1 GY</t>
        </r>
      </text>
    </comment>
    <comment ref="C42" authorId="0">
      <text>
        <r>
          <rPr>
            <b/>
            <sz val="9"/>
            <color indexed="81"/>
            <rFont val="Tahoma"/>
            <family val="2"/>
            <charset val="238"/>
          </rPr>
          <t>37 CS 1 GY</t>
        </r>
      </text>
    </comment>
    <comment ref="O42" authorId="0">
      <text>
        <r>
          <rPr>
            <b/>
            <sz val="9"/>
            <color indexed="81"/>
            <rFont val="Tahoma"/>
            <family val="2"/>
            <charset val="238"/>
          </rPr>
          <t>2 GY</t>
        </r>
      </text>
    </comment>
    <comment ref="C45" authorId="0">
      <text>
        <r>
          <rPr>
            <b/>
            <sz val="9"/>
            <color indexed="81"/>
            <rFont val="Tahoma"/>
            <family val="2"/>
            <charset val="238"/>
          </rPr>
          <t>5 CS 6 GY</t>
        </r>
      </text>
    </comment>
    <comment ref="C46" authorId="0">
      <text>
        <r>
          <rPr>
            <b/>
            <sz val="9"/>
            <color indexed="81"/>
            <rFont val="Tahoma"/>
            <family val="2"/>
            <charset val="238"/>
          </rPr>
          <t>23 CS</t>
        </r>
      </text>
    </comment>
    <comment ref="I46" authorId="0">
      <text>
        <r>
          <rPr>
            <b/>
            <sz val="9"/>
            <color indexed="81"/>
            <rFont val="Tahoma"/>
            <family val="2"/>
            <charset val="238"/>
          </rPr>
          <t>Gy</t>
        </r>
      </text>
    </comment>
    <comment ref="C49" authorId="0">
      <text>
        <r>
          <rPr>
            <b/>
            <sz val="9"/>
            <color indexed="81"/>
            <rFont val="Tahoma"/>
            <family val="2"/>
            <charset val="238"/>
          </rPr>
          <t>20 CS</t>
        </r>
      </text>
    </comment>
    <comment ref="I49" authorId="0">
      <text>
        <r>
          <rPr>
            <b/>
            <sz val="9"/>
            <color indexed="81"/>
            <rFont val="Tahoma"/>
            <family val="2"/>
            <charset val="238"/>
          </rPr>
          <t>1 GY</t>
        </r>
      </text>
    </comment>
    <comment ref="C50" authorId="0">
      <text>
        <r>
          <rPr>
            <b/>
            <sz val="9"/>
            <color indexed="81"/>
            <rFont val="Tahoma"/>
            <family val="2"/>
            <charset val="238"/>
          </rPr>
          <t>14 CS 2 GY</t>
        </r>
      </text>
    </comment>
    <comment ref="I50" authorId="0">
      <text>
        <r>
          <rPr>
            <b/>
            <sz val="9"/>
            <color indexed="81"/>
            <rFont val="Tahoma"/>
            <family val="2"/>
            <charset val="238"/>
          </rPr>
          <t>1 GY</t>
        </r>
      </text>
    </comment>
  </commentList>
</comments>
</file>

<file path=xl/comments3.xml><?xml version="1.0" encoding="utf-8"?>
<comments xmlns="http://schemas.openxmlformats.org/spreadsheetml/2006/main">
  <authors>
    <author>Tibus</author>
    <author>Feher Adam</author>
  </authors>
  <commentList>
    <comment ref="E55" authorId="0">
      <text>
        <r>
          <rPr>
            <b/>
            <sz val="9"/>
            <color indexed="81"/>
            <rFont val="Tahoma"/>
            <family val="2"/>
            <charset val="238"/>
          </rPr>
          <t>Száraz</t>
        </r>
      </text>
    </comment>
    <comment ref="E75" authorId="0">
      <text>
        <r>
          <rPr>
            <b/>
            <sz val="9"/>
            <color indexed="81"/>
            <rFont val="Tahoma"/>
            <family val="2"/>
            <charset val="238"/>
          </rPr>
          <t>Száraz</t>
        </r>
      </text>
    </comment>
    <comment ref="E89" authorId="0">
      <text>
        <r>
          <rPr>
            <b/>
            <sz val="9"/>
            <color indexed="81"/>
            <rFont val="Tahoma"/>
            <family val="2"/>
            <charset val="238"/>
          </rPr>
          <t>Száraz</t>
        </r>
      </text>
    </comment>
    <comment ref="B278"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<sst xmlns="http://schemas.openxmlformats.org/spreadsheetml/2006/main" count="1819" uniqueCount="444">
  <si>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</si>
  <si>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</si>
  <si>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</si>
  <si>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</si>
  <si>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</si>
  <si>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</si>
  <si>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</si>
  <si>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</si>
  <si>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</si>
  <si>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</si>
  <si>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</si>
  <si>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</si>
  <si>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</si>
  <si>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</si>
  <si>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</si>
  <si>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</si>
  <si>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</si>
  <si>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</si>
  <si>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</si>
  <si>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</si>
  <si>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</si>
  <si>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</si>
  <si>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</si>
  <si>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</si>
  <si>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</si>
  <si>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</si>
  <si>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</si>
  <si>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</si>
  <si>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</si>
  <si>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</si>
  <si>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</si>
  <si>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</si>
  <si>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</si>
  <si>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</si>
  <si>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</si>
  <si>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</si>
  <si>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</si>
  <si>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</si>
  <si>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</si>
  <si>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</si>
  <si>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</si>
  <si>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</si>
  <si>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</si>
  <si>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</si>
  <si>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</si>
  <si>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</si>
  <si>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</si>
  <si>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</si>
  <si>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</si>
  <si>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</si>
  <si>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</si>
  <si>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</si>
  <si>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</si>
  <si>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</si>
  <si>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</si>
  <si>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</si>
  <si>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</si>
  <si>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</si>
  <si>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</si>
  <si>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</si>
  <si>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</si>
  <si>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</si>
  <si>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</si>
  <si>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</si>
  <si>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</si>
  <si>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</si>
  <si>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</si>
  <si>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</si>
  <si>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</si>
  <si>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</si>
  <si>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</si>
  <si>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</si>
  <si>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</si>
  <si>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</si>
  <si>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</si>
  <si>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</si>
  <si>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</si>
  <si>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</si>
  <si>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</si>
  <si>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</si>
  <si>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</si>
  <si>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</si>
  <si>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</si>
  <si>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</si>
  <si>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</si>
  <si>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</si>
  <si>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</si>
  <si>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</si>
  <si>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</si>
  <si>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</si>
  <si>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</si>
  <si>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</si>
  <si>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</si>
  <si>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</si>
  <si>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</si>
  <si>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</si>
  <si>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</si>
  <si>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</si>
  <si>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</si>
  <si>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</si>
  <si>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</si>
  <si>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</si>
  <si>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</si>
  <si>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</si>
  <si>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</si>
  <si>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</si>
  <si>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</si>
  <si>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</si>
  <si>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</si>
  <si>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</si>
  <si>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</si>
  <si>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</si>
  <si>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</si>
  <si>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</si>
  <si>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</si>
  <si>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</si>
  <si>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</si>
  <si>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</si>
  <si>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</si>
  <si>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</si>
  <si>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</si>
  <si>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</si>
  <si>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</si>
  <si>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</si>
  <si>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</si>
  <si>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</si>
  <si>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</si>
  <si>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</si>
  <si>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</si>
  <si>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</si>
  <si>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</si>
  <si>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</si>
  <si>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</si>
  <si>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</si>
  <si>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</si>
  <si>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</si>
  <si>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</si>
  <si>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</si>
  <si>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</si>
  <si>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</si>
  <si>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</si>
  <si>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</si>
  <si>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</si>
  <si>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</si>
  <si>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</si>
  <si>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</si>
  <si>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</si>
  <si>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</si>
  <si>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</si>
  <si>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</si>
  <si>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</si>
  <si>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</si>
  <si>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</si>
  <si>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</si>
  <si>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</si>
  <si>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</si>
  <si>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</si>
  <si>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</si>
  <si>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</si>
  <si>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</si>
  <si>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</si>
  <si>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</si>
  <si>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</si>
  <si>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</si>
  <si>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</si>
  <si>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</si>
  <si>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</si>
  <si>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</si>
  <si>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</si>
  <si>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</si>
  <si>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</si>
  <si>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</si>
  <si>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</si>
  <si>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</si>
  <si>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</si>
  <si>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</si>
  <si>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</si>
  <si>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</si>
  <si>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</si>
  <si>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</si>
  <si>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</si>
  <si>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</si>
  <si>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</si>
  <si>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</si>
  <si>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</si>
  <si>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</si>
  <si>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</si>
  <si>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</si>
  <si>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</si>
  <si>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</si>
  <si>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</si>
  <si>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</si>
  <si>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</si>
  <si>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</si>
  <si>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</si>
  <si>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</si>
  <si>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</si>
  <si>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</si>
  <si>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</si>
  <si>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</si>
  <si>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</si>
  <si>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</si>
  <si>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</si>
  <si>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</si>
  <si>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</si>
  <si>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</si>
  <si>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</si>
  <si>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</si>
  <si>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</si>
  <si>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</si>
  <si>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</si>
  <si>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</si>
  <si>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</si>
  <si>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</si>
  <si>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</si>
  <si>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</si>
  <si>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</si>
  <si>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</si>
  <si>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</si>
  <si>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</si>
  <si>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</si>
  <si>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</si>
  <si>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</si>
  <si>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</si>
  <si>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</si>
  <si>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</si>
  <si>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</si>
  <si>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</si>
  <si>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</si>
  <si>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</si>
  <si>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</si>
  <si>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</si>
  <si>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</si>
  <si>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</si>
  <si>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</si>
  <si>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</si>
  <si>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</si>
  <si>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</si>
  <si>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</si>
  <si>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</si>
  <si>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</si>
  <si>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</si>
  <si>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</si>
  <si>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</si>
  <si>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</si>
  <si>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</si>
  <si>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</si>
  <si>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</si>
  <si>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</si>
  <si>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</si>
  <si>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</si>
  <si>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</si>
  <si>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</si>
  <si>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</si>
  <si>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</si>
  <si>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</si>
  <si>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</si>
  <si>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</si>
  <si>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</si>
  <si>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</si>
  <si>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</si>
  <si>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</si>
  <si>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</si>
  <si>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</si>
  <si>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</si>
  <si>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</si>
  <si>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</si>
  <si>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</si>
  <si>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</si>
  <si>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</si>
  <si>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</si>
  <si>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</si>
  <si>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</si>
  <si>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</si>
  <si>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</si>
  <si>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</si>
  <si>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</si>
  <si>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</si>
  <si>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</si>
  <si>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</si>
  <si>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</si>
  <si>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</si>
  <si>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</si>
  <si>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</si>
  <si>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</si>
  <si>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</si>
  <si>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</si>
  <si>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</si>
  <si>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</si>
  <si>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</si>
  <si>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</si>
  <si>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</si>
  <si>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</si>
  <si>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</si>
  <si>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</si>
  <si>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</si>
  <si>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</si>
  <si>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</si>
  <si>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</si>
  <si>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</si>
  <si>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</si>
  <si>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</si>
  <si>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</si>
  <si>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</si>
  <si>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</si>
  <si>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</si>
  <si>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</si>
  <si>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</si>
  <si>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</si>
  <si>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</si>
  <si>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</si>
  <si>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</si>
  <si>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</si>
  <si>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</si>
  <si>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</si>
  <si>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</si>
  <si>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</si>
  <si>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</si>
  <si>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</si>
  <si>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</si>
  <si>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</si>
  <si>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</si>
  <si>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</si>
  <si>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</si>
  <si>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</si>
  <si>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</si>
  <si>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</si>
  <si>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</si>
  <si>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</si>
  <si>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</si>
  <si>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</si>
  <si>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</si>
  <si>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</si>
  <si>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</si>
  <si>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</si>
  <si>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</si>
  <si>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</si>
  <si>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</si>
  <si>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</si>
  <si>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</si>
  <si>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</si>
  <si>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</si>
  <si>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</si>
  <si>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</si>
  <si>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</si>
  <si>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</si>
  <si>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</si>
  <si>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</si>
  <si>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</si>
  <si>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</si>
  <si>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</si>
  <si>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</si>
  <si>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</si>
  <si>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</si>
  <si>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</si>
  <si>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</si>
  <si>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</si>
  <si>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</si>
  <si>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</si>
  <si>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</si>
  <si>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</si>
  <si>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</si>
  <si>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</si>
  <si>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</si>
  <si>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</si>
  <si>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</si>
  <si>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</si>
  <si>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</si>
  <si>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</si>
  <si>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</si>
  <si>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</si>
  <si>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</si>
  <si>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</si>
  <si>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</si>
  <si>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</si>
  <si>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</si>
  <si>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</si>
  <si>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</si>
  <si>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</si>
  <si>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</si>
  <si>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</si>
  <si>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</si>
  <si>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</si>
  <si>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</si>
  <si>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</si>
  <si>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</si>
  <si>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</si>
  <si>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</si>
  <si>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</si>
  <si>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</si>
  <si>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</si>
  <si>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</si>
  <si>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</si>
  <si>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</si>
  <si>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</si>
  <si>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</si>
  <si>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</si>
  <si>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</si>
  <si>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</si>
  <si>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</si>
  <si>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</si>
  <si>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</si>
  <si>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</si>
  <si>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</si>
  <si>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</si>
  <si>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</si>
  <si>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</si>
  <si>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</si>
  <si>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</si>
  <si>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</si>
  <si>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</si>
  <si>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</si>
  <si>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</si>
  <si>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</si>
  <si>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</si>
  <si>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</si>
  <si>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</si>
  <si>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</si>
  <si>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</si>
  <si>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</si>
  <si>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</si>
  <si>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</si>
  <si>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</si>
  <si>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</si>
  <si>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</si>
  <si>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</si>
  <si>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</si>
  <si>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Recsk 1.vonal</t>
  </si>
  <si>
    <t>Brevák E. Hepp K. Herbály M. Csíntalan Zs.</t>
  </si>
  <si>
    <t>Hoffer K.</t>
  </si>
  <si>
    <t>Mezei szil</t>
  </si>
  <si>
    <t>GY-CS</t>
  </si>
  <si>
    <t>CS</t>
  </si>
  <si>
    <t>CS-GY</t>
  </si>
  <si>
    <t>Cs</t>
  </si>
  <si>
    <t>KTT</t>
  </si>
  <si>
    <t>Berkenye</t>
  </si>
  <si>
    <t>KTT-CS</t>
  </si>
  <si>
    <t>Ismeretlen</t>
  </si>
  <si>
    <t>Nagylevelű hárs</t>
  </si>
  <si>
    <t>Rezgő nyár</t>
  </si>
  <si>
    <t>Vadkőrte</t>
  </si>
  <si>
    <t>Madár cseresznye</t>
  </si>
  <si>
    <t>GY-EL, HNY-A,CS-KT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</si>
</sst>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355</v>
      </c>
      <c r="D4" s="480"/>
      <c r="E4" s="480"/>
      <c r="F4" s="481" t="s">
        <v>356</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357</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360</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358</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359</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T25" activePane="bottomRight" state="frozen"/>
      <selection pane="topRight" activeCell="C1" sqref="C1"/>
      <selection pane="bottomLeft" activeCell="A19" sqref="A19"/>
      <selection pane="bottomRight" activeCell="J19" sqref="J19:J44"/>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365</v>
      </c>
      <c r="C2" s="564"/>
      <c r="D2" s="564"/>
      <c r="E2" s="416">
        <f>SUM(IF(FREQUENCY('terepi-törzskínálat'!B12:B270,'terepi-törzskínálat'!B12:B270)&gt;0,1))</f>
        <v>82</v>
      </c>
      <c r="F2" s="15" t="s">
        <v>366</v>
      </c>
    </row>
    <row r="3" spans="1:17" x14ac:dyDescent="0.2">
      <c r="A3" s="403"/>
      <c r="B3" s="563" t="s">
        <v>385</v>
      </c>
      <c r="C3" s="564"/>
      <c r="D3" s="564"/>
      <c r="E3" s="416">
        <f>'terepi-törzskínálat'!A2-törzskínálat!E2</f>
        <v>18</v>
      </c>
      <c r="F3" s="15" t="s">
        <v>366</v>
      </c>
    </row>
    <row r="4" spans="1:17" x14ac:dyDescent="0.2">
      <c r="B4" s="563" t="s">
        <v>386</v>
      </c>
      <c r="C4" s="564"/>
      <c r="D4" s="564"/>
      <c r="E4" s="416">
        <f>(E2/(E2+E3))*100</f>
        <v>82</v>
      </c>
      <c r="F4" s="15" t="s">
        <v>287</v>
      </c>
    </row>
    <row r="5" spans="1:17" x14ac:dyDescent="0.2">
      <c r="B5" s="563" t="s">
        <v>387</v>
      </c>
      <c r="C5" s="563"/>
      <c r="D5" s="563"/>
      <c r="E5" s="416">
        <f>AVERAGE(AK20:AK119)</f>
        <v>2.58</v>
      </c>
      <c r="F5" s="15" t="s">
        <v>388</v>
      </c>
      <c r="G5" s="421" t="s">
        <v>389</v>
      </c>
      <c r="H5" s="416">
        <f>STDEV(AK20:AK119)</f>
        <v>2.5905032466119535</v>
      </c>
    </row>
    <row r="7" spans="1:17" x14ac:dyDescent="0.2">
      <c r="C7" s="15" t="s">
        <v>363</v>
      </c>
      <c r="D7" s="15"/>
      <c r="E7" s="416">
        <f>'terepi-törzskínálat'!E276</f>
        <v>258</v>
      </c>
      <c r="F7" s="15" t="s">
        <v>388</v>
      </c>
    </row>
    <row r="8" spans="1:17" x14ac:dyDescent="0.2">
      <c r="C8" s="15"/>
      <c r="D8" s="15"/>
      <c r="E8" s="422"/>
      <c r="F8" s="15"/>
    </row>
    <row r="9" spans="1:17" x14ac:dyDescent="0.2">
      <c r="B9" s="15"/>
      <c r="C9" s="15"/>
      <c r="D9" s="25"/>
    </row>
    <row r="10" spans="1:17" ht="15.75" x14ac:dyDescent="0.25">
      <c r="E10" s="409"/>
      <c r="F10" s="570" t="s">
        <v>367</v>
      </c>
      <c r="G10" s="570"/>
      <c r="H10" s="570"/>
      <c r="I10" s="570"/>
      <c r="J10" s="571" t="s">
        <v>368</v>
      </c>
      <c r="K10" s="572"/>
      <c r="L10" s="572"/>
      <c r="M10" s="573"/>
      <c r="N10" s="570" t="s">
        <v>369</v>
      </c>
      <c r="O10" s="570"/>
      <c r="P10" s="570"/>
      <c r="Q10" s="570"/>
    </row>
    <row r="11" spans="1:17" x14ac:dyDescent="0.2">
      <c r="E11" s="410" t="s">
        <v>274</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370</v>
      </c>
      <c r="C12" s="15"/>
      <c r="D12" s="15"/>
      <c r="E12" s="411">
        <f>('terepi-törzskínálat'!F271/törzskínálat!$E$7)*100</f>
        <v>97.674418604651152</v>
      </c>
      <c r="F12" s="412">
        <f>('terepi-törzskínálat'!G271/törzskínálat!$E$7)*100</f>
        <v>1.1627906976744187</v>
      </c>
      <c r="G12" s="413">
        <f>('terepi-törzskínálat'!H271/törzskínálat!$E$7)*100</f>
        <v>0.38759689922480622</v>
      </c>
      <c r="H12" s="413">
        <f>('terepi-törzskínálat'!I271/törzskínálat!$E$7)*100</f>
        <v>0.38759689922480622</v>
      </c>
      <c r="I12" s="222">
        <f>('terepi-törzskínálat'!J271/törzskínálat!$E$7)*100</f>
        <v>0.38759689922480622</v>
      </c>
      <c r="J12" s="414">
        <f>('terepi-törzskínálat'!K271/törzskínálat!$E$7)*100</f>
        <v>0</v>
      </c>
      <c r="K12" s="413">
        <f>('terepi-törzskínálat'!L271/törzskínálat!$E$7)*100</f>
        <v>0</v>
      </c>
      <c r="L12" s="413">
        <f>('terepi-törzskínálat'!M271/törzskínálat!$E$7)*100</f>
        <v>0</v>
      </c>
      <c r="M12" s="415">
        <f>('terepi-törzskínálat'!N271/törzskínálat!$E$7)*100</f>
        <v>0</v>
      </c>
      <c r="N12" s="222">
        <f>('terepi-törzskínálat'!O271/törzskínálat!$E$7)*100</f>
        <v>0</v>
      </c>
      <c r="O12" s="413">
        <f>('terepi-törzskínálat'!P271/törzskínálat!$E$7)*100</f>
        <v>0</v>
      </c>
      <c r="P12" s="413">
        <f>('terepi-törzskínálat'!Q271/törzskínálat!$E$7)*100</f>
        <v>0</v>
      </c>
      <c r="Q12" s="413">
        <f>('terepi-törzskínálat'!R271/törzskínálat!$E$7)*100</f>
        <v>0</v>
      </c>
    </row>
    <row r="17" spans="2:74" ht="13.5" thickBot="1" x14ac:dyDescent="0.25"/>
    <row r="18" spans="2:74" ht="39" customHeight="1" x14ac:dyDescent="0.25">
      <c r="B18" s="456" t="s">
        <v>371</v>
      </c>
      <c r="C18" s="438" t="s">
        <v>364</v>
      </c>
      <c r="D18" s="439" t="s">
        <v>382</v>
      </c>
      <c r="E18" s="441" t="s">
        <v>391</v>
      </c>
      <c r="F18" s="441" t="s">
        <v>393</v>
      </c>
      <c r="G18" s="440" t="s">
        <v>398</v>
      </c>
      <c r="H18" s="440" t="s">
        <v>399</v>
      </c>
      <c r="I18" s="440" t="s">
        <v>400</v>
      </c>
      <c r="J18" s="444" t="s">
        <v>417</v>
      </c>
      <c r="K18" s="443" t="s">
        <v>420</v>
      </c>
      <c r="L18" s="446" t="s">
        <v>421</v>
      </c>
      <c r="M18" s="440" t="s">
        <v>409</v>
      </c>
      <c r="N18" s="440" t="s">
        <v>410</v>
      </c>
      <c r="O18" s="440" t="s">
        <v>411</v>
      </c>
      <c r="P18" s="440" t="s">
        <v>412</v>
      </c>
      <c r="Q18" s="444" t="s">
        <v>418</v>
      </c>
      <c r="R18" s="443" t="s">
        <v>420</v>
      </c>
      <c r="S18" s="446" t="s">
        <v>421</v>
      </c>
      <c r="T18" s="440" t="s">
        <v>413</v>
      </c>
      <c r="U18" s="440" t="s">
        <v>414</v>
      </c>
      <c r="V18" s="440" t="s">
        <v>415</v>
      </c>
      <c r="W18" s="440" t="s">
        <v>416</v>
      </c>
      <c r="X18" s="444" t="s">
        <v>419</v>
      </c>
      <c r="Y18" s="443" t="s">
        <v>420</v>
      </c>
      <c r="Z18" s="446" t="s">
        <v>421</v>
      </c>
      <c r="AA18" s="442" t="s">
        <v>425</v>
      </c>
      <c r="AB18" s="467" t="s">
        <v>220</v>
      </c>
      <c r="AC18" s="442" t="s">
        <v>426</v>
      </c>
      <c r="AD18" s="467" t="s">
        <v>220</v>
      </c>
      <c r="AJ18" s="568" t="s">
        <v>422</v>
      </c>
      <c r="AK18" s="569"/>
      <c r="AN18" s="565" t="s">
        <v>392</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COUNTIFS('terepi-törzskínálat'!$C$12:$C$270,'terepi-törzskínálat'!A12)</f>
        <v>1</v>
      </c>
      <c r="D19" s="448">
        <f t="shared" ref="D19:D53" si="0">(C19/$E$7)*100</f>
        <v>0.38759689922480622</v>
      </c>
      <c r="E19" s="351">
        <f>DSUM('terepi-törzskínálat'!$C$11:$J$270,'terepi-törzskínálat'!$F$11,törzskínálat!$AN$19:$AN$20)</f>
        <v>1</v>
      </c>
      <c r="F19" s="437">
        <f>DSUM('terepi-törzskínálat'!$C$11:$J$270,'terepi-törzskínálat'!$G$11,törzskínálat!$AN$19:$AN$20)</f>
        <v>0</v>
      </c>
      <c r="G19" s="352">
        <f>DSUM('terepi-törzskínálat'!$C$11:$J$270,'terepi-törzskínálat'!$H$11,törzskínálat!$AN$19:$AN$20)</f>
        <v>0</v>
      </c>
      <c r="H19" s="352">
        <f>DSUM('terepi-törzskínálat'!$C$11:$J$270,'terepi-törzskínálat'!$I$11,törzskínálat!$AN$19:$AN$20)</f>
        <v>0</v>
      </c>
      <c r="I19" s="352">
        <f>DSUM('terepi-törzskínálat'!$C$11:$J$270,'terepi-törzskínálat'!$J$11,törzskínálat!$AN$19:$AN$20)</f>
        <v>0</v>
      </c>
      <c r="J19" s="445">
        <f>SUM(F19:I19)</f>
        <v>0</v>
      </c>
      <c r="K19" s="420">
        <f>(J19/C19)*100</f>
        <v>0</v>
      </c>
      <c r="L19" s="447">
        <f>J19/$E$7</f>
        <v>0</v>
      </c>
      <c r="M19" s="352">
        <f>DSUM('terepi-törzskínálat'!$C$11:$N$270,'terepi-törzskínálat'!$K$11,$AN$19:$AN$20)</f>
        <v>0</v>
      </c>
      <c r="N19" s="352">
        <f>DSUM('terepi-törzskínálat'!$C$11:$N$270,'terepi-törzskínálat'!$L$11,$AN$19:$AN$20)</f>
        <v>0</v>
      </c>
      <c r="O19" s="352">
        <f>DSUM('terepi-törzskínálat'!$C$11:$N$270,'terepi-törzskínálat'!$M$11,$AN$19:$AN$20)</f>
        <v>0</v>
      </c>
      <c r="P19" s="352">
        <f>DSUM('terepi-törzskínálat'!$C$11:$N$270,'terepi-törzskínálat'!$N$11,$AN$19:$AN$20)</f>
        <v>0</v>
      </c>
      <c r="Q19" s="445">
        <f>SUM(M19:P19)</f>
        <v>0</v>
      </c>
      <c r="R19" s="420">
        <f>(Q19/C19)*100</f>
        <v>0</v>
      </c>
      <c r="S19" s="447">
        <f>(Q19/$E$7)*100</f>
        <v>0</v>
      </c>
      <c r="T19" s="352">
        <f>DSUM('terepi-törzskínálat'!$C$11:$R$270,'terepi-törzskínálat'!$O$11,$AN$19:$AN$20)</f>
        <v>0</v>
      </c>
      <c r="U19" s="352">
        <f>DSUM('terepi-törzskínálat'!$C$11:$R$270,'terepi-törzskínálat'!$P$11,$AN$19:$AN$20)</f>
        <v>0</v>
      </c>
      <c r="V19" s="352">
        <f>DSUM('terepi-törzskínálat'!$C$11:$R$270,'terepi-törzskínálat'!$Q$11,$AN$19:$AN$20)</f>
        <v>0</v>
      </c>
      <c r="W19" s="352">
        <f>DSUM('terepi-törzskínálat'!$C$11:$R$270,'terepi-törzskínálat'!$R$11,$AN$19:$AN$20)</f>
        <v>0</v>
      </c>
      <c r="X19" s="445">
        <f>SUM(T19:W19)</f>
        <v>0</v>
      </c>
      <c r="Y19" s="420">
        <f>(X19/C19)*100</f>
        <v>0</v>
      </c>
      <c r="Z19" s="447">
        <f>(X19/$E$7)*100</f>
        <v>0</v>
      </c>
      <c r="AA19" s="351" t="e">
        <f>DAVERAGE('terepi-törzskínálat'!$U$11:$V$270,'terepi-törzskínálat'!$U$11,AN19:AN20)</f>
        <v>#DIV/0!</v>
      </c>
      <c r="AB19" s="468" t="e">
        <f>DSTDEV('terepi-törzskínálat'!$U$11:$V$270,'terepi-törzskínálat'!$U$11,AN19:AN20)</f>
        <v>#DIV/0!</v>
      </c>
      <c r="AC19" s="351">
        <f>DAVERAGE('terepi-törzskínálat'!$C$11:$E$270,'terepi-törzskínálat'!$E$11,AN19:AN20)</f>
        <v>90</v>
      </c>
      <c r="AD19" s="468" t="e">
        <f>DSTDEV('terepi-törzskínálat'!$C$11:$E$270,'terepi-törzskínálat'!$E$11,AN19:AN20)</f>
        <v>#DIV/0!</v>
      </c>
      <c r="AJ19" s="450" t="s">
        <v>383</v>
      </c>
      <c r="AK19" s="451" t="s">
        <v>384</v>
      </c>
      <c r="AN19" s="428" t="s">
        <v>390</v>
      </c>
      <c r="AO19" s="429" t="s">
        <v>390</v>
      </c>
      <c r="AP19" s="429" t="s">
        <v>390</v>
      </c>
      <c r="AQ19" s="429" t="s">
        <v>390</v>
      </c>
      <c r="AR19" s="429" t="s">
        <v>390</v>
      </c>
      <c r="AS19" s="429" t="s">
        <v>390</v>
      </c>
      <c r="AT19" s="429" t="s">
        <v>390</v>
      </c>
      <c r="AU19" s="429" t="s">
        <v>390</v>
      </c>
      <c r="AV19" s="429" t="s">
        <v>390</v>
      </c>
      <c r="AW19" s="429" t="s">
        <v>390</v>
      </c>
      <c r="AX19" s="429" t="s">
        <v>390</v>
      </c>
      <c r="AY19" s="429" t="s">
        <v>390</v>
      </c>
      <c r="AZ19" s="429" t="s">
        <v>390</v>
      </c>
      <c r="BA19" s="429" t="s">
        <v>390</v>
      </c>
      <c r="BB19" s="429" t="s">
        <v>390</v>
      </c>
      <c r="BC19" s="429" t="s">
        <v>390</v>
      </c>
      <c r="BD19" s="429" t="s">
        <v>390</v>
      </c>
      <c r="BE19" s="429" t="s">
        <v>390</v>
      </c>
      <c r="BF19" s="429" t="s">
        <v>390</v>
      </c>
      <c r="BG19" s="429" t="s">
        <v>390</v>
      </c>
      <c r="BH19" s="429" t="s">
        <v>390</v>
      </c>
      <c r="BI19" s="429" t="s">
        <v>390</v>
      </c>
      <c r="BJ19" s="429" t="s">
        <v>390</v>
      </c>
      <c r="BK19" s="429" t="s">
        <v>390</v>
      </c>
      <c r="BL19" s="429" t="s">
        <v>390</v>
      </c>
      <c r="BM19" s="429" t="s">
        <v>390</v>
      </c>
      <c r="BN19" s="429" t="s">
        <v>390</v>
      </c>
      <c r="BO19" s="429" t="s">
        <v>390</v>
      </c>
      <c r="BP19" s="429" t="s">
        <v>390</v>
      </c>
      <c r="BQ19" s="429" t="s">
        <v>390</v>
      </c>
      <c r="BR19" s="429" t="s">
        <v>390</v>
      </c>
      <c r="BS19" s="429" t="s">
        <v>390</v>
      </c>
      <c r="BT19" s="429" t="s">
        <v>390</v>
      </c>
      <c r="BU19" s="429" t="s">
        <v>390</v>
      </c>
      <c r="BV19" s="430" t="s">
        <v>390</v>
      </c>
    </row>
    <row r="20" spans="2:74" ht="13.5" thickBot="1" x14ac:dyDescent="0.25">
      <c r="B20" s="457" t="str">
        <f>'terepi-törzskínálat'!A13</f>
        <v>Kocsányos tölgy</v>
      </c>
      <c r="C20" s="351">
        <f>COUNTIFS('terepi-törzskínálat'!$C$12:$C$270,'terepi-törzskínálat'!A13)</f>
        <v>0</v>
      </c>
      <c r="D20" s="448">
        <f t="shared" si="0"/>
        <v>0</v>
      </c>
      <c r="E20" s="351">
        <f>DSUM('terepi-törzskínálat'!$C$11:$J$270,'terepi-törzskínálat'!$F$11,törzskínálat!$AO$19:$AO$20)</f>
        <v>0</v>
      </c>
      <c r="F20" s="437">
        <f>DSUM('terepi-törzskínálat'!$C$11:$J$270,'terepi-törzskínálat'!$G$11,törzskínálat!$AO$19:$AO$20)</f>
        <v>0</v>
      </c>
      <c r="G20" s="352">
        <f>DSUM('terepi-törzskínálat'!$C$11:$J$270,'terepi-törzskínálat'!$H$11,törzskínálat!$AO$19:$AO$20)</f>
        <v>0</v>
      </c>
      <c r="H20" s="352">
        <f>DSUM('terepi-törzskínálat'!$C$11:$J$270,'terepi-törzskínálat'!$I$11,törzskínálat!$AO$19:$AO$20)</f>
        <v>0</v>
      </c>
      <c r="I20" s="352">
        <f>DSUM('terepi-törzskínálat'!$C$11:$J$270,'terepi-törzskínálat'!$J$11,törzskínálat!$AO$19:$AO$20)</f>
        <v>0</v>
      </c>
      <c r="J20" s="445">
        <f t="shared" ref="J20:J53" si="1">SUM(F20:I20)</f>
        <v>0</v>
      </c>
      <c r="K20" s="420" t="e">
        <f t="shared" ref="K20:K53" si="2">(J20/C20)*100</f>
        <v>#DIV/0!</v>
      </c>
      <c r="L20" s="447">
        <f t="shared" ref="L20:L53" si="3">J20/$E$7</f>
        <v>0</v>
      </c>
      <c r="M20" s="352">
        <f>DSUM('terepi-törzskínálat'!$C$11:$N$270,'terepi-törzskínálat'!$K$11,$AO$19:$AO$20)</f>
        <v>0</v>
      </c>
      <c r="N20" s="352">
        <f>DSUM('terepi-törzskínálat'!$C$11:$N$270,'terepi-törzskínálat'!$L$11,$AO$19:$AO$20)</f>
        <v>0</v>
      </c>
      <c r="O20" s="352">
        <f>DSUM('terepi-törzskínálat'!$C$11:$N$270,'terepi-törzskínálat'!$M$11,$AO$19:$AO$20)</f>
        <v>0</v>
      </c>
      <c r="P20" s="352">
        <f>DSUM('terepi-törzskínálat'!$C$11:$N$270,'terepi-törzskínálat'!$N$11,$AO$19:$AO$20)</f>
        <v>0</v>
      </c>
      <c r="Q20" s="445">
        <f t="shared" ref="Q20:Q53" si="4">SUM(M20:P20)</f>
        <v>0</v>
      </c>
      <c r="R20" s="420" t="e">
        <f t="shared" ref="R20:R53" si="5">(Q20/C20)*100</f>
        <v>#DIV/0!</v>
      </c>
      <c r="S20" s="447">
        <f t="shared" ref="S20:S53" si="6">(Q20/$E$7)*100</f>
        <v>0</v>
      </c>
      <c r="T20" s="352">
        <f>DSUM('terepi-törzskínálat'!$C$11:$R$270,'terepi-törzskínálat'!$O$11,$AO$19:$AO$20)</f>
        <v>0</v>
      </c>
      <c r="U20" s="352">
        <f>DSUM('terepi-törzskínálat'!$C$11:$R$270,'terepi-törzskínálat'!$P$11,$AO$19:$AO$20)</f>
        <v>0</v>
      </c>
      <c r="V20" s="352">
        <f>DSUM('terepi-törzskínálat'!$C$11:$R$270,'terepi-törzskínálat'!$Q$11,$AO$19:$AO$20)</f>
        <v>0</v>
      </c>
      <c r="W20" s="352">
        <f>DSUM('terepi-törzskínálat'!$C$11:$R$270,'terepi-törzskínálat'!$R$11,$AO$19:$AO$20)</f>
        <v>0</v>
      </c>
      <c r="X20" s="445">
        <f t="shared" ref="X20:X53" si="7">SUM(T20:W20)</f>
        <v>0</v>
      </c>
      <c r="Y20" s="420" t="e">
        <f t="shared" ref="Y20:Y53" si="8">(X20/C20)*100</f>
        <v>#DIV/0!</v>
      </c>
      <c r="Z20" s="447">
        <f t="shared" ref="Z20:Z53" si="9">(X20/$E$7)*100</f>
        <v>0</v>
      </c>
      <c r="AA20" s="351" t="e">
        <f>DAVERAGE('terepi-törzskínálat'!$U$11:$V$270,'terepi-törzskínálat'!$U$11,AO19:AO20)</f>
        <v>#DIV/0!</v>
      </c>
      <c r="AB20" s="468" t="e">
        <f>DSTDEV('terepi-törzskínálat'!$U$11:$V$270,'terepi-törzskínálat'!$U$11,AO19:AO20)</f>
        <v>#DIV/0!</v>
      </c>
      <c r="AC20" s="351" t="e">
        <f>DAVERAGE('terepi-törzskínálat'!$C$11:$E$270,'terepi-törzskínálat'!$E$11,AO19:AO20)</f>
        <v>#DIV/0!</v>
      </c>
      <c r="AD20" s="468" t="e">
        <f>DSTDEV('terepi-törzskínálat'!$C$11:$E$270,'terepi-törzskínálat'!$E$11,AO19:AO20)</f>
        <v>#DIV/0!</v>
      </c>
      <c r="AJ20" s="452" t="s">
        <v>0</v>
      </c>
      <c r="AK20" s="453">
        <f>COUNTIFS('terepi-törzskínálat'!$B$12:$B$270,'terepi-hajtásszám&amp;hullaték'!A7)</f>
        <v>0</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Mezei szil</v>
      </c>
      <c r="BI20" s="433" t="str">
        <f>'terepi-törzskínálat'!A33</f>
        <v>Berkenye</v>
      </c>
      <c r="BJ20" s="433" t="str">
        <f>'terepi-törzskínálat'!A34</f>
        <v>Nagylevelű hárs</v>
      </c>
      <c r="BK20" s="433" t="str">
        <f>'terepi-törzskínálat'!A35</f>
        <v>Rezgő nyár</v>
      </c>
      <c r="BL20" s="433" t="str">
        <f>'terepi-törzskínálat'!A36</f>
        <v>Vadkőrte</v>
      </c>
      <c r="BM20" s="433" t="str">
        <f>'terepi-törzskínálat'!A37</f>
        <v>Madár cseresznye</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Ismeretlen</v>
      </c>
    </row>
    <row r="21" spans="2:74" x14ac:dyDescent="0.2">
      <c r="B21" s="457" t="str">
        <f>'terepi-törzskínálat'!A14</f>
        <v>Csertölgy</v>
      </c>
      <c r="C21" s="351">
        <f>COUNTIFS('terepi-törzskínálat'!$C$12:$C$270,'terepi-törzskínálat'!A14)</f>
        <v>33</v>
      </c>
      <c r="D21" s="448">
        <f t="shared" si="0"/>
        <v>12.790697674418606</v>
      </c>
      <c r="E21" s="351">
        <f>DSUM('terepi-törzskínálat'!$C$11:$J$270,'terepi-törzskínálat'!$F$11,törzskínálat!$AP$19:$AP$20)</f>
        <v>31</v>
      </c>
      <c r="F21" s="437">
        <f>DSUM('terepi-törzskínálat'!$C$11:$J$270,'terepi-törzskínálat'!$G$11,törzskínálat!$AP$19:$AP$20)</f>
        <v>0</v>
      </c>
      <c r="G21" s="352">
        <f>DSUM('terepi-törzskínálat'!$C$11:$J$270,'terepi-törzskínálat'!$H$11,törzskínálat!$AP$19:$AP$20)</f>
        <v>1</v>
      </c>
      <c r="H21" s="352">
        <f>DSUM('terepi-törzskínálat'!$C$11:$J$270,'terepi-törzskínálat'!$I$11,törzskínálat!$AP$19:$AP$20)</f>
        <v>0</v>
      </c>
      <c r="I21" s="352">
        <f>DSUM('terepi-törzskínálat'!$C$11:$J$270,'terepi-törzskínálat'!$J$11,törzskínálat!$AP$19:$AP$20)</f>
        <v>1</v>
      </c>
      <c r="J21" s="445">
        <f t="shared" si="1"/>
        <v>2</v>
      </c>
      <c r="K21" s="420">
        <f t="shared" si="2"/>
        <v>6.0606060606060606</v>
      </c>
      <c r="L21" s="447">
        <f t="shared" si="3"/>
        <v>7.7519379844961239E-3</v>
      </c>
      <c r="M21" s="352">
        <f>DSUM('terepi-törzskínálat'!$C$11:$N$270,'terepi-törzskínálat'!$K$11,$AP$19:$AP$20)</f>
        <v>0</v>
      </c>
      <c r="N21" s="352">
        <f>DSUM('terepi-törzskínálat'!$C$11:$N$270,'terepi-törzskínálat'!$L$11,$AP$19:$AP$20)</f>
        <v>0</v>
      </c>
      <c r="O21" s="352">
        <f>DSUM('terepi-törzskínálat'!$C$11:$N$270,'terepi-törzskínálat'!$M$11,$AP$19:$AP$20)</f>
        <v>0</v>
      </c>
      <c r="P21" s="352">
        <f>DSUM('terepi-törzskínálat'!$C$11:$N$270,'terepi-törzskínálat'!$N$11,$AP$19:$AP$20)</f>
        <v>0</v>
      </c>
      <c r="Q21" s="445">
        <f t="shared" si="4"/>
        <v>0</v>
      </c>
      <c r="R21" s="420">
        <f t="shared" si="5"/>
        <v>0</v>
      </c>
      <c r="S21" s="447">
        <f t="shared" si="6"/>
        <v>0</v>
      </c>
      <c r="T21" s="352">
        <f>DSUM('terepi-törzskínálat'!$C$11:$R$270,'terepi-törzskínálat'!$O$11,$AP$19:$AP$20)</f>
        <v>0</v>
      </c>
      <c r="U21" s="352">
        <f>DSUM('terepi-törzskínálat'!$C$11:$R$270,'terepi-törzskínálat'!$P$11,$AP$19:$AP$20)</f>
        <v>0</v>
      </c>
      <c r="V21" s="352">
        <f>DSUM('terepi-törzskínálat'!$C$11:$R$270,'terepi-törzskínálat'!$Q$11,$AP$19:$AP$20)</f>
        <v>0</v>
      </c>
      <c r="W21" s="352">
        <f>DSUM('terepi-törzskínálat'!$C$11:$R$270,'terepi-törzskínálat'!$R$11,$AP$19:$AP$20)</f>
        <v>0</v>
      </c>
      <c r="X21" s="445">
        <f t="shared" si="7"/>
        <v>0</v>
      </c>
      <c r="Y21" s="420">
        <f t="shared" si="8"/>
        <v>0</v>
      </c>
      <c r="Z21" s="447">
        <f t="shared" si="9"/>
        <v>0</v>
      </c>
      <c r="AA21" s="351">
        <f>DAVERAGE('terepi-törzskínálat'!$U$11:$V$270,'terepi-törzskínálat'!$U$11,AP19:AP20)</f>
        <v>125.5</v>
      </c>
      <c r="AB21" s="468">
        <f>DSTDEV('terepi-törzskínálat'!$U$11:$V$270,'terepi-törzskínálat'!$U$11,AP19:AP20)</f>
        <v>38.890872965260115</v>
      </c>
      <c r="AC21" s="351">
        <f>DAVERAGE('terepi-törzskínálat'!$C$11:$E$270,'terepi-törzskínálat'!$E$11,AP19:AP20)</f>
        <v>56.31818181818182</v>
      </c>
      <c r="AD21" s="468">
        <f>DSTDEV('terepi-törzskínálat'!$C$11:$E$270,'terepi-törzskínálat'!$E$11,AP19:AP20)</f>
        <v>57.791086329043068</v>
      </c>
      <c r="AJ21" s="452" t="s">
        <v>1</v>
      </c>
      <c r="AK21" s="453">
        <f>COUNTIFS('terepi-törzskínálat'!$B$12:$B$270,'terepi-hajtásszám&amp;hullaték'!A8)</f>
        <v>0</v>
      </c>
    </row>
    <row r="22" spans="2:74" x14ac:dyDescent="0.2">
      <c r="B22" s="457" t="str">
        <f>'terepi-törzskínálat'!A15</f>
        <v>Magas kőris</v>
      </c>
      <c r="C22" s="351">
        <f>COUNTIFS('terepi-törzskínálat'!$C$12:$C$270,'terepi-törzskínálat'!A15)</f>
        <v>0</v>
      </c>
      <c r="D22" s="448">
        <f t="shared" si="0"/>
        <v>0</v>
      </c>
      <c r="E22" s="351">
        <f>DSUM('terepi-törzskínálat'!$C$11:$J$270,'terepi-törzskínálat'!$F$11,törzskínálat!$AP$19:$AP$20)</f>
        <v>31</v>
      </c>
      <c r="F22" s="437">
        <f>DSUM('terepi-törzskínálat'!$C$11:$J$270,'terepi-törzskínálat'!$G$11,törzskínálat!$AQ$19:$AQ$20)</f>
        <v>0</v>
      </c>
      <c r="G22" s="352">
        <f>DSUM('terepi-törzskínálat'!$C$11:$J$270,'terepi-törzskínálat'!$H$11,törzskínálat!$AQ$19:$AQ$20)</f>
        <v>0</v>
      </c>
      <c r="H22" s="352">
        <f>DSUM('terepi-törzskínálat'!$C$11:$J$270,'terepi-törzskínálat'!$I$11,törzskínálat!$AQ$19:$AQ$20)</f>
        <v>0</v>
      </c>
      <c r="I22" s="352">
        <f>DSUM('terepi-törzskínálat'!$C$11:$J$270,'terepi-törzskínálat'!$J$11,törzskínálat!$AQ$19:$AQ$20)</f>
        <v>0</v>
      </c>
      <c r="J22" s="445">
        <f t="shared" si="1"/>
        <v>0</v>
      </c>
      <c r="K22" s="420" t="e">
        <f t="shared" si="2"/>
        <v>#DIV/0!</v>
      </c>
      <c r="L22" s="447">
        <f t="shared" si="3"/>
        <v>0</v>
      </c>
      <c r="M22" s="352">
        <f>DSUM('terepi-törzskínálat'!$C$11:$N$270,'terepi-törzskínálat'!$K$11,$AQ$19:$AQ$20)</f>
        <v>0</v>
      </c>
      <c r="N22" s="352">
        <f>DSUM('terepi-törzskínálat'!$C$11:$N$270,'terepi-törzskínálat'!$L$11,$AQ$19:$AQ$20)</f>
        <v>0</v>
      </c>
      <c r="O22" s="352">
        <f>DSUM('terepi-törzskínálat'!$C$11:$N$270,'terepi-törzskínálat'!$M$11,$AQ$19:$AQ$20)</f>
        <v>0</v>
      </c>
      <c r="P22" s="352">
        <f>DSUM('terepi-törzskínálat'!$C$11:$N$270,'terepi-törzskínálat'!$N$11,$AQ$19:$AQ$20)</f>
        <v>0</v>
      </c>
      <c r="Q22" s="445">
        <f t="shared" si="4"/>
        <v>0</v>
      </c>
      <c r="R22" s="420" t="e">
        <f t="shared" si="5"/>
        <v>#DIV/0!</v>
      </c>
      <c r="S22" s="447">
        <f t="shared" si="6"/>
        <v>0</v>
      </c>
      <c r="T22" s="352">
        <f>DSUM('terepi-törzskínálat'!$C$11:$R$270,'terepi-törzskínálat'!$O$11,$AQ$19:$AQ$20)</f>
        <v>0</v>
      </c>
      <c r="U22" s="352">
        <f>DSUM('terepi-törzskínálat'!$C$11:$R$270,'terepi-törzskínálat'!$P$11,$AQ$19:$AQ$20)</f>
        <v>0</v>
      </c>
      <c r="V22" s="352">
        <f>DSUM('terepi-törzskínálat'!$C$11:$R$270,'terepi-törzskínálat'!$Q$11,$AQ$19:$AQ$20)</f>
        <v>0</v>
      </c>
      <c r="W22" s="352">
        <f>DSUM('terepi-törzskínálat'!$C$11:$R$270,'terepi-törzskínálat'!$R$11,$AQ$19:$AQ$20)</f>
        <v>0</v>
      </c>
      <c r="X22" s="445">
        <f t="shared" si="7"/>
        <v>0</v>
      </c>
      <c r="Y22" s="420" t="e">
        <f t="shared" si="8"/>
        <v>#DIV/0!</v>
      </c>
      <c r="Z22" s="447">
        <f t="shared" si="9"/>
        <v>0</v>
      </c>
      <c r="AA22" s="351" t="e">
        <f>DAVERAGE('terepi-törzskínálat'!$U$11:$V$270,'terepi-törzskínálat'!$U$11,AQ19:AQ20)</f>
        <v>#DIV/0!</v>
      </c>
      <c r="AB22" s="468" t="e">
        <f>DSTDEV('terepi-törzskínálat'!$U$11:$V$270,'terepi-törzskínálat'!$U$11,AQ19:AQ20)</f>
        <v>#DIV/0!</v>
      </c>
      <c r="AC22" s="351" t="e">
        <f>DAVERAGE('terepi-törzskínálat'!$C$11:$E$270,'terepi-törzskínálat'!$E$11,AQ19:AQ20)</f>
        <v>#DIV/0!</v>
      </c>
      <c r="AD22" s="468" t="e">
        <f>DSTDEV('terepi-törzskínálat'!$C$11:$E$270,'terepi-törzskínálat'!$E$11,AQ19:AQ20)</f>
        <v>#DIV/0!</v>
      </c>
      <c r="AJ22" s="452" t="s">
        <v>2</v>
      </c>
      <c r="AK22" s="453">
        <f>COUNTIFS('terepi-törzskínálat'!$B$12:$B$270,'terepi-hajtásszám&amp;hullaték'!A9)</f>
        <v>1</v>
      </c>
    </row>
    <row r="23" spans="2:74" x14ac:dyDescent="0.2">
      <c r="B23" s="457" t="str">
        <f>'terepi-törzskínálat'!A16</f>
        <v>Virágos kőris</v>
      </c>
      <c r="C23" s="351">
        <f>COUNTIFS('terepi-törzskínálat'!$C$12:$C$270,'terepi-törzskínálat'!A16)</f>
        <v>3</v>
      </c>
      <c r="D23" s="448">
        <f t="shared" si="0"/>
        <v>1.1627906976744187</v>
      </c>
      <c r="E23" s="351">
        <f>DSUM('terepi-törzskínálat'!$C$11:$J$270,'terepi-törzskínálat'!$F$11,törzskínálat!$AR$19:$AR$20)</f>
        <v>3</v>
      </c>
      <c r="F23" s="437">
        <f>DSUM('terepi-törzskínálat'!$C$11:$J$270,'terepi-törzskínálat'!$G$11,törzskínálat!$AR$19:$AR$20)</f>
        <v>0</v>
      </c>
      <c r="G23" s="352">
        <f>DSUM('terepi-törzskínálat'!$C$11:$J$270,'terepi-törzskínálat'!$H$11,törzskínálat!$AR$19:$AR$20)</f>
        <v>0</v>
      </c>
      <c r="H23" s="352">
        <f>DSUM('terepi-törzskínálat'!$C$11:$J$270,'terepi-törzskínálat'!$I$11,törzskínálat!$AR$19:$AR$20)</f>
        <v>0</v>
      </c>
      <c r="I23" s="352">
        <f>DSUM('terepi-törzskínálat'!$C$11:$J$270,'terepi-törzskínálat'!$J$11,törzskínálat!$AR$19:$AR$20)</f>
        <v>0</v>
      </c>
      <c r="J23" s="445">
        <f t="shared" si="1"/>
        <v>0</v>
      </c>
      <c r="K23" s="420">
        <f t="shared" si="2"/>
        <v>0</v>
      </c>
      <c r="L23" s="447">
        <f t="shared" si="3"/>
        <v>0</v>
      </c>
      <c r="M23" s="352">
        <f>DSUM('terepi-törzskínálat'!$C$11:$N$270,'terepi-törzskínálat'!$K$11,$AR$19:$AR$20)</f>
        <v>0</v>
      </c>
      <c r="N23" s="352">
        <f>DSUM('terepi-törzskínálat'!$C$11:$N$270,'terepi-törzskínálat'!$L$11,$AR$19:$AR$20)</f>
        <v>0</v>
      </c>
      <c r="O23" s="352">
        <f>DSUM('terepi-törzskínálat'!$C$11:$N$270,'terepi-törzskínálat'!$M$11,$AR$19:$AR$20)</f>
        <v>0</v>
      </c>
      <c r="P23" s="352">
        <f>DSUM('terepi-törzskínálat'!$C$11:$N$270,'terepi-törzskínálat'!$N$11,$AR$19:$AR$20)</f>
        <v>0</v>
      </c>
      <c r="Q23" s="445">
        <f t="shared" si="4"/>
        <v>0</v>
      </c>
      <c r="R23" s="420">
        <f t="shared" si="5"/>
        <v>0</v>
      </c>
      <c r="S23" s="447">
        <f t="shared" si="6"/>
        <v>0</v>
      </c>
      <c r="T23" s="352">
        <f>DSUM('terepi-törzskínálat'!$C$11:$R$270,'terepi-törzskínálat'!$O$11,$AR$19:$AR$20)</f>
        <v>0</v>
      </c>
      <c r="U23" s="352">
        <f>DSUM('terepi-törzskínálat'!$C$11:$R$270,'terepi-törzskínálat'!$P$11,$AR$19:$AR$20)</f>
        <v>0</v>
      </c>
      <c r="V23" s="352">
        <f>DSUM('terepi-törzskínálat'!$C$11:$R$270,'terepi-törzskínálat'!$Q$11,$AR$19:$AR$20)</f>
        <v>0</v>
      </c>
      <c r="W23" s="352">
        <f>DSUM('terepi-törzskínálat'!$C$11:$R$270,'terepi-törzskínálat'!$R$11,$AR$19:$AR$20)</f>
        <v>0</v>
      </c>
      <c r="X23" s="445">
        <f t="shared" si="7"/>
        <v>0</v>
      </c>
      <c r="Y23" s="420">
        <f t="shared" si="8"/>
        <v>0</v>
      </c>
      <c r="Z23" s="447">
        <f t="shared" si="9"/>
        <v>0</v>
      </c>
      <c r="AA23" s="351" t="e">
        <f>DAVERAGE('terepi-törzskínálat'!$U$11:$V$270,'terepi-törzskínálat'!$U$11,AR19:AR20)</f>
        <v>#DIV/0!</v>
      </c>
      <c r="AB23" s="468" t="e">
        <f>DSTDEV('terepi-törzskínálat'!$U$11:$V$270,'terepi-törzskínálat'!$U$11,AR19:AR20)</f>
        <v>#DIV/0!</v>
      </c>
      <c r="AC23" s="351">
        <f>DAVERAGE('terepi-törzskínálat'!$C$11:$E$270,'terepi-törzskínálat'!$E$11,AR19:AR20)</f>
        <v>34</v>
      </c>
      <c r="AD23" s="468">
        <f>DSTDEV('terepi-törzskínálat'!$C$11:$E$270,'terepi-törzskínálat'!$E$11,AR19:AR20)</f>
        <v>39.357337308308857</v>
      </c>
      <c r="AJ23" s="452" t="s">
        <v>3</v>
      </c>
      <c r="AK23" s="453">
        <f>COUNTIFS('terepi-törzskínálat'!$B$12:$B$270,'terepi-hajtásszám&amp;hullaték'!A10)</f>
        <v>2</v>
      </c>
    </row>
    <row r="24" spans="2:74" x14ac:dyDescent="0.2">
      <c r="B24" s="457" t="str">
        <f>'terepi-törzskínálat'!A17</f>
        <v>Gyertyán</v>
      </c>
      <c r="C24" s="351">
        <f>COUNTIFS('terepi-törzskínálat'!$C$12:$C$270,'terepi-törzskínálat'!A17)</f>
        <v>97</v>
      </c>
      <c r="D24" s="448">
        <f t="shared" si="0"/>
        <v>37.596899224806201</v>
      </c>
      <c r="E24" s="351">
        <f>DSUM('terepi-törzskínálat'!$C$11:$J$270,'terepi-törzskínálat'!$F$11,törzskínálat!$AS$19:$AS$20)</f>
        <v>94</v>
      </c>
      <c r="F24" s="437">
        <f>DSUM('terepi-törzskínálat'!$C$11:$J$270,'terepi-törzskínálat'!$G$11,törzskínálat!$AS$19:$AS$20)</f>
        <v>2</v>
      </c>
      <c r="G24" s="352">
        <f>DSUM('terepi-törzskínálat'!$C$11:$J$270,'terepi-törzskínálat'!$H$11,törzskínálat!$AS$19:$AS$20)</f>
        <v>0</v>
      </c>
      <c r="H24" s="352">
        <f>DSUM('terepi-törzskínálat'!$C$11:$J$270,'terepi-törzskínálat'!$I$11,törzskínálat!$AS$19:$AS$20)</f>
        <v>1</v>
      </c>
      <c r="I24" s="352">
        <f>DSUM('terepi-törzskínálat'!$C$11:$J$270,'terepi-törzskínálat'!$J$11,törzskínálat!$AS$19:$AS$20)</f>
        <v>0</v>
      </c>
      <c r="J24" s="445">
        <f t="shared" si="1"/>
        <v>3</v>
      </c>
      <c r="K24" s="420">
        <f t="shared" si="2"/>
        <v>3.0927835051546393</v>
      </c>
      <c r="L24" s="447">
        <f t="shared" si="3"/>
        <v>1.1627906976744186E-2</v>
      </c>
      <c r="M24" s="352">
        <f>DSUM('terepi-törzskínálat'!$C$11:$N$270,'terepi-törzskínálat'!$K$11,$AS$19:$AS$20)</f>
        <v>0</v>
      </c>
      <c r="N24" s="352">
        <f>DSUM('terepi-törzskínálat'!$C$11:$N$270,'terepi-törzskínálat'!$L$11,$AS$19:$AS$20)</f>
        <v>0</v>
      </c>
      <c r="O24" s="352">
        <f>DSUM('terepi-törzskínálat'!$C$11:$N$270,'terepi-törzskínálat'!$M$11,$AS$19:$AS$20)</f>
        <v>0</v>
      </c>
      <c r="P24" s="352">
        <f>DSUM('terepi-törzskínálat'!$C$11:$N$270,'terepi-törzskínálat'!$N$11,$AS$19:$AS$20)</f>
        <v>0</v>
      </c>
      <c r="Q24" s="445">
        <f t="shared" si="4"/>
        <v>0</v>
      </c>
      <c r="R24" s="420">
        <f t="shared" si="5"/>
        <v>0</v>
      </c>
      <c r="S24" s="447">
        <f t="shared" si="6"/>
        <v>0</v>
      </c>
      <c r="T24" s="352">
        <f>DSUM('terepi-törzskínálat'!$C$11:$R$270,'terepi-törzskínálat'!$O$11,$AS$19:$AS$20)</f>
        <v>0</v>
      </c>
      <c r="U24" s="352">
        <f>DSUM('terepi-törzskínálat'!$C$11:$R$270,'terepi-törzskínálat'!$P$11,$AS$19:$AS$20)</f>
        <v>0</v>
      </c>
      <c r="V24" s="352">
        <f>DSUM('terepi-törzskínálat'!$C$11:$R$270,'terepi-törzskínálat'!$Q$11,$AS$19:$AS$20)</f>
        <v>0</v>
      </c>
      <c r="W24" s="352">
        <f>DSUM('terepi-törzskínálat'!$C$11:$R$270,'terepi-törzskínálat'!$R$11,$AS$19:$AS$20)</f>
        <v>0</v>
      </c>
      <c r="X24" s="445">
        <f t="shared" si="7"/>
        <v>0</v>
      </c>
      <c r="Y24" s="420">
        <f t="shared" si="8"/>
        <v>0</v>
      </c>
      <c r="Z24" s="447">
        <f t="shared" si="9"/>
        <v>0</v>
      </c>
      <c r="AA24" s="351">
        <f>DAVERAGE('terepi-törzskínálat'!$U$11:$V$270,'terepi-törzskínálat'!$U$11,AS19:AS20)</f>
        <v>57.666666666666664</v>
      </c>
      <c r="AB24" s="468">
        <f>DSTDEV('terepi-törzskínálat'!$U$11:$V$270,'terepi-törzskínálat'!$U$11,AS19:AS20)</f>
        <v>41.295681775862874</v>
      </c>
      <c r="AC24" s="351">
        <f>DAVERAGE('terepi-törzskínálat'!$C$11:$E$270,'terepi-törzskínálat'!$E$11,AS19:AS20)</f>
        <v>16.182474226804125</v>
      </c>
      <c r="AD24" s="468">
        <f>DSTDEV('terepi-törzskínálat'!$C$11:$E$270,'terepi-törzskínálat'!$E$11,AS19:AS20)</f>
        <v>27.618223189549436</v>
      </c>
      <c r="AJ24" s="452" t="s">
        <v>4</v>
      </c>
      <c r="AK24" s="453">
        <f>COUNTIFS('terepi-törzskínálat'!$B$12:$B$270,'terepi-hajtásszám&amp;hullaték'!A11)</f>
        <v>0</v>
      </c>
    </row>
    <row r="25" spans="2:74" x14ac:dyDescent="0.2">
      <c r="B25" s="457" t="str">
        <f>'terepi-törzskínálat'!A18</f>
        <v>Bükk</v>
      </c>
      <c r="C25" s="351">
        <f>COUNTIFS('terepi-törzskínálat'!$C$12:$C$270,'terepi-törzskínálat'!A18)</f>
        <v>1</v>
      </c>
      <c r="D25" s="448">
        <f t="shared" si="0"/>
        <v>0.38759689922480622</v>
      </c>
      <c r="E25" s="351">
        <f>DSUM('terepi-törzskínálat'!$C$11:$J$270,'terepi-törzskínálat'!$F$11,törzskínálat!$AT$19:$AT$20)</f>
        <v>1</v>
      </c>
      <c r="F25" s="437">
        <f>DSUM('terepi-törzskínálat'!$C$11:$J$270,'terepi-törzskínálat'!$G$11,törzskínálat!$AT$19:$AT$20)</f>
        <v>0</v>
      </c>
      <c r="G25" s="352">
        <f>DSUM('terepi-törzskínálat'!$C$11:$J$270,'terepi-törzskínálat'!$H$11,törzskínálat!$AT$19:$AT$20)</f>
        <v>0</v>
      </c>
      <c r="H25" s="352">
        <f>DSUM('terepi-törzskínálat'!$C$11:$J$270,'terepi-törzskínálat'!$I$11,törzskínálat!$AT$19:$AT$20)</f>
        <v>0</v>
      </c>
      <c r="I25" s="352">
        <f>DSUM('terepi-törzskínálat'!$C$11:$J$270,'terepi-törzskínálat'!$J$11,törzskínálat!$AT$19:$AT$20)</f>
        <v>0</v>
      </c>
      <c r="J25" s="445">
        <f t="shared" si="1"/>
        <v>0</v>
      </c>
      <c r="K25" s="420">
        <f t="shared" si="2"/>
        <v>0</v>
      </c>
      <c r="L25" s="447">
        <f t="shared" si="3"/>
        <v>0</v>
      </c>
      <c r="M25" s="352">
        <f>DSUM('terepi-törzskínálat'!$C$11:$N$270,'terepi-törzskínálat'!$K$11,$AT$19:$AT$20)</f>
        <v>0</v>
      </c>
      <c r="N25" s="352">
        <f>DSUM('terepi-törzskínálat'!$C$11:$N$270,'terepi-törzskínálat'!$L$11,$AT$19:$AT$20)</f>
        <v>0</v>
      </c>
      <c r="O25" s="352">
        <f>DSUM('terepi-törzskínálat'!$C$11:$N$270,'terepi-törzskínálat'!$M$11,$AT$19:$AT$20)</f>
        <v>0</v>
      </c>
      <c r="P25" s="352">
        <f>DSUM('terepi-törzskínálat'!$C$11:$N$270,'terepi-törzskínálat'!$N$11,$AT$19:$AT$20)</f>
        <v>0</v>
      </c>
      <c r="Q25" s="445">
        <f t="shared" si="4"/>
        <v>0</v>
      </c>
      <c r="R25" s="420">
        <f t="shared" si="5"/>
        <v>0</v>
      </c>
      <c r="S25" s="447">
        <f t="shared" si="6"/>
        <v>0</v>
      </c>
      <c r="T25" s="352">
        <f>DSUM('terepi-törzskínálat'!$C$11:$R$270,'terepi-törzskínálat'!$O$11,$AT$19:$AT$20)</f>
        <v>0</v>
      </c>
      <c r="U25" s="352">
        <f>DSUM('terepi-törzskínálat'!$C$11:$R$270,'terepi-törzskínálat'!$P$11,$AT$19:$AT$20)</f>
        <v>0</v>
      </c>
      <c r="V25" s="352">
        <f>DSUM('terepi-törzskínálat'!$C$11:$R$270,'terepi-törzskínálat'!$Q$11,$AT$19:$AT$20)</f>
        <v>0</v>
      </c>
      <c r="W25" s="352">
        <f>DSUM('terepi-törzskínálat'!$C$11:$R$270,'terepi-törzskínálat'!$R$11,$AT$19:$AT$20)</f>
        <v>0</v>
      </c>
      <c r="X25" s="445">
        <f t="shared" si="7"/>
        <v>0</v>
      </c>
      <c r="Y25" s="420">
        <f t="shared" si="8"/>
        <v>0</v>
      </c>
      <c r="Z25" s="447">
        <f t="shared" si="9"/>
        <v>0</v>
      </c>
      <c r="AA25" s="351" t="e">
        <f>DAVERAGE('terepi-törzskínálat'!$U$11:$V$270,'terepi-törzskínálat'!$U$11,AT19:AT20)</f>
        <v>#DIV/0!</v>
      </c>
      <c r="AB25" s="468" t="e">
        <f>DSTDEV('terepi-törzskínálat'!$U$11:$V$270,'terepi-törzskínálat'!$U$11,AT19:AT20)</f>
        <v>#DIV/0!</v>
      </c>
      <c r="AC25" s="351">
        <f>DAVERAGE('terepi-törzskínálat'!$C$11:$E$270,'terepi-törzskínálat'!$E$11,AT19:AT20)</f>
        <v>30</v>
      </c>
      <c r="AD25" s="468" t="e">
        <f>DSTDEV('terepi-törzskínálat'!$C$11:$E$270,'terepi-törzskínálat'!$E$11,AT19:AT20)</f>
        <v>#DIV/0!</v>
      </c>
      <c r="AJ25" s="452" t="s">
        <v>5</v>
      </c>
      <c r="AK25" s="453">
        <f>COUNTIFS('terepi-törzskínálat'!$B$12:$B$270,'terepi-hajtásszám&amp;hullaték'!A12)</f>
        <v>1</v>
      </c>
    </row>
    <row r="26" spans="2:74" x14ac:dyDescent="0.2">
      <c r="B26" s="457" t="str">
        <f>'terepi-törzskínálat'!A19</f>
        <v>Hegyi juhar</v>
      </c>
      <c r="C26" s="351">
        <f>COUNTIFS('terepi-törzskínálat'!$C$12:$C$270,'terepi-törzskínálat'!A19)</f>
        <v>0</v>
      </c>
      <c r="D26" s="448">
        <f t="shared" si="0"/>
        <v>0</v>
      </c>
      <c r="E26" s="351">
        <f>DSUM('terepi-törzskínálat'!$C$11:$J$270,'terepi-törzskínálat'!$F$11,törzskínálat!$AU$19:$AU$20)</f>
        <v>0</v>
      </c>
      <c r="F26" s="437">
        <f>DSUM('terepi-törzskínálat'!$C$11:$J$270,'terepi-törzskínálat'!$G$11,törzskínálat!$AU$19:$AU$20)</f>
        <v>0</v>
      </c>
      <c r="G26" s="352">
        <f>DSUM('terepi-törzskínálat'!$C$11:$J$270,'terepi-törzskínálat'!$H$11,törzskínálat!$AU$19:$AU$20)</f>
        <v>0</v>
      </c>
      <c r="H26" s="352">
        <f>DSUM('terepi-törzskínálat'!$C$11:$J$270,'terepi-törzskínálat'!$I$11,törzskínálat!$AU$19:$AU$20)</f>
        <v>0</v>
      </c>
      <c r="I26" s="352">
        <f>DSUM('terepi-törzskínálat'!$C$11:$J$270,'terepi-törzskínálat'!$J$11,törzskínálat!$AU$19:$AU$20)</f>
        <v>0</v>
      </c>
      <c r="J26" s="445">
        <f t="shared" si="1"/>
        <v>0</v>
      </c>
      <c r="K26" s="420" t="e">
        <f t="shared" si="2"/>
        <v>#DIV/0!</v>
      </c>
      <c r="L26" s="447">
        <f t="shared" si="3"/>
        <v>0</v>
      </c>
      <c r="M26" s="352">
        <f>DSUM('terepi-törzskínálat'!$C$11:$N$270,'terepi-törzskínálat'!$K$11,$AU$19:$AU$20)</f>
        <v>0</v>
      </c>
      <c r="N26" s="352">
        <f>DSUM('terepi-törzskínálat'!$C$11:$N$270,'terepi-törzskínálat'!$L$11,$AU$19:$AU$20)</f>
        <v>0</v>
      </c>
      <c r="O26" s="352">
        <f>DSUM('terepi-törzskínálat'!$C$11:$N$270,'terepi-törzskínálat'!$M$11,$AU$19:$AU$20)</f>
        <v>0</v>
      </c>
      <c r="P26" s="352">
        <f>DSUM('terepi-törzskínálat'!$C$11:$N$270,'terepi-törzskínálat'!$N$11,$AU$19:$AU$20)</f>
        <v>0</v>
      </c>
      <c r="Q26" s="445">
        <f t="shared" si="4"/>
        <v>0</v>
      </c>
      <c r="R26" s="420" t="e">
        <f t="shared" si="5"/>
        <v>#DIV/0!</v>
      </c>
      <c r="S26" s="447">
        <f t="shared" si="6"/>
        <v>0</v>
      </c>
      <c r="T26" s="352">
        <f>DSUM('terepi-törzskínálat'!$C$11:$R$270,'terepi-törzskínálat'!$O$11,$AU$19:$AU$20)</f>
        <v>0</v>
      </c>
      <c r="U26" s="352">
        <f>DSUM('terepi-törzskínálat'!$C$11:$R$270,'terepi-törzskínálat'!$P$11,$AU$19:$AU$20)</f>
        <v>0</v>
      </c>
      <c r="V26" s="352">
        <f>DSUM('terepi-törzskínálat'!$C$11:$R$270,'terepi-törzskínálat'!$Q$11,$AU$19:$AU$20)</f>
        <v>0</v>
      </c>
      <c r="W26" s="352">
        <f>DSUM('terepi-törzskínálat'!$C$11:$R$270,'terepi-törzskínálat'!$R$11,$AU$19:$AU$20)</f>
        <v>0</v>
      </c>
      <c r="X26" s="445">
        <f t="shared" si="7"/>
        <v>0</v>
      </c>
      <c r="Y26" s="420" t="e">
        <f t="shared" si="8"/>
        <v>#DIV/0!</v>
      </c>
      <c r="Z26" s="447">
        <f t="shared" si="9"/>
        <v>0</v>
      </c>
      <c r="AA26" s="351" t="e">
        <f>DAVERAGE('terepi-törzskínálat'!$U$11:$V$270,'terepi-törzskínálat'!$U$11,AU19:AU20)</f>
        <v>#DIV/0!</v>
      </c>
      <c r="AB26" s="468" t="e">
        <f>DSTDEV('terepi-törzskínálat'!$U$11:$V$270,'terepi-törzskínálat'!$U$11,AU19:AU20)</f>
        <v>#DIV/0!</v>
      </c>
      <c r="AC26" s="351" t="e">
        <f>DAVERAGE('terepi-törzskínálat'!$C$11:$E$270,'terepi-törzskínálat'!$E$11,AU19:AU20)</f>
        <v>#DIV/0!</v>
      </c>
      <c r="AD26" s="468" t="e">
        <f>DSTDEV('terepi-törzskínálat'!$C$11:$E$270,'terepi-törzskínálat'!$E$11,AU19:AU20)</f>
        <v>#DIV/0!</v>
      </c>
      <c r="AJ26" s="452" t="s">
        <v>6</v>
      </c>
      <c r="AK26" s="453">
        <f>COUNTIFS('terepi-törzskínálat'!$B$12:$B$270,'terepi-hajtásszám&amp;hullaték'!A13)</f>
        <v>1</v>
      </c>
    </row>
    <row r="27" spans="2:74" x14ac:dyDescent="0.2">
      <c r="B27" s="457" t="str">
        <f>'terepi-törzskínálat'!A20</f>
        <v>Korai juhar</v>
      </c>
      <c r="C27" s="351">
        <f>COUNTIFS('terepi-törzskínálat'!$C$12:$C$270,'terepi-törzskínálat'!A20)</f>
        <v>0</v>
      </c>
      <c r="D27" s="448">
        <f t="shared" si="0"/>
        <v>0</v>
      </c>
      <c r="E27" s="351">
        <f>DSUM('terepi-törzskínálat'!$C$11:$J$270,'terepi-törzskínálat'!$F$11,törzskínálat!$AV$19:$AV$20)</f>
        <v>0</v>
      </c>
      <c r="F27" s="437">
        <f>DSUM('terepi-törzskínálat'!$C$11:$J$270,'terepi-törzskínálat'!$G$11,törzskínálat!$AV$19:$AV$20)</f>
        <v>0</v>
      </c>
      <c r="G27" s="352">
        <f>DSUM('terepi-törzskínálat'!$C$11:$J$270,'terepi-törzskínálat'!$H$11,törzskínálat!$AV$19:$AV$20)</f>
        <v>0</v>
      </c>
      <c r="H27" s="352">
        <f>DSUM('terepi-törzskínálat'!$C$11:$J$270,'terepi-törzskínálat'!$I$11,törzskínálat!$AV$19:$AV$20)</f>
        <v>0</v>
      </c>
      <c r="I27" s="352">
        <f>DSUM('terepi-törzskínálat'!$C$11:$J$270,'terepi-törzskínálat'!$J$11,törzskínálat!$AV$19:$AV$20)</f>
        <v>0</v>
      </c>
      <c r="J27" s="445">
        <f t="shared" si="1"/>
        <v>0</v>
      </c>
      <c r="K27" s="420" t="e">
        <f t="shared" si="2"/>
        <v>#DIV/0!</v>
      </c>
      <c r="L27" s="447">
        <f t="shared" si="3"/>
        <v>0</v>
      </c>
      <c r="M27" s="352">
        <f>DSUM('terepi-törzskínálat'!$C$11:$N$270,'terepi-törzskínálat'!$K$11,$AV$19:$AV$20)</f>
        <v>0</v>
      </c>
      <c r="N27" s="352">
        <f>DSUM('terepi-törzskínálat'!$C$11:$N$270,'terepi-törzskínálat'!$L$11,$AV$19:$AV$20)</f>
        <v>0</v>
      </c>
      <c r="O27" s="352">
        <f>DSUM('terepi-törzskínálat'!$C$11:$N$270,'terepi-törzskínálat'!$M$11,$AV$19:$AV$20)</f>
        <v>0</v>
      </c>
      <c r="P27" s="352">
        <f>DSUM('terepi-törzskínálat'!$C$11:$N$270,'terepi-törzskínálat'!$N$11,$AV$19:$AV$20)</f>
        <v>0</v>
      </c>
      <c r="Q27" s="445">
        <f t="shared" si="4"/>
        <v>0</v>
      </c>
      <c r="R27" s="420" t="e">
        <f t="shared" si="5"/>
        <v>#DIV/0!</v>
      </c>
      <c r="S27" s="447">
        <f t="shared" si="6"/>
        <v>0</v>
      </c>
      <c r="T27" s="352">
        <f>DSUM('terepi-törzskínálat'!$C$11:$R$270,'terepi-törzskínálat'!$O$11,$AV$19:$AV$20)</f>
        <v>0</v>
      </c>
      <c r="U27" s="352">
        <f>DSUM('terepi-törzskínálat'!$C$11:$R$270,'terepi-törzskínálat'!$P$11,$AV$19:$AV$20)</f>
        <v>0</v>
      </c>
      <c r="V27" s="352">
        <f>DSUM('terepi-törzskínálat'!$C$11:$R$270,'terepi-törzskínálat'!$Q$11,$AV$19:$AV$20)</f>
        <v>0</v>
      </c>
      <c r="W27" s="352">
        <f>DSUM('terepi-törzskínálat'!$C$11:$R$270,'terepi-törzskínálat'!$R$11,$AV$19:$AV$20)</f>
        <v>0</v>
      </c>
      <c r="X27" s="445">
        <f t="shared" si="7"/>
        <v>0</v>
      </c>
      <c r="Y27" s="420" t="e">
        <f t="shared" si="8"/>
        <v>#DIV/0!</v>
      </c>
      <c r="Z27" s="447">
        <f t="shared" si="9"/>
        <v>0</v>
      </c>
      <c r="AA27" s="351" t="e">
        <f>DAVERAGE('terepi-törzskínálat'!$U$11:$V$270,'terepi-törzskínálat'!$U$11,AV19:AV20)</f>
        <v>#DIV/0!</v>
      </c>
      <c r="AB27" s="468" t="e">
        <f>DSTDEV('terepi-törzskínálat'!$U$11:$V$270,'terepi-törzskínálat'!$U$11,AV19:AV20)</f>
        <v>#DIV/0!</v>
      </c>
      <c r="AC27" s="351" t="e">
        <f>DAVERAGE('terepi-törzskínálat'!$C$11:$E$270,'terepi-törzskínálat'!$E$11,AV19:AV20)</f>
        <v>#DIV/0!</v>
      </c>
      <c r="AD27" s="468" t="e">
        <f>DSTDEV('terepi-törzskínálat'!$C$11:$E$270,'terepi-törzskínálat'!$E$11,AV19:AV20)</f>
        <v>#DIV/0!</v>
      </c>
      <c r="AJ27" s="452" t="s">
        <v>7</v>
      </c>
      <c r="AK27" s="453">
        <f>COUNTIFS('terepi-törzskínálat'!$B$12:$B$270,'terepi-hajtásszám&amp;hullaték'!A14)</f>
        <v>1</v>
      </c>
    </row>
    <row r="28" spans="2:74" x14ac:dyDescent="0.2">
      <c r="B28" s="457" t="str">
        <f>'terepi-törzskínálat'!A21</f>
        <v>Mezei juhar</v>
      </c>
      <c r="C28" s="351">
        <f>COUNTIFS('terepi-törzskínálat'!$C$12:$C$270,'terepi-törzskínálat'!A21)</f>
        <v>1</v>
      </c>
      <c r="D28" s="448">
        <f t="shared" si="0"/>
        <v>0.38759689922480622</v>
      </c>
      <c r="E28" s="351">
        <f>DSUM('terepi-törzskínálat'!$C$11:$J$270,'terepi-törzskínálat'!$F$11,törzskínálat!$AW$19:$AW$20)</f>
        <v>1</v>
      </c>
      <c r="F28" s="437">
        <f>DSUM('terepi-törzskínálat'!$C$11:$J$270,'terepi-törzskínálat'!$G$11,törzskínálat!$AW$19:$AW$20)</f>
        <v>0</v>
      </c>
      <c r="G28" s="352">
        <f>DSUM('terepi-törzskínálat'!$C$11:$J$270,'terepi-törzskínálat'!$H$11,törzskínálat!$AW$19:$AW$20)</f>
        <v>0</v>
      </c>
      <c r="H28" s="352">
        <f>DSUM('terepi-törzskínálat'!$C$11:$J$270,'terepi-törzskínálat'!$I$11,törzskínálat!$AW$19:$AW$20)</f>
        <v>0</v>
      </c>
      <c r="I28" s="352">
        <f>DSUM('terepi-törzskínálat'!$C$11:$J$270,'terepi-törzskínálat'!$J$11,törzskínálat!$AW$19:$AW$20)</f>
        <v>0</v>
      </c>
      <c r="J28" s="445">
        <f t="shared" si="1"/>
        <v>0</v>
      </c>
      <c r="K28" s="420">
        <f t="shared" si="2"/>
        <v>0</v>
      </c>
      <c r="L28" s="447">
        <f t="shared" si="3"/>
        <v>0</v>
      </c>
      <c r="M28" s="352">
        <f>DSUM('terepi-törzskínálat'!$C$11:$N$270,'terepi-törzskínálat'!$K$11,$AW$19:$AW$20)</f>
        <v>0</v>
      </c>
      <c r="N28" s="352">
        <f>DSUM('terepi-törzskínálat'!$C$11:$N$270,'terepi-törzskínálat'!$L$11,$AW$19:$AW$20)</f>
        <v>0</v>
      </c>
      <c r="O28" s="352">
        <f>DSUM('terepi-törzskínálat'!$C$11:$N$270,'terepi-törzskínálat'!$M$11,$AW$19:$AW$20)</f>
        <v>0</v>
      </c>
      <c r="P28" s="352">
        <f>DSUM('terepi-törzskínálat'!$C$11:$N$270,'terepi-törzskínálat'!$N$11,$AW$19:$AW$20)</f>
        <v>0</v>
      </c>
      <c r="Q28" s="445">
        <f t="shared" si="4"/>
        <v>0</v>
      </c>
      <c r="R28" s="420">
        <f t="shared" si="5"/>
        <v>0</v>
      </c>
      <c r="S28" s="447">
        <f t="shared" si="6"/>
        <v>0</v>
      </c>
      <c r="T28" s="352">
        <f>DSUM('terepi-törzskínálat'!$C$11:$R$270,'terepi-törzskínálat'!$O$11,$AW$19:$AW$20)</f>
        <v>0</v>
      </c>
      <c r="U28" s="352">
        <f>DSUM('terepi-törzskínálat'!$C$11:$R$270,'terepi-törzskínálat'!$P$11,$AW$19:$AW$20)</f>
        <v>0</v>
      </c>
      <c r="V28" s="352">
        <f>DSUM('terepi-törzskínálat'!$C$11:$R$270,'terepi-törzskínálat'!$Q$11,$AW$19:$AW$20)</f>
        <v>0</v>
      </c>
      <c r="W28" s="352">
        <f>DSUM('terepi-törzskínálat'!$C$11:$R$270,'terepi-törzskínálat'!$R$11,$AW$19:$AW$20)</f>
        <v>0</v>
      </c>
      <c r="X28" s="445">
        <f t="shared" si="7"/>
        <v>0</v>
      </c>
      <c r="Y28" s="420">
        <f t="shared" si="8"/>
        <v>0</v>
      </c>
      <c r="Z28" s="447">
        <f t="shared" si="9"/>
        <v>0</v>
      </c>
      <c r="AA28" s="351" t="e">
        <f>DAVERAGE('terepi-törzskínálat'!$U$11:$V$270,'terepi-törzskínálat'!$U$11,AW19:AW20)</f>
        <v>#DIV/0!</v>
      </c>
      <c r="AB28" s="468" t="e">
        <f>DSTDEV('terepi-törzskínálat'!$U$11:$V$270,'terepi-törzskínálat'!$U$11,AW19:AW20)</f>
        <v>#DIV/0!</v>
      </c>
      <c r="AC28" s="351">
        <f>DAVERAGE('terepi-törzskínálat'!$C$11:$E$270,'terepi-törzskínálat'!$E$11,AW19:AW20)</f>
        <v>19</v>
      </c>
      <c r="AD28" s="468" t="e">
        <f>DSTDEV('terepi-törzskínálat'!$C$11:$E$270,'terepi-törzskínálat'!$E$11,AW19:AW20)</f>
        <v>#DIV/0!</v>
      </c>
      <c r="AJ28" s="452" t="s">
        <v>8</v>
      </c>
      <c r="AK28" s="453">
        <f>COUNTIFS('terepi-törzskínálat'!$B$12:$B$270,'terepi-hajtásszám&amp;hullaték'!A15)</f>
        <v>1</v>
      </c>
    </row>
    <row r="29" spans="2:74" x14ac:dyDescent="0.2">
      <c r="B29" s="457" t="str">
        <f>'terepi-törzskínálat'!A22</f>
        <v>Erdei fenyő</v>
      </c>
      <c r="C29" s="351">
        <f>COUNTIFS('terepi-törzskínálat'!$C$12:$C$270,'terepi-törzskínálat'!A22)</f>
        <v>0</v>
      </c>
      <c r="D29" s="448">
        <f t="shared" si="0"/>
        <v>0</v>
      </c>
      <c r="E29" s="351">
        <f>DSUM('terepi-törzskínálat'!$C$11:$J$270,'terepi-törzskínálat'!$F$11,törzskínálat!$AX$19:$AX$20)</f>
        <v>0</v>
      </c>
      <c r="F29" s="437">
        <f>DSUM('terepi-törzskínálat'!$C$11:$J$270,'terepi-törzskínálat'!$G$11,törzskínálat!$AX$19:$AX$20)</f>
        <v>0</v>
      </c>
      <c r="G29" s="352">
        <f>DSUM('terepi-törzskínálat'!$C$11:$J$270,'terepi-törzskínálat'!$H$11,törzskínálat!$AX$19:$AX$20)</f>
        <v>0</v>
      </c>
      <c r="H29" s="352">
        <f>DSUM('terepi-törzskínálat'!$C$11:$J$270,'terepi-törzskínálat'!$I$11,törzskínálat!$AX$19:$AX$20)</f>
        <v>0</v>
      </c>
      <c r="I29" s="352">
        <f>DSUM('terepi-törzskínálat'!$C$11:$J$270,'terepi-törzskínálat'!$J$11,törzskínálat!$AX$19:$AX$20)</f>
        <v>0</v>
      </c>
      <c r="J29" s="445">
        <f t="shared" si="1"/>
        <v>0</v>
      </c>
      <c r="K29" s="420" t="e">
        <f t="shared" si="2"/>
        <v>#DIV/0!</v>
      </c>
      <c r="L29" s="447">
        <f t="shared" si="3"/>
        <v>0</v>
      </c>
      <c r="M29" s="352">
        <f>DSUM('terepi-törzskínálat'!$C$11:$N$270,'terepi-törzskínálat'!$K$11,$AX$19:$AX$20)</f>
        <v>0</v>
      </c>
      <c r="N29" s="352">
        <f>DSUM('terepi-törzskínálat'!$C$11:$N$270,'terepi-törzskínálat'!$L$11,$AX$19:$AX$20)</f>
        <v>0</v>
      </c>
      <c r="O29" s="352">
        <f>DSUM('terepi-törzskínálat'!$C$11:$N$270,'terepi-törzskínálat'!$M$11,$AX$19:$AX$20)</f>
        <v>0</v>
      </c>
      <c r="P29" s="352">
        <f>DSUM('terepi-törzskínálat'!$C$11:$N$270,'terepi-törzskínálat'!$N$11,$AX$19:$AX$20)</f>
        <v>0</v>
      </c>
      <c r="Q29" s="445">
        <f t="shared" si="4"/>
        <v>0</v>
      </c>
      <c r="R29" s="420" t="e">
        <f t="shared" si="5"/>
        <v>#DIV/0!</v>
      </c>
      <c r="S29" s="447">
        <f t="shared" si="6"/>
        <v>0</v>
      </c>
      <c r="T29" s="352">
        <f>DSUM('terepi-törzskínálat'!$C$11:$R$270,'terepi-törzskínálat'!$O$11,$AX$19:$AX$20)</f>
        <v>0</v>
      </c>
      <c r="U29" s="352">
        <f>DSUM('terepi-törzskínálat'!$C$11:$R$270,'terepi-törzskínálat'!$P$11,$AX$19:$AX$20)</f>
        <v>0</v>
      </c>
      <c r="V29" s="352">
        <f>DSUM('terepi-törzskínálat'!$C$11:$R$270,'terepi-törzskínálat'!$Q$11,$AX$19:$AX$20)</f>
        <v>0</v>
      </c>
      <c r="W29" s="352">
        <f>DSUM('terepi-törzskínálat'!$C$11:$R$270,'terepi-törzskínálat'!$R$11,$AX$19:$AX$20)</f>
        <v>0</v>
      </c>
      <c r="X29" s="445">
        <f t="shared" si="7"/>
        <v>0</v>
      </c>
      <c r="Y29" s="420" t="e">
        <f t="shared" si="8"/>
        <v>#DIV/0!</v>
      </c>
      <c r="Z29" s="447">
        <f t="shared" si="9"/>
        <v>0</v>
      </c>
      <c r="AA29" s="351" t="e">
        <f>DAVERAGE('terepi-törzskínálat'!$U$11:$V$270,'terepi-törzskínálat'!$U$11,AX19:AX20)</f>
        <v>#DIV/0!</v>
      </c>
      <c r="AB29" s="468" t="e">
        <f>DSTDEV('terepi-törzskínálat'!$U$11:$V$270,'terepi-törzskínálat'!$U$11,AX19:AX20)</f>
        <v>#DIV/0!</v>
      </c>
      <c r="AC29" s="351" t="e">
        <f>DAVERAGE('terepi-törzskínálat'!$C$11:$E$270,'terepi-törzskínálat'!$E$11,AX19:AX20)</f>
        <v>#DIV/0!</v>
      </c>
      <c r="AD29" s="468" t="e">
        <f>DSTDEV('terepi-törzskínálat'!$C$11:$E$270,'terepi-törzskínálat'!$E$11,AX19:AX20)</f>
        <v>#DIV/0!</v>
      </c>
      <c r="AJ29" s="452" t="s">
        <v>9</v>
      </c>
      <c r="AK29" s="453">
        <f>COUNTIFS('terepi-törzskínálat'!$B$12:$B$270,'terepi-hajtásszám&amp;hullaték'!A16)</f>
        <v>0</v>
      </c>
    </row>
    <row r="30" spans="2:74" x14ac:dyDescent="0.2">
      <c r="B30" s="457" t="str">
        <f>'terepi-törzskínálat'!A23</f>
        <v>Akác</v>
      </c>
      <c r="C30" s="351">
        <f>COUNTIFS('terepi-törzskínálat'!$C$12:$C$270,'terepi-törzskínálat'!A23)</f>
        <v>10</v>
      </c>
      <c r="D30" s="448">
        <f t="shared" si="0"/>
        <v>3.8759689922480618</v>
      </c>
      <c r="E30" s="351">
        <f>DSUM('terepi-törzskínálat'!$C$11:$J$270,'terepi-törzskínálat'!$F$11,törzskínálat!$AY$19:$AY$20)</f>
        <v>10</v>
      </c>
      <c r="F30" s="437">
        <f>DSUM('terepi-törzskínálat'!$C$11:$J$270,'terepi-törzskínálat'!$G$11,törzskínálat!$AY$19:$AY$20)</f>
        <v>0</v>
      </c>
      <c r="G30" s="352">
        <f>DSUM('terepi-törzskínálat'!$C$11:$J$270,'terepi-törzskínálat'!$H$11,törzskínálat!$AY$19:$AY$20)</f>
        <v>0</v>
      </c>
      <c r="H30" s="352">
        <f>DSUM('terepi-törzskínálat'!$C$11:$J$270,'terepi-törzskínálat'!$I$11,törzskínálat!$AY$19:$AY$20)</f>
        <v>0</v>
      </c>
      <c r="I30" s="352">
        <f>DSUM('terepi-törzskínálat'!$C$11:$J$270,'terepi-törzskínálat'!$J$11,törzskínálat!$AY$19:$AY$20)</f>
        <v>0</v>
      </c>
      <c r="J30" s="445">
        <f t="shared" si="1"/>
        <v>0</v>
      </c>
      <c r="K30" s="420">
        <f t="shared" si="2"/>
        <v>0</v>
      </c>
      <c r="L30" s="447">
        <f t="shared" si="3"/>
        <v>0</v>
      </c>
      <c r="M30" s="352">
        <f>DSUM('terepi-törzskínálat'!$C$11:$N$270,'terepi-törzskínálat'!$K$11,$AY$19:$AY$20)</f>
        <v>0</v>
      </c>
      <c r="N30" s="352">
        <f>DSUM('terepi-törzskínálat'!$C$11:$N$270,'terepi-törzskínálat'!$L$11,$AY$19:$AY$20)</f>
        <v>0</v>
      </c>
      <c r="O30" s="352">
        <f>DSUM('terepi-törzskínálat'!$C$11:$N$270,'terepi-törzskínálat'!$M$11,$AY$19:$AY$20)</f>
        <v>0</v>
      </c>
      <c r="P30" s="352">
        <f>DSUM('terepi-törzskínálat'!$C$11:$N$270,'terepi-törzskínálat'!$N$11,$AY$19:$AY$20)</f>
        <v>0</v>
      </c>
      <c r="Q30" s="445">
        <f t="shared" si="4"/>
        <v>0</v>
      </c>
      <c r="R30" s="420">
        <f t="shared" si="5"/>
        <v>0</v>
      </c>
      <c r="S30" s="447">
        <f t="shared" si="6"/>
        <v>0</v>
      </c>
      <c r="T30" s="352">
        <f>DSUM('terepi-törzskínálat'!$C$11:$R$270,'terepi-törzskínálat'!$O$11,$AY$19:$AY$20)</f>
        <v>0</v>
      </c>
      <c r="U30" s="352">
        <f>DSUM('terepi-törzskínálat'!$C$11:$R$270,'terepi-törzskínálat'!$P$11,$AY$19:$AY$20)</f>
        <v>0</v>
      </c>
      <c r="V30" s="352">
        <f>DSUM('terepi-törzskínálat'!$C$11:$R$270,'terepi-törzskínálat'!$Q$11,$AY$19:$AY$20)</f>
        <v>0</v>
      </c>
      <c r="W30" s="352">
        <f>DSUM('terepi-törzskínálat'!$C$11:$R$270,'terepi-törzskínálat'!$R$11,$AY$19:$AY$20)</f>
        <v>0</v>
      </c>
      <c r="X30" s="445">
        <f t="shared" si="7"/>
        <v>0</v>
      </c>
      <c r="Y30" s="420">
        <f t="shared" si="8"/>
        <v>0</v>
      </c>
      <c r="Z30" s="447">
        <f t="shared" si="9"/>
        <v>0</v>
      </c>
      <c r="AA30" s="351" t="e">
        <f>DAVERAGE('terepi-törzskínálat'!$U$11:$V$270,'terepi-törzskínálat'!$U$11,AY19:AY20)</f>
        <v>#DIV/0!</v>
      </c>
      <c r="AB30" s="468" t="e">
        <f>DSTDEV('terepi-törzskínálat'!$U$11:$V$270,'terepi-törzskínálat'!$U$11,AY19:AY20)</f>
        <v>#DIV/0!</v>
      </c>
      <c r="AC30" s="351">
        <f>DAVERAGE('terepi-törzskínálat'!$C$11:$E$270,'terepi-törzskínálat'!$E$11,AY19:AY20)</f>
        <v>34.47</v>
      </c>
      <c r="AD30" s="468">
        <f>DSTDEV('terepi-törzskínálat'!$C$11:$E$270,'terepi-törzskínálat'!$E$11,AY19:AY20)</f>
        <v>21.592645352835611</v>
      </c>
      <c r="AJ30" s="452" t="s">
        <v>10</v>
      </c>
      <c r="AK30" s="453">
        <f>COUNTIFS('terepi-törzskínálat'!$B$12:$B$270,'terepi-hajtásszám&amp;hullaték'!A17)</f>
        <v>1</v>
      </c>
    </row>
    <row r="31" spans="2:74" x14ac:dyDescent="0.2">
      <c r="B31" s="457" t="str">
        <f>'terepi-törzskínálat'!A24</f>
        <v>Fagyal</v>
      </c>
      <c r="C31" s="351">
        <f>COUNTIFS('terepi-törzskínálat'!$C$12:$C$270,'terepi-törzskínálat'!A24)</f>
        <v>2</v>
      </c>
      <c r="D31" s="448">
        <f t="shared" si="0"/>
        <v>0.77519379844961245</v>
      </c>
      <c r="E31" s="351">
        <f>DSUM('terepi-törzskínálat'!$C$11:$J$270,'terepi-törzskínálat'!$F$11,törzskínálat!$AZ$19:$AZ$20)</f>
        <v>2</v>
      </c>
      <c r="F31" s="437">
        <f>DSUM('terepi-törzskínálat'!$C$11:$J$270,'terepi-törzskínálat'!$G$11,törzskínálat!$AZ$19:$AZ$20)</f>
        <v>0</v>
      </c>
      <c r="G31" s="352">
        <f>DSUM('terepi-törzskínálat'!$C$11:$J$270,'terepi-törzskínálat'!$H$11,törzskínálat!$AZ$19:$AZ$20)</f>
        <v>0</v>
      </c>
      <c r="H31" s="352">
        <f>DSUM('terepi-törzskínálat'!$C$11:$J$270,'terepi-törzskínálat'!$I$11,törzskínálat!$AZ$19:$AZ$20)</f>
        <v>0</v>
      </c>
      <c r="I31" s="352">
        <f>DSUM('terepi-törzskínálat'!$C$11:$J$270,'terepi-törzskínálat'!$J$11,törzskínálat!$AZ$19:$AZ$20)</f>
        <v>0</v>
      </c>
      <c r="J31" s="445">
        <f t="shared" si="1"/>
        <v>0</v>
      </c>
      <c r="K31" s="420">
        <f t="shared" si="2"/>
        <v>0</v>
      </c>
      <c r="L31" s="447">
        <f t="shared" si="3"/>
        <v>0</v>
      </c>
      <c r="M31" s="352">
        <f>DSUM('terepi-törzskínálat'!$C$11:$N$270,'terepi-törzskínálat'!$K$11,$AZ$19:$AZ$20)</f>
        <v>0</v>
      </c>
      <c r="N31" s="352">
        <f>DSUM('terepi-törzskínálat'!$C$11:$N$270,'terepi-törzskínálat'!$L$11,$AZ$19:$AZ$20)</f>
        <v>0</v>
      </c>
      <c r="O31" s="352">
        <f>DSUM('terepi-törzskínálat'!$C$11:$N$270,'terepi-törzskínálat'!$M$11,$AZ$19:$AZ$20)</f>
        <v>0</v>
      </c>
      <c r="P31" s="352">
        <f>DSUM('terepi-törzskínálat'!$C$11:$N$270,'terepi-törzskínálat'!$N$11,$AZ$19:$AZ$20)</f>
        <v>0</v>
      </c>
      <c r="Q31" s="445">
        <f t="shared" si="4"/>
        <v>0</v>
      </c>
      <c r="R31" s="420">
        <f t="shared" si="5"/>
        <v>0</v>
      </c>
      <c r="S31" s="447">
        <f t="shared" si="6"/>
        <v>0</v>
      </c>
      <c r="T31" s="352">
        <f>DSUM('terepi-törzskínálat'!$C$11:$R$270,'terepi-törzskínálat'!$O$11,$AZ$19:$AZ$20)</f>
        <v>0</v>
      </c>
      <c r="U31" s="352">
        <f>DSUM('terepi-törzskínálat'!$C$11:$R$270,'terepi-törzskínálat'!$P$11,$AZ$19:$AZ$20)</f>
        <v>0</v>
      </c>
      <c r="V31" s="352">
        <f>DSUM('terepi-törzskínálat'!$C$11:$R$270,'terepi-törzskínálat'!$Q$11,$AZ$19:$AZ$20)</f>
        <v>0</v>
      </c>
      <c r="W31" s="352">
        <f>DSUM('terepi-törzskínálat'!$C$11:$R$270,'terepi-törzskínálat'!$R$11,$AZ$19:$AZ$20)</f>
        <v>0</v>
      </c>
      <c r="X31" s="445">
        <f t="shared" si="7"/>
        <v>0</v>
      </c>
      <c r="Y31" s="420">
        <f t="shared" si="8"/>
        <v>0</v>
      </c>
      <c r="Z31" s="447">
        <f t="shared" si="9"/>
        <v>0</v>
      </c>
      <c r="AA31" s="351" t="e">
        <f>DAVERAGE('terepi-törzskínálat'!$U$11:$V$270,'terepi-törzskínálat'!$U$11,AZ19:AZ20)</f>
        <v>#DIV/0!</v>
      </c>
      <c r="AB31" s="468" t="e">
        <f>DSTDEV('terepi-törzskínálat'!$U$11:$V$270,'terepi-törzskínálat'!$U$11,AZ19:AZ20)</f>
        <v>#DIV/0!</v>
      </c>
      <c r="AC31" s="351">
        <f>DAVERAGE('terepi-törzskínálat'!$C$11:$E$270,'terepi-törzskínálat'!$E$11,AZ19:AZ20)</f>
        <v>3</v>
      </c>
      <c r="AD31" s="468">
        <f>DSTDEV('terepi-törzskínálat'!$C$11:$E$270,'terepi-törzskínálat'!$E$11,AZ19:AZ20)</f>
        <v>0</v>
      </c>
      <c r="AJ31" s="452" t="s">
        <v>11</v>
      </c>
      <c r="AK31" s="453">
        <f>COUNTIFS('terepi-törzskínálat'!$B$12:$B$270,'terepi-hajtásszám&amp;hullaték'!A18)</f>
        <v>1</v>
      </c>
    </row>
    <row r="32" spans="2:74" x14ac:dyDescent="0.2">
      <c r="B32" s="457" t="str">
        <f>'terepi-törzskínálat'!A25</f>
        <v>Galagonya</v>
      </c>
      <c r="C32" s="351">
        <f>COUNTIFS('terepi-törzskínálat'!$C$12:$C$270,'terepi-törzskínálat'!A25)</f>
        <v>45</v>
      </c>
      <c r="D32" s="448">
        <f t="shared" si="0"/>
        <v>17.441860465116278</v>
      </c>
      <c r="E32" s="351">
        <f>DSUM('terepi-törzskínálat'!$C$11:$J$270,'terepi-törzskínálat'!$F$11,törzskínálat!$BA$19:$BA$20)</f>
        <v>45</v>
      </c>
      <c r="F32" s="437">
        <f>DSUM('terepi-törzskínálat'!$C$11:$J$270,'terepi-törzskínálat'!$G$11,törzskínálat!$BA$19:$BA$20)</f>
        <v>0</v>
      </c>
      <c r="G32" s="352">
        <f>DSUM('terepi-törzskínálat'!$C$11:$J$270,'terepi-törzskínálat'!$H$11,törzskínálat!$BA$19:$BA$20)</f>
        <v>0</v>
      </c>
      <c r="H32" s="352">
        <f>DSUM('terepi-törzskínálat'!$C$11:$J$270,'terepi-törzskínálat'!$I$11,törzskínálat!$BA$19:$BA$20)</f>
        <v>0</v>
      </c>
      <c r="I32" s="352">
        <f>DSUM('terepi-törzskínálat'!$C$11:$J$270,'terepi-törzskínálat'!$J$11,törzskínálat!$BA$19:$BA$20)</f>
        <v>0</v>
      </c>
      <c r="J32" s="445">
        <f t="shared" si="1"/>
        <v>0</v>
      </c>
      <c r="K32" s="420">
        <f t="shared" si="2"/>
        <v>0</v>
      </c>
      <c r="L32" s="447">
        <f t="shared" si="3"/>
        <v>0</v>
      </c>
      <c r="M32" s="352">
        <f>DSUM('terepi-törzskínálat'!$C$11:$N$270,'terepi-törzskínálat'!$K$11,$BA$19:$BA$20)</f>
        <v>0</v>
      </c>
      <c r="N32" s="352">
        <f>DSUM('terepi-törzskínálat'!$C$11:$N$270,'terepi-törzskínálat'!$L$11,$BA$19:$BA$20)</f>
        <v>0</v>
      </c>
      <c r="O32" s="352">
        <f>DSUM('terepi-törzskínálat'!$C$11:$N$270,'terepi-törzskínálat'!$M$11,$BA$19:$BA$20)</f>
        <v>0</v>
      </c>
      <c r="P32" s="352">
        <f>DSUM('terepi-törzskínálat'!$C$11:$N$270,'terepi-törzskínálat'!$N$11,$BA$19:$BA$20)</f>
        <v>0</v>
      </c>
      <c r="Q32" s="445">
        <f t="shared" si="4"/>
        <v>0</v>
      </c>
      <c r="R32" s="420">
        <f t="shared" si="5"/>
        <v>0</v>
      </c>
      <c r="S32" s="447">
        <f t="shared" si="6"/>
        <v>0</v>
      </c>
      <c r="T32" s="352">
        <f>DSUM('terepi-törzskínálat'!$C$11:$R$270,'terepi-törzskínálat'!$O$11,$BA$19:$BA$20)</f>
        <v>0</v>
      </c>
      <c r="U32" s="352">
        <f>DSUM('terepi-törzskínálat'!$C$11:$R$270,'terepi-törzskínálat'!$P$11,$BA$19:$BA$20)</f>
        <v>0</v>
      </c>
      <c r="V32" s="352">
        <f>DSUM('terepi-törzskínálat'!$C$11:$R$270,'terepi-törzskínálat'!$Q$11,$BA$19:$BA$20)</f>
        <v>0</v>
      </c>
      <c r="W32" s="352">
        <f>DSUM('terepi-törzskínálat'!$C$11:$R$270,'terepi-törzskínálat'!$R$11,$BA$19:$BA$20)</f>
        <v>0</v>
      </c>
      <c r="X32" s="445">
        <f t="shared" si="7"/>
        <v>0</v>
      </c>
      <c r="Y32" s="420">
        <f t="shared" si="8"/>
        <v>0</v>
      </c>
      <c r="Z32" s="447">
        <f t="shared" si="9"/>
        <v>0</v>
      </c>
      <c r="AA32" s="351" t="e">
        <f>DAVERAGE('terepi-törzskínálat'!$U$11:$V$270,'terepi-törzskínálat'!$U$11,BA19:BA20)</f>
        <v>#DIV/0!</v>
      </c>
      <c r="AB32" s="468" t="e">
        <f>DSTDEV('terepi-törzskínálat'!$U$11:$V$270,'terepi-törzskínálat'!$U$11,BA19:BA20)</f>
        <v>#DIV/0!</v>
      </c>
      <c r="AC32" s="351">
        <f>DAVERAGE('terepi-törzskínálat'!$C$11:$E$270,'terepi-törzskínálat'!$E$11,BA19:BA20)</f>
        <v>11.742222222222221</v>
      </c>
      <c r="AD32" s="468">
        <f>DSTDEV('terepi-törzskínálat'!$C$11:$E$270,'terepi-törzskínálat'!$E$11,BA19:BA20)</f>
        <v>8.1265694676863074</v>
      </c>
      <c r="AJ32" s="452" t="s">
        <v>12</v>
      </c>
      <c r="AK32" s="453">
        <f>COUNTIFS('terepi-törzskínálat'!$B$12:$B$270,'terepi-hajtásszám&amp;hullaték'!A19)</f>
        <v>1</v>
      </c>
    </row>
    <row r="33" spans="2:37" x14ac:dyDescent="0.2">
      <c r="B33" s="457" t="str">
        <f>'terepi-törzskínálat'!A26</f>
        <v>Húsos som</v>
      </c>
      <c r="C33" s="351">
        <f>COUNTIFS('terepi-törzskínálat'!$C$12:$C$270,'terepi-törzskínálat'!A26)</f>
        <v>0</v>
      </c>
      <c r="D33" s="448">
        <f t="shared" si="0"/>
        <v>0</v>
      </c>
      <c r="E33" s="351">
        <f>DSUM('terepi-törzskínálat'!$C$11:$J$270,'terepi-törzskínálat'!$F$11,törzskínálat!$BB$19:$BB$20)</f>
        <v>0</v>
      </c>
      <c r="F33" s="437">
        <f>DSUM('terepi-törzskínálat'!$C$11:$J$270,'terepi-törzskínálat'!$G$11,törzskínálat!$BB$19:$BB$20)</f>
        <v>0</v>
      </c>
      <c r="G33" s="352">
        <f>DSUM('terepi-törzskínálat'!$C$11:$J$270,'terepi-törzskínálat'!$H$11,törzskínálat!$BB$19:$BB$20)</f>
        <v>0</v>
      </c>
      <c r="H33" s="352">
        <f>DSUM('terepi-törzskínálat'!$C$11:$J$270,'terepi-törzskínálat'!$I$11,törzskínálat!$BB$19:$BB$20)</f>
        <v>0</v>
      </c>
      <c r="I33" s="352">
        <f>DSUM('terepi-törzskínálat'!$C$11:$J$270,'terepi-törzskínálat'!$J$11,törzskínálat!$BB$19:$BB$20)</f>
        <v>0</v>
      </c>
      <c r="J33" s="445">
        <f t="shared" si="1"/>
        <v>0</v>
      </c>
      <c r="K33" s="420" t="e">
        <f t="shared" si="2"/>
        <v>#DIV/0!</v>
      </c>
      <c r="L33" s="447">
        <f t="shared" si="3"/>
        <v>0</v>
      </c>
      <c r="M33" s="352">
        <f>DSUM('terepi-törzskínálat'!$C$11:$N$270,'terepi-törzskínálat'!$K$11,$BB$19:$BB$20)</f>
        <v>0</v>
      </c>
      <c r="N33" s="352">
        <f>DSUM('terepi-törzskínálat'!$C$11:$N$270,'terepi-törzskínálat'!$L$11,$BB$19:$BB$20)</f>
        <v>0</v>
      </c>
      <c r="O33" s="352">
        <f>DSUM('terepi-törzskínálat'!$C$11:$N$270,'terepi-törzskínálat'!$M$11,$BB$19:$BB$20)</f>
        <v>0</v>
      </c>
      <c r="P33" s="352">
        <f>DSUM('terepi-törzskínálat'!$C$11:$N$270,'terepi-törzskínálat'!$N$11,$BB$19:$BB$20)</f>
        <v>0</v>
      </c>
      <c r="Q33" s="445">
        <f t="shared" si="4"/>
        <v>0</v>
      </c>
      <c r="R33" s="420" t="e">
        <f t="shared" si="5"/>
        <v>#DIV/0!</v>
      </c>
      <c r="S33" s="447">
        <f t="shared" si="6"/>
        <v>0</v>
      </c>
      <c r="T33" s="352">
        <f>DSUM('terepi-törzskínálat'!$C$11:$R$270,'terepi-törzskínálat'!$O$11,$BB$19:$BB$20)</f>
        <v>0</v>
      </c>
      <c r="U33" s="352">
        <f>DSUM('terepi-törzskínálat'!$C$11:$R$270,'terepi-törzskínálat'!$P$11,$BB$19:$BB$20)</f>
        <v>0</v>
      </c>
      <c r="V33" s="352">
        <f>DSUM('terepi-törzskínálat'!$C$11:$R$270,'terepi-törzskínálat'!$Q$11,$BB$19:$BB$20)</f>
        <v>0</v>
      </c>
      <c r="W33" s="352">
        <f>DSUM('terepi-törzskínálat'!$C$11:$R$270,'terepi-törzskínálat'!$R$11,$BB$19:$BB$20)</f>
        <v>0</v>
      </c>
      <c r="X33" s="445">
        <f t="shared" si="7"/>
        <v>0</v>
      </c>
      <c r="Y33" s="420" t="e">
        <f t="shared" si="8"/>
        <v>#DIV/0!</v>
      </c>
      <c r="Z33" s="447">
        <f t="shared" si="9"/>
        <v>0</v>
      </c>
      <c r="AA33" s="351" t="e">
        <f>DAVERAGE('terepi-törzskínálat'!$U$11:$V$270,'terepi-törzskínálat'!$U$11,BB19:BB20)</f>
        <v>#DIV/0!</v>
      </c>
      <c r="AB33" s="468" t="e">
        <f>DSTDEV('terepi-törzskínálat'!$U$11:$V$270,'terepi-törzskínálat'!$U$11,BB19:BB20)</f>
        <v>#DIV/0!</v>
      </c>
      <c r="AC33" s="351" t="e">
        <f>DAVERAGE('terepi-törzskínálat'!$C$11:$E$270,'terepi-törzskínálat'!$E$11,BB19:BB20)</f>
        <v>#DIV/0!</v>
      </c>
      <c r="AD33" s="468" t="e">
        <f>DSTDEV('terepi-törzskínálat'!$C$11:$E$270,'terepi-törzskínálat'!$E$11,BB19:BB20)</f>
        <v>#DIV/0!</v>
      </c>
      <c r="AJ33" s="452" t="s">
        <v>13</v>
      </c>
      <c r="AK33" s="453">
        <f>COUNTIFS('terepi-törzskínálat'!$B$12:$B$270,'terepi-hajtásszám&amp;hullaték'!A20)</f>
        <v>0</v>
      </c>
    </row>
    <row r="34" spans="2:37" x14ac:dyDescent="0.2">
      <c r="B34" s="457" t="str">
        <f>'terepi-törzskínálat'!A27</f>
        <v>Veresgyűrűs som</v>
      </c>
      <c r="C34" s="351">
        <f>COUNTIFS('terepi-törzskínálat'!$C$12:$C$270,'terepi-törzskínálat'!A27)</f>
        <v>12</v>
      </c>
      <c r="D34" s="448">
        <f t="shared" si="0"/>
        <v>4.6511627906976747</v>
      </c>
      <c r="E34" s="351">
        <f>DSUM('terepi-törzskínálat'!$C$11:$J$270,'terepi-törzskínálat'!$F$11,törzskínálat!$BC$19:$BC$20)</f>
        <v>12</v>
      </c>
      <c r="F34" s="437">
        <f>DSUM('terepi-törzskínálat'!$C$11:$J$270,'terepi-törzskínálat'!$G$11,törzskínálat!$BC$19:$BC$20)</f>
        <v>0</v>
      </c>
      <c r="G34" s="352">
        <f>DSUM('terepi-törzskínálat'!$C$11:$J$270,'terepi-törzskínálat'!$H$11,törzskínálat!$BC$19:$BC$20)</f>
        <v>0</v>
      </c>
      <c r="H34" s="352">
        <f>DSUM('terepi-törzskínálat'!$C$11:$J$270,'terepi-törzskínálat'!$I$11,törzskínálat!$BC$19:$BC$20)</f>
        <v>0</v>
      </c>
      <c r="I34" s="352">
        <f>DSUM('terepi-törzskínálat'!$C$11:$J$270,'terepi-törzskínálat'!$J$11,törzskínálat!$BC$19:$BC$20)</f>
        <v>0</v>
      </c>
      <c r="J34" s="445">
        <f t="shared" si="1"/>
        <v>0</v>
      </c>
      <c r="K34" s="420">
        <f t="shared" si="2"/>
        <v>0</v>
      </c>
      <c r="L34" s="447">
        <f t="shared" si="3"/>
        <v>0</v>
      </c>
      <c r="M34" s="352">
        <f>DSUM('terepi-törzskínálat'!$C$11:$N$270,'terepi-törzskínálat'!$K$11,$BC$19:$BC$20)</f>
        <v>0</v>
      </c>
      <c r="N34" s="352">
        <f>DSUM('terepi-törzskínálat'!$C$11:$N$270,'terepi-törzskínálat'!$L$11,$BC$19:$BC$20)</f>
        <v>0</v>
      </c>
      <c r="O34" s="352">
        <f>DSUM('terepi-törzskínálat'!$C$11:$N$270,'terepi-törzskínálat'!$M$11,$BC$19:$BC$20)</f>
        <v>0</v>
      </c>
      <c r="P34" s="352">
        <f>DSUM('terepi-törzskínálat'!$C$11:$N$270,'terepi-törzskínálat'!$N$11,$BC$19:$BC$20)</f>
        <v>0</v>
      </c>
      <c r="Q34" s="445">
        <f t="shared" si="4"/>
        <v>0</v>
      </c>
      <c r="R34" s="420">
        <f t="shared" si="5"/>
        <v>0</v>
      </c>
      <c r="S34" s="447">
        <f t="shared" si="6"/>
        <v>0</v>
      </c>
      <c r="T34" s="352">
        <f>DSUM('terepi-törzskínálat'!$C$11:$R$270,'terepi-törzskínálat'!$O$11,$BC$19:$BC$20)</f>
        <v>0</v>
      </c>
      <c r="U34" s="352">
        <f>DSUM('terepi-törzskínálat'!$C$11:$R$270,'terepi-törzskínálat'!$P$11,$BC$19:$BC$20)</f>
        <v>0</v>
      </c>
      <c r="V34" s="352">
        <f>DSUM('terepi-törzskínálat'!$C$11:$R$270,'terepi-törzskínálat'!$Q$11,$BC$19:$BC$20)</f>
        <v>0</v>
      </c>
      <c r="W34" s="352">
        <f>DSUM('terepi-törzskínálat'!$C$11:$R$270,'terepi-törzskínálat'!$R$11,$BC$19:$BC$20)</f>
        <v>0</v>
      </c>
      <c r="X34" s="445">
        <f t="shared" si="7"/>
        <v>0</v>
      </c>
      <c r="Y34" s="420">
        <f t="shared" si="8"/>
        <v>0</v>
      </c>
      <c r="Z34" s="447">
        <f t="shared" si="9"/>
        <v>0</v>
      </c>
      <c r="AA34" s="351" t="e">
        <f>DAVERAGE('terepi-törzskínálat'!$U$11:$V$270,'terepi-törzskínálat'!$U$11,BC19:BC20)</f>
        <v>#DIV/0!</v>
      </c>
      <c r="AB34" s="468" t="e">
        <f>DSTDEV('terepi-törzskínálat'!$U$11:$V$270,'terepi-törzskínálat'!$U$11,BC19:BC20)</f>
        <v>#DIV/0!</v>
      </c>
      <c r="AC34" s="351">
        <f>DAVERAGE('terepi-törzskínálat'!$C$11:$E$270,'terepi-törzskínálat'!$E$11,BC19:BC20)</f>
        <v>7.375</v>
      </c>
      <c r="AD34" s="468">
        <f>DSTDEV('terepi-törzskínálat'!$C$11:$E$270,'terepi-törzskínálat'!$E$11,BC19:BC20)</f>
        <v>3.1124748994971831</v>
      </c>
      <c r="AJ34" s="452" t="s">
        <v>14</v>
      </c>
      <c r="AK34" s="453">
        <f>COUNTIFS('terepi-törzskínálat'!$B$12:$B$270,'terepi-hajtásszám&amp;hullaték'!A21)</f>
        <v>0</v>
      </c>
    </row>
    <row r="35" spans="2:37" x14ac:dyDescent="0.2">
      <c r="B35" s="457" t="str">
        <f>'terepi-törzskínálat'!A28</f>
        <v>Kökény</v>
      </c>
      <c r="C35" s="351">
        <f>COUNTIFS('terepi-törzskínálat'!$C$12:$C$270,'terepi-törzskínálat'!A28)</f>
        <v>0</v>
      </c>
      <c r="D35" s="448">
        <f t="shared" si="0"/>
        <v>0</v>
      </c>
      <c r="E35" s="351">
        <f>DSUM('terepi-törzskínálat'!$C$11:$J$270,'terepi-törzskínálat'!$F$11,törzskínálat!$BD$19:$BD$20)</f>
        <v>0</v>
      </c>
      <c r="F35" s="437">
        <f>DSUM('terepi-törzskínálat'!$C$11:$J$270,'terepi-törzskínálat'!$G$11,törzskínálat!$BD$19:$BD$20)</f>
        <v>0</v>
      </c>
      <c r="G35" s="352">
        <f>DSUM('terepi-törzskínálat'!$C$11:$J$270,'terepi-törzskínálat'!$H$11,törzskínálat!$BD$19:$BD$20)</f>
        <v>0</v>
      </c>
      <c r="H35" s="352">
        <f>DSUM('terepi-törzskínálat'!$C$11:$J$270,'terepi-törzskínálat'!$I$11,törzskínálat!$BD$19:$BD$20)</f>
        <v>0</v>
      </c>
      <c r="I35" s="352">
        <f>DSUM('terepi-törzskínálat'!$C$11:$J$270,'terepi-törzskínálat'!$J$11,törzskínálat!$BD$19:$BD$20)</f>
        <v>0</v>
      </c>
      <c r="J35" s="445">
        <f t="shared" si="1"/>
        <v>0</v>
      </c>
      <c r="K35" s="420" t="e">
        <f t="shared" si="2"/>
        <v>#DIV/0!</v>
      </c>
      <c r="L35" s="447">
        <f t="shared" si="3"/>
        <v>0</v>
      </c>
      <c r="M35" s="352">
        <f>DSUM('terepi-törzskínálat'!$C$11:$N$270,'terepi-törzskínálat'!$K$11,$BD$19:$BD$20)</f>
        <v>0</v>
      </c>
      <c r="N35" s="352">
        <f>DSUM('terepi-törzskínálat'!$C$11:$N$270,'terepi-törzskínálat'!$L$11,$BD$19:$BD$20)</f>
        <v>0</v>
      </c>
      <c r="O35" s="352">
        <f>DSUM('terepi-törzskínálat'!$C$11:$N$270,'terepi-törzskínálat'!$M$11,$BD$19:$BD$20)</f>
        <v>0</v>
      </c>
      <c r="P35" s="352">
        <f>DSUM('terepi-törzskínálat'!$C$11:$N$270,'terepi-törzskínálat'!$N$11,$BD$19:$BD$20)</f>
        <v>0</v>
      </c>
      <c r="Q35" s="445">
        <f t="shared" si="4"/>
        <v>0</v>
      </c>
      <c r="R35" s="420" t="e">
        <f t="shared" si="5"/>
        <v>#DIV/0!</v>
      </c>
      <c r="S35" s="447">
        <f t="shared" si="6"/>
        <v>0</v>
      </c>
      <c r="T35" s="352">
        <f>DSUM('terepi-törzskínálat'!$C$11:$R$270,'terepi-törzskínálat'!$O$11,$BD$19:$BD$20)</f>
        <v>0</v>
      </c>
      <c r="U35" s="352">
        <f>DSUM('terepi-törzskínálat'!$C$11:$R$270,'terepi-törzskínálat'!$P$11,$BD$19:$BD$20)</f>
        <v>0</v>
      </c>
      <c r="V35" s="352">
        <f>DSUM('terepi-törzskínálat'!$C$11:$R$270,'terepi-törzskínálat'!$Q$11,$BD$19:$BD$20)</f>
        <v>0</v>
      </c>
      <c r="W35" s="352">
        <f>DSUM('terepi-törzskínálat'!$C$11:$R$270,'terepi-törzskínálat'!$R$11,$BD$19:$BD$20)</f>
        <v>0</v>
      </c>
      <c r="X35" s="445">
        <f t="shared" si="7"/>
        <v>0</v>
      </c>
      <c r="Y35" s="420" t="e">
        <f t="shared" si="8"/>
        <v>#DIV/0!</v>
      </c>
      <c r="Z35" s="447">
        <f t="shared" si="9"/>
        <v>0</v>
      </c>
      <c r="AA35" s="351" t="e">
        <f>DAVERAGE('terepi-törzskínálat'!$U$11:$V$270,'terepi-törzskínálat'!$U$11,BD19:BD20)</f>
        <v>#DIV/0!</v>
      </c>
      <c r="AB35" s="468" t="e">
        <f>DSTDEV('terepi-törzskínálat'!$U$11:$V$270,'terepi-törzskínálat'!$U$11,BD19:BD20)</f>
        <v>#DIV/0!</v>
      </c>
      <c r="AC35" s="351" t="e">
        <f>DAVERAGE('terepi-törzskínálat'!$C$11:$E$270,'terepi-törzskínálat'!$E$11,BD19:BD20)</f>
        <v>#DIV/0!</v>
      </c>
      <c r="AD35" s="468" t="e">
        <f>DSTDEV('terepi-törzskínálat'!$C$11:$E$270,'terepi-törzskínálat'!$E$11,BD19:BD20)</f>
        <v>#DIV/0!</v>
      </c>
      <c r="AJ35" s="452" t="s">
        <v>15</v>
      </c>
      <c r="AK35" s="453">
        <f>COUNTIFS('terepi-törzskínálat'!$B$12:$B$270,'terepi-hajtásszám&amp;hullaték'!A22)</f>
        <v>0</v>
      </c>
    </row>
    <row r="36" spans="2:37" x14ac:dyDescent="0.2">
      <c r="B36" s="457" t="str">
        <f>'terepi-törzskínálat'!A29</f>
        <v>Szeder</v>
      </c>
      <c r="C36" s="351">
        <f>COUNTIFS('terepi-törzskínálat'!$C$12:$C$270,'terepi-törzskínálat'!A29)</f>
        <v>0</v>
      </c>
      <c r="D36" s="448">
        <f t="shared" si="0"/>
        <v>0</v>
      </c>
      <c r="E36" s="351">
        <f>DSUM('terepi-törzskínálat'!$C$11:$J$270,'terepi-törzskínálat'!$F$11,törzskínálat!$BE$19:$BE$20)</f>
        <v>0</v>
      </c>
      <c r="F36" s="437">
        <f>DSUM('terepi-törzskínálat'!$C$11:$J$270,'terepi-törzskínálat'!$G$11,törzskínálat!$BE$19:$BE$20)</f>
        <v>0</v>
      </c>
      <c r="G36" s="352">
        <f>DSUM('terepi-törzskínálat'!$C$11:$J$270,'terepi-törzskínálat'!$H$11,törzskínálat!$BE$19:$BE$20)</f>
        <v>0</v>
      </c>
      <c r="H36" s="352">
        <f>DSUM('terepi-törzskínálat'!$C$11:$J$270,'terepi-törzskínálat'!$I$11,törzskínálat!$BE$19:$BE$20)</f>
        <v>0</v>
      </c>
      <c r="I36" s="352">
        <f>DSUM('terepi-törzskínálat'!$C$11:$J$270,'terepi-törzskínálat'!$J$11,törzskínálat!$BE$19:$BE$20)</f>
        <v>0</v>
      </c>
      <c r="J36" s="445">
        <f t="shared" si="1"/>
        <v>0</v>
      </c>
      <c r="K36" s="420" t="e">
        <f t="shared" si="2"/>
        <v>#DIV/0!</v>
      </c>
      <c r="L36" s="447">
        <f t="shared" si="3"/>
        <v>0</v>
      </c>
      <c r="M36" s="352">
        <f>DSUM('terepi-törzskínálat'!$C$11:$N$270,'terepi-törzskínálat'!$K$11,$BE$19:$BE$20)</f>
        <v>0</v>
      </c>
      <c r="N36" s="352">
        <f>DSUM('terepi-törzskínálat'!$C$11:$N$270,'terepi-törzskínálat'!$L$11,$BE$19:$BE$20)</f>
        <v>0</v>
      </c>
      <c r="O36" s="352">
        <f>DSUM('terepi-törzskínálat'!$C$11:$N$270,'terepi-törzskínálat'!$M$11,$BE$19:$BE$20)</f>
        <v>0</v>
      </c>
      <c r="P36" s="352">
        <f>DSUM('terepi-törzskínálat'!$C$11:$N$270,'terepi-törzskínálat'!$N$11,$BE$19:$BE$20)</f>
        <v>0</v>
      </c>
      <c r="Q36" s="445">
        <f t="shared" si="4"/>
        <v>0</v>
      </c>
      <c r="R36" s="420" t="e">
        <f t="shared" si="5"/>
        <v>#DIV/0!</v>
      </c>
      <c r="S36" s="447">
        <f t="shared" si="6"/>
        <v>0</v>
      </c>
      <c r="T36" s="352">
        <f>DSUM('terepi-törzskínálat'!$C$11:$R$270,'terepi-törzskínálat'!$O$11,$BE$19:$BE$20)</f>
        <v>0</v>
      </c>
      <c r="U36" s="352">
        <f>DSUM('terepi-törzskínálat'!$C$11:$R$270,'terepi-törzskínálat'!$P$11,$BE$19:$BE$20)</f>
        <v>0</v>
      </c>
      <c r="V36" s="352">
        <f>DSUM('terepi-törzskínálat'!$C$11:$R$270,'terepi-törzskínálat'!$Q$11,$BE$19:$BE$20)</f>
        <v>0</v>
      </c>
      <c r="W36" s="352">
        <f>DSUM('terepi-törzskínálat'!$C$11:$R$270,'terepi-törzskínálat'!$R$11,$BE$19:$BE$20)</f>
        <v>0</v>
      </c>
      <c r="X36" s="445">
        <f t="shared" si="7"/>
        <v>0</v>
      </c>
      <c r="Y36" s="420" t="e">
        <f t="shared" si="8"/>
        <v>#DIV/0!</v>
      </c>
      <c r="Z36" s="447">
        <f t="shared" si="9"/>
        <v>0</v>
      </c>
      <c r="AA36" s="351" t="e">
        <f>DAVERAGE('terepi-törzskínálat'!$U$11:$V$270,'terepi-törzskínálat'!$U$11,BE19:BE20)</f>
        <v>#DIV/0!</v>
      </c>
      <c r="AB36" s="468" t="e">
        <f>DSTDEV('terepi-törzskínálat'!$U$11:$V$270,'terepi-törzskínálat'!$U$11,BE19:BE20)</f>
        <v>#DIV/0!</v>
      </c>
      <c r="AC36" s="351" t="e">
        <f>DAVERAGE('terepi-törzskínálat'!$C$11:$E$270,'terepi-törzskínálat'!$E$11,BE19:BE20)</f>
        <v>#DIV/0!</v>
      </c>
      <c r="AD36" s="468" t="e">
        <f>DSTDEV('terepi-törzskínálat'!$C$11:$E$270,'terepi-törzskínálat'!$E$11,BE19:BE20)</f>
        <v>#DIV/0!</v>
      </c>
      <c r="AJ36" s="452" t="s">
        <v>16</v>
      </c>
      <c r="AK36" s="453">
        <f>COUNTIFS('terepi-törzskínálat'!$B$12:$B$270,'terepi-hajtásszám&amp;hullaték'!A23)</f>
        <v>1</v>
      </c>
    </row>
    <row r="37" spans="2:37" x14ac:dyDescent="0.2">
      <c r="B37" s="457" t="str">
        <f>'terepi-törzskínálat'!A30</f>
        <v>Vadrózsa</v>
      </c>
      <c r="C37" s="351">
        <f>COUNTIFS('terepi-törzskínálat'!$C$12:$C$270,'terepi-törzskínálat'!A30)</f>
        <v>0</v>
      </c>
      <c r="D37" s="448">
        <f t="shared" si="0"/>
        <v>0</v>
      </c>
      <c r="E37" s="351">
        <f>DSUM('terepi-törzskínálat'!$C$11:$J$270,'terepi-törzskínálat'!$F$11,törzskínálat!$BF$19:$BF$20)</f>
        <v>0</v>
      </c>
      <c r="F37" s="437">
        <f>DSUM('terepi-törzskínálat'!$C$11:$J$270,'terepi-törzskínálat'!$G$11,törzskínálat!$BF$19:$BF$20)</f>
        <v>0</v>
      </c>
      <c r="G37" s="352">
        <f>DSUM('terepi-törzskínálat'!$C$11:$J$270,'terepi-törzskínálat'!$H$11,törzskínálat!$BF$19:$BF$20)</f>
        <v>0</v>
      </c>
      <c r="H37" s="352">
        <f>DSUM('terepi-törzskínálat'!$C$11:$J$270,'terepi-törzskínálat'!$I$11,törzskínálat!$BF$19:$BF$20)</f>
        <v>0</v>
      </c>
      <c r="I37" s="352">
        <f>DSUM('terepi-törzskínálat'!$C$11:$J$270,'terepi-törzskínálat'!$J$11,törzskínálat!$BF$19:$BF$20)</f>
        <v>0</v>
      </c>
      <c r="J37" s="445">
        <f t="shared" si="1"/>
        <v>0</v>
      </c>
      <c r="K37" s="420" t="e">
        <f t="shared" si="2"/>
        <v>#DIV/0!</v>
      </c>
      <c r="L37" s="447">
        <f t="shared" si="3"/>
        <v>0</v>
      </c>
      <c r="M37" s="352">
        <f>DSUM('terepi-törzskínálat'!$C$11:$N$270,'terepi-törzskínálat'!$K$11,$BF$19:$BF$20)</f>
        <v>0</v>
      </c>
      <c r="N37" s="352">
        <f>DSUM('terepi-törzskínálat'!$C$11:$N$270,'terepi-törzskínálat'!$L$11,$BF$19:$BF$20)</f>
        <v>0</v>
      </c>
      <c r="O37" s="352">
        <f>DSUM('terepi-törzskínálat'!$C$11:$N$270,'terepi-törzskínálat'!$M$11,$BF$19:$BF$20)</f>
        <v>0</v>
      </c>
      <c r="P37" s="352">
        <f>DSUM('terepi-törzskínálat'!$C$11:$N$270,'terepi-törzskínálat'!$N$11,$BF$19:$BF$20)</f>
        <v>0</v>
      </c>
      <c r="Q37" s="445">
        <f t="shared" si="4"/>
        <v>0</v>
      </c>
      <c r="R37" s="420" t="e">
        <f t="shared" si="5"/>
        <v>#DIV/0!</v>
      </c>
      <c r="S37" s="447">
        <f t="shared" si="6"/>
        <v>0</v>
      </c>
      <c r="T37" s="352">
        <f>DSUM('terepi-törzskínálat'!$C$11:$R$270,'terepi-törzskínálat'!$O$11,$BF$19:$BF$20)</f>
        <v>0</v>
      </c>
      <c r="U37" s="352">
        <f>DSUM('terepi-törzskínálat'!$C$11:$R$270,'terepi-törzskínálat'!$P$11,$BF$19:$BF$20)</f>
        <v>0</v>
      </c>
      <c r="V37" s="352">
        <f>DSUM('terepi-törzskínálat'!$C$11:$R$270,'terepi-törzskínálat'!$Q$11,$BF$19:$BF$20)</f>
        <v>0</v>
      </c>
      <c r="W37" s="352">
        <f>DSUM('terepi-törzskínálat'!$C$11:$R$270,'terepi-törzskínálat'!$R$11,$BF$19:$BF$20)</f>
        <v>0</v>
      </c>
      <c r="X37" s="445">
        <f t="shared" si="7"/>
        <v>0</v>
      </c>
      <c r="Y37" s="420" t="e">
        <f t="shared" si="8"/>
        <v>#DIV/0!</v>
      </c>
      <c r="Z37" s="447">
        <f t="shared" si="9"/>
        <v>0</v>
      </c>
      <c r="AA37" s="351" t="e">
        <f>DAVERAGE('terepi-törzskínálat'!$U$11:$V$270,'terepi-törzskínálat'!$U$11,BE19:BE20)</f>
        <v>#DIV/0!</v>
      </c>
      <c r="AB37" s="468" t="e">
        <f>DSTDEV('terepi-törzskínálat'!$U$11:$V$270,'terepi-törzskínálat'!$U$11,BF19:BF20)</f>
        <v>#DIV/0!</v>
      </c>
      <c r="AC37" s="351" t="e">
        <f>DAVERAGE('terepi-törzskínálat'!$C$11:$E$270,'terepi-törzskínálat'!$E$11,BF19:BF20)</f>
        <v>#DIV/0!</v>
      </c>
      <c r="AD37" s="468" t="e">
        <f>DSTDEV('terepi-törzskínálat'!$C$11:$E$270,'terepi-törzskínálat'!$E$11,BF19:BF20)</f>
        <v>#DIV/0!</v>
      </c>
      <c r="AJ37" s="452" t="s">
        <v>17</v>
      </c>
      <c r="AK37" s="453">
        <f>COUNTIFS('terepi-törzskínálat'!$B$12:$B$270,'terepi-hajtásszám&amp;hullaték'!A24)</f>
        <v>8</v>
      </c>
    </row>
    <row r="38" spans="2:37" x14ac:dyDescent="0.2">
      <c r="B38" s="457" t="str">
        <f>'terepi-törzskínálat'!A31</f>
        <v>Bodza</v>
      </c>
      <c r="C38" s="351">
        <f>COUNTIFS('terepi-törzskínálat'!$C$12:$C$270,'terepi-törzskínálat'!A31)</f>
        <v>0</v>
      </c>
      <c r="D38" s="448">
        <f t="shared" si="0"/>
        <v>0</v>
      </c>
      <c r="E38" s="351">
        <f>DSUM('terepi-törzskínálat'!$C$11:$J$270,'terepi-törzskínálat'!$F$11,törzskínálat!$BG$19:$BG$20)</f>
        <v>0</v>
      </c>
      <c r="F38" s="437">
        <f>DSUM('terepi-törzskínálat'!$C$11:$J$270,'terepi-törzskínálat'!$G$11,törzskínálat!$BG$19:$BG$20)</f>
        <v>0</v>
      </c>
      <c r="G38" s="352">
        <f>DSUM('terepi-törzskínálat'!$C$11:$J$270,'terepi-törzskínálat'!$H$11,törzskínálat!$BG$19:$BG$20)</f>
        <v>0</v>
      </c>
      <c r="H38" s="352">
        <f>DSUM('terepi-törzskínálat'!$C$11:$J$270,'terepi-törzskínálat'!$I$11,törzskínálat!$BG$19:$BG$20)</f>
        <v>0</v>
      </c>
      <c r="I38" s="352">
        <f>DSUM('terepi-törzskínálat'!$C$11:$J$270,'terepi-törzskínálat'!$J$11,törzskínálat!$BG$19:$BG$20)</f>
        <v>0</v>
      </c>
      <c r="J38" s="445">
        <f t="shared" si="1"/>
        <v>0</v>
      </c>
      <c r="K38" s="420" t="e">
        <f t="shared" si="2"/>
        <v>#DIV/0!</v>
      </c>
      <c r="L38" s="447">
        <f t="shared" si="3"/>
        <v>0</v>
      </c>
      <c r="M38" s="352">
        <f>DSUM('terepi-törzskínálat'!$C$11:$N$270,'terepi-törzskínálat'!$K$11,$BG$19:$BG$20)</f>
        <v>0</v>
      </c>
      <c r="N38" s="352">
        <f>DSUM('terepi-törzskínálat'!$C$11:$N$270,'terepi-törzskínálat'!$L$11,$BG$19:$BG$20)</f>
        <v>0</v>
      </c>
      <c r="O38" s="352">
        <f>DSUM('terepi-törzskínálat'!$C$11:$N$270,'terepi-törzskínálat'!$M$11,$BG$19:$BG$20)</f>
        <v>0</v>
      </c>
      <c r="P38" s="352">
        <f>DSUM('terepi-törzskínálat'!$C$11:$N$270,'terepi-törzskínálat'!$N$11,$BG$19:$BG$20)</f>
        <v>0</v>
      </c>
      <c r="Q38" s="445">
        <f t="shared" si="4"/>
        <v>0</v>
      </c>
      <c r="R38" s="420" t="e">
        <f t="shared" si="5"/>
        <v>#DIV/0!</v>
      </c>
      <c r="S38" s="447">
        <f t="shared" si="6"/>
        <v>0</v>
      </c>
      <c r="T38" s="352">
        <f>DSUM('terepi-törzskínálat'!$C$11:$R$270,'terepi-törzskínálat'!$O$11,$BG$19:$BG$20)</f>
        <v>0</v>
      </c>
      <c r="U38" s="352">
        <f>DSUM('terepi-törzskínálat'!$C$11:$R$270,'terepi-törzskínálat'!$P$11,$BG$19:$BG$20)</f>
        <v>0</v>
      </c>
      <c r="V38" s="352">
        <f>DSUM('terepi-törzskínálat'!$C$11:$R$270,'terepi-törzskínálat'!$Q$11,$BG$19:$BG$20)</f>
        <v>0</v>
      </c>
      <c r="W38" s="352">
        <f>DSUM('terepi-törzskínálat'!$C$11:$R$270,'terepi-törzskínálat'!$R$11,$BG$19:$BG$20)</f>
        <v>0</v>
      </c>
      <c r="X38" s="445">
        <f t="shared" si="7"/>
        <v>0</v>
      </c>
      <c r="Y38" s="420" t="e">
        <f t="shared" si="8"/>
        <v>#DIV/0!</v>
      </c>
      <c r="Z38" s="447">
        <f t="shared" si="9"/>
        <v>0</v>
      </c>
      <c r="AA38" s="351" t="e">
        <f>DAVERAGE('terepi-törzskínálat'!$U$11:$V$270,'terepi-törzskínálat'!$U$11,BG19:BG20)</f>
        <v>#DIV/0!</v>
      </c>
      <c r="AB38" s="468" t="e">
        <f>DSTDEV('terepi-törzskínálat'!$U$11:$V$270,'terepi-törzskínálat'!$U$11,BG19:BG20)</f>
        <v>#DIV/0!</v>
      </c>
      <c r="AC38" s="351" t="e">
        <f>DAVERAGE('terepi-törzskínálat'!$C$11:$E$270,'terepi-törzskínálat'!$E$11,BG19:BG20)</f>
        <v>#DIV/0!</v>
      </c>
      <c r="AD38" s="468" t="e">
        <f>DSTDEV('terepi-törzskínálat'!$C$11:$E$270,'terepi-törzskínálat'!$E$11,BG19:BG20)</f>
        <v>#DIV/0!</v>
      </c>
      <c r="AJ38" s="452" t="s">
        <v>18</v>
      </c>
      <c r="AK38" s="453">
        <f>COUNTIFS('terepi-törzskínálat'!$B$12:$B$270,'terepi-hajtásszám&amp;hullaték'!A25)</f>
        <v>6</v>
      </c>
    </row>
    <row r="39" spans="2:37" x14ac:dyDescent="0.2">
      <c r="B39" s="457" t="str">
        <f>'terepi-törzskínálat'!A32</f>
        <v>Mezei szil</v>
      </c>
      <c r="C39" s="351">
        <f>COUNTIFS('terepi-törzskínálat'!$C$12:$C$270,'terepi-törzskínálat'!A32)</f>
        <v>0</v>
      </c>
      <c r="D39" s="448">
        <f t="shared" si="0"/>
        <v>0</v>
      </c>
      <c r="E39" s="351">
        <f>DSUM('terepi-törzskínálat'!$C$11:$J$270,'terepi-törzskínálat'!$F$11,törzskínálat!$BH$19:$BH$20)</f>
        <v>0</v>
      </c>
      <c r="F39" s="437">
        <f>DSUM('terepi-törzskínálat'!$C$11:$J$270,'terepi-törzskínálat'!$G$11,törzskínálat!$BH$19:$BH$20)</f>
        <v>0</v>
      </c>
      <c r="G39" s="352">
        <f>DSUM('terepi-törzskínálat'!$C$11:$J$270,'terepi-törzskínálat'!$H$11,törzskínálat!$BH$19:$BH$20)</f>
        <v>0</v>
      </c>
      <c r="H39" s="352">
        <f>DSUM('terepi-törzskínálat'!$C$11:$J$270,'terepi-törzskínálat'!$I$11,törzskínálat!$BH$19:$BH$20)</f>
        <v>0</v>
      </c>
      <c r="I39" s="352">
        <f>DSUM('terepi-törzskínálat'!$C$11:$J$270,'terepi-törzskínálat'!$J$11,törzskínálat!$BH$19:$BH$20)</f>
        <v>0</v>
      </c>
      <c r="J39" s="445">
        <f t="shared" si="1"/>
        <v>0</v>
      </c>
      <c r="K39" s="420" t="e">
        <f t="shared" si="2"/>
        <v>#DIV/0!</v>
      </c>
      <c r="L39" s="447">
        <f t="shared" si="3"/>
        <v>0</v>
      </c>
      <c r="M39" s="352">
        <f>DSUM('terepi-törzskínálat'!$C$11:$N$270,'terepi-törzskínálat'!$K$11,$BH$19:$BH$20)</f>
        <v>0</v>
      </c>
      <c r="N39" s="352">
        <f>DSUM('terepi-törzskínálat'!$C$11:$N$270,'terepi-törzskínálat'!$L$11,$BH$19:$BH$20)</f>
        <v>0</v>
      </c>
      <c r="O39" s="352">
        <f>DSUM('terepi-törzskínálat'!$C$11:$N$270,'terepi-törzskínálat'!$M$11,$BH$19:$BH$20)</f>
        <v>0</v>
      </c>
      <c r="P39" s="352">
        <f>DSUM('terepi-törzskínálat'!$C$11:$N$270,'terepi-törzskínálat'!$N$11,$BH$19:$BH$20)</f>
        <v>0</v>
      </c>
      <c r="Q39" s="445">
        <f t="shared" si="4"/>
        <v>0</v>
      </c>
      <c r="R39" s="420" t="e">
        <f t="shared" si="5"/>
        <v>#DIV/0!</v>
      </c>
      <c r="S39" s="447">
        <f t="shared" si="6"/>
        <v>0</v>
      </c>
      <c r="T39" s="352">
        <f>DSUM('terepi-törzskínálat'!$C$11:$R$270,'terepi-törzskínálat'!$O$11,$BH$19:$BH$20)</f>
        <v>0</v>
      </c>
      <c r="U39" s="352">
        <f>DSUM('terepi-törzskínálat'!$C$11:$R$270,'terepi-törzskínálat'!$P$11,$BH$19:$BH$20)</f>
        <v>0</v>
      </c>
      <c r="V39" s="352">
        <f>DSUM('terepi-törzskínálat'!$C$11:$R$270,'terepi-törzskínálat'!$Q$11,$BH$19:$BH$20)</f>
        <v>0</v>
      </c>
      <c r="W39" s="352">
        <f>DSUM('terepi-törzskínálat'!$C$11:$R$270,'terepi-törzskínálat'!$R$11,$BH$19:$BH$20)</f>
        <v>0</v>
      </c>
      <c r="X39" s="445">
        <f t="shared" si="7"/>
        <v>0</v>
      </c>
      <c r="Y39" s="420" t="e">
        <f t="shared" si="8"/>
        <v>#DIV/0!</v>
      </c>
      <c r="Z39" s="447">
        <f t="shared" si="9"/>
        <v>0</v>
      </c>
      <c r="AA39" s="351" t="e">
        <f>DAVERAGE('terepi-törzskínálat'!$U$11:$V$270,'terepi-törzskínálat'!$U$11,BH19:BH20)</f>
        <v>#DIV/0!</v>
      </c>
      <c r="AB39" s="468" t="e">
        <f>DSTDEV('terepi-törzskínálat'!$U$11:$V$270,'terepi-törzskínálat'!$U$11,BH19:BH20)</f>
        <v>#DIV/0!</v>
      </c>
      <c r="AC39" s="351" t="e">
        <f>DAVERAGE('terepi-törzskínálat'!$C$11:$E$270,'terepi-törzskínálat'!$E$11,BH19:BH20)</f>
        <v>#DIV/0!</v>
      </c>
      <c r="AD39" s="468" t="e">
        <f>DSTDEV('terepi-törzskínálat'!$C$11:$E$270,'terepi-törzskínálat'!$E$11,BH19:BH20)</f>
        <v>#DIV/0!</v>
      </c>
      <c r="AJ39" s="452" t="s">
        <v>19</v>
      </c>
      <c r="AK39" s="453">
        <f>COUNTIFS('terepi-törzskínálat'!$B$12:$B$270,'terepi-hajtásszám&amp;hullaték'!A26)</f>
        <v>11</v>
      </c>
    </row>
    <row r="40" spans="2:37" x14ac:dyDescent="0.2">
      <c r="B40" s="457" t="str">
        <f>'terepi-törzskínálat'!A33</f>
        <v>Berkenye</v>
      </c>
      <c r="C40" s="351">
        <f>COUNTIFS('terepi-törzskínálat'!$C$12:$C$270,'terepi-törzskínálat'!A33)</f>
        <v>4</v>
      </c>
      <c r="D40" s="448">
        <f t="shared" si="0"/>
        <v>1.5503875968992249</v>
      </c>
      <c r="E40" s="351">
        <f>DSUM('terepi-törzskínálat'!$C$11:$J$270,'terepi-törzskínálat'!$F$11,törzskínálat!$BI$19:$BI$20)</f>
        <v>4</v>
      </c>
      <c r="F40" s="437">
        <f>DSUM('terepi-törzskínálat'!$C$11:$J$270,'terepi-törzskínálat'!$G$11,törzskínálat!$BI$19:$BI$20)</f>
        <v>0</v>
      </c>
      <c r="G40" s="352">
        <f>DSUM('terepi-törzskínálat'!$C$11:$J$270,'terepi-törzskínálat'!$H$11,törzskínálat!$BI$19:$BI$20)</f>
        <v>0</v>
      </c>
      <c r="H40" s="352">
        <f>DSUM('terepi-törzskínálat'!$C$11:$J$270,'terepi-törzskínálat'!$I$11,törzskínálat!$BI$19:$BI$20)</f>
        <v>0</v>
      </c>
      <c r="I40" s="352">
        <f>DSUM('terepi-törzskínálat'!$C$11:$J$270,'terepi-törzskínálat'!$J$11,törzskínálat!$BI$19:$BI$20)</f>
        <v>0</v>
      </c>
      <c r="J40" s="445">
        <f t="shared" si="1"/>
        <v>0</v>
      </c>
      <c r="K40" s="420">
        <f t="shared" si="2"/>
        <v>0</v>
      </c>
      <c r="L40" s="447">
        <f t="shared" si="3"/>
        <v>0</v>
      </c>
      <c r="M40" s="352">
        <f>DSUM('terepi-törzskínálat'!$C$11:$N$270,'terepi-törzskínálat'!$K$11,$BI$19:$BI$20)</f>
        <v>0</v>
      </c>
      <c r="N40" s="352">
        <f>DSUM('terepi-törzskínálat'!$C$11:$N$270,'terepi-törzskínálat'!$L$11,$BI$19:$BI$20)</f>
        <v>0</v>
      </c>
      <c r="O40" s="352">
        <f>DSUM('terepi-törzskínálat'!$C$11:$N$270,'terepi-törzskínálat'!$M$11,$BI$19:$BI$20)</f>
        <v>0</v>
      </c>
      <c r="P40" s="352">
        <f>DSUM('terepi-törzskínálat'!$C$11:$N$270,'terepi-törzskínálat'!$N$11,$BI$19:$BI$20)</f>
        <v>0</v>
      </c>
      <c r="Q40" s="445">
        <f t="shared" si="4"/>
        <v>0</v>
      </c>
      <c r="R40" s="420">
        <f t="shared" si="5"/>
        <v>0</v>
      </c>
      <c r="S40" s="447">
        <f t="shared" si="6"/>
        <v>0</v>
      </c>
      <c r="T40" s="352">
        <f>DSUM('terepi-törzskínálat'!$C$11:$R$270,'terepi-törzskínálat'!$O$11,$BI$19:$BI$20)</f>
        <v>0</v>
      </c>
      <c r="U40" s="352">
        <f>DSUM('terepi-törzskínálat'!$C$11:$R$270,'terepi-törzskínálat'!$P$11,$BI$19:$BI$20)</f>
        <v>0</v>
      </c>
      <c r="V40" s="352">
        <f>DSUM('terepi-törzskínálat'!$C$11:$R$270,'terepi-törzskínálat'!$Q$11,$BI$19:$BI$20)</f>
        <v>0</v>
      </c>
      <c r="W40" s="352">
        <f>DSUM('terepi-törzskínálat'!$C$11:$R$270,'terepi-törzskínálat'!$R$11,$BI$19:$BI$20)</f>
        <v>0</v>
      </c>
      <c r="X40" s="445">
        <f t="shared" si="7"/>
        <v>0</v>
      </c>
      <c r="Y40" s="420">
        <f t="shared" si="8"/>
        <v>0</v>
      </c>
      <c r="Z40" s="447">
        <f t="shared" si="9"/>
        <v>0</v>
      </c>
      <c r="AA40" s="351" t="e">
        <f>DAVERAGE('terepi-törzskínálat'!$U$11:$V$270,'terepi-törzskínálat'!$U$11,BI19:BI20)</f>
        <v>#DIV/0!</v>
      </c>
      <c r="AB40" s="468" t="e">
        <f>DSTDEV('terepi-törzskínálat'!$U$11:$V$270,'terepi-törzskínálat'!$U$11,BI19:BI20)</f>
        <v>#DIV/0!</v>
      </c>
      <c r="AC40" s="351">
        <f>DAVERAGE('terepi-törzskínálat'!$C$11:$E$270,'terepi-törzskínálat'!$E$11,BI19:BI20)</f>
        <v>9.875</v>
      </c>
      <c r="AD40" s="468">
        <f>DSTDEV('terepi-törzskínálat'!$C$11:$E$270,'terepi-törzskínálat'!$E$11,BI19:BI20)</f>
        <v>1.3149778198382918</v>
      </c>
      <c r="AJ40" s="452" t="s">
        <v>20</v>
      </c>
      <c r="AK40" s="453">
        <f>COUNTIFS('terepi-törzskínálat'!$B$12:$B$270,'terepi-hajtásszám&amp;hullaték'!A27)</f>
        <v>0</v>
      </c>
    </row>
    <row r="41" spans="2:37" x14ac:dyDescent="0.2">
      <c r="B41" s="457" t="str">
        <f>'terepi-törzskínálat'!A34</f>
        <v>Nagylevelű hárs</v>
      </c>
      <c r="C41" s="351">
        <f>COUNTIFS('terepi-törzskínálat'!$C$12:$C$270,'terepi-törzskínálat'!A34)</f>
        <v>1</v>
      </c>
      <c r="D41" s="448">
        <f t="shared" si="0"/>
        <v>0.38759689922480622</v>
      </c>
      <c r="E41" s="351">
        <f>DSUM('terepi-törzskínálat'!$C$11:$J$270,'terepi-törzskínálat'!$F$11,törzskínálat!$BJ$19:$BJ$20)</f>
        <v>1</v>
      </c>
      <c r="F41" s="437">
        <f>DSUM('terepi-törzskínálat'!$C$11:$J$270,'terepi-törzskínálat'!$G$11,törzskínálat!$BJ$19:$BJ$20)</f>
        <v>0</v>
      </c>
      <c r="G41" s="352">
        <f>DSUM('terepi-törzskínálat'!$C$11:$J$270,'terepi-törzskínálat'!$H$11,törzskínálat!$BJ$19:$BJ$20)</f>
        <v>0</v>
      </c>
      <c r="H41" s="352">
        <f>DSUM('terepi-törzskínálat'!$C$11:$J$270,'terepi-törzskínálat'!$I$11,törzskínálat!$BJ$19:$BJ$20)</f>
        <v>0</v>
      </c>
      <c r="I41" s="352">
        <f>DSUM('terepi-törzskínálat'!$C$11:$J$270,'terepi-törzskínálat'!$J$11,törzskínálat!$BJ$19:$BJ$20)</f>
        <v>0</v>
      </c>
      <c r="J41" s="445">
        <f t="shared" si="1"/>
        <v>0</v>
      </c>
      <c r="K41" s="420">
        <f t="shared" si="2"/>
        <v>0</v>
      </c>
      <c r="L41" s="447">
        <f t="shared" si="3"/>
        <v>0</v>
      </c>
      <c r="M41" s="352">
        <f>DSUM('terepi-törzskínálat'!$C$11:$N$270,'terepi-törzskínálat'!$K$11,$BJ$19:$BJ$20)</f>
        <v>0</v>
      </c>
      <c r="N41" s="352">
        <f>DSUM('terepi-törzskínálat'!$C$11:$N$270,'terepi-törzskínálat'!$L$11,$BJ$19:$BJ$20)</f>
        <v>0</v>
      </c>
      <c r="O41" s="352">
        <f>DSUM('terepi-törzskínálat'!$C$11:$N$270,'terepi-törzskínálat'!$M$11,$BJ$19:$BJ$20)</f>
        <v>0</v>
      </c>
      <c r="P41" s="352">
        <f>DSUM('terepi-törzskínálat'!$C$11:$N$270,'terepi-törzskínálat'!$N$11,$BJ$19:$BJ$20)</f>
        <v>0</v>
      </c>
      <c r="Q41" s="445">
        <f t="shared" si="4"/>
        <v>0</v>
      </c>
      <c r="R41" s="420">
        <f t="shared" si="5"/>
        <v>0</v>
      </c>
      <c r="S41" s="447">
        <f t="shared" si="6"/>
        <v>0</v>
      </c>
      <c r="T41" s="352">
        <f>DSUM('terepi-törzskínálat'!$C$11:$R$270,'terepi-törzskínálat'!$O$11,$BJ$19:$BJ$20)</f>
        <v>0</v>
      </c>
      <c r="U41" s="352">
        <f>DSUM('terepi-törzskínálat'!$C$11:$R$270,'terepi-törzskínálat'!$P$11,$BJ$19:$BJ$20)</f>
        <v>0</v>
      </c>
      <c r="V41" s="352">
        <f>DSUM('terepi-törzskínálat'!$C$11:$R$270,'terepi-törzskínálat'!$Q$11,$BJ$19:$BJ$20)</f>
        <v>0</v>
      </c>
      <c r="W41" s="352">
        <f>DSUM('terepi-törzskínálat'!$C$11:$R$270,'terepi-törzskínálat'!$R$11,$BJ$19:$BJ$20)</f>
        <v>0</v>
      </c>
      <c r="X41" s="445">
        <f t="shared" si="7"/>
        <v>0</v>
      </c>
      <c r="Y41" s="420">
        <f t="shared" si="8"/>
        <v>0</v>
      </c>
      <c r="Z41" s="447">
        <f t="shared" si="9"/>
        <v>0</v>
      </c>
      <c r="AA41" s="351" t="e">
        <f>DAVERAGE('terepi-törzskínálat'!$U$11:$V$270,'terepi-törzskínálat'!$U$11,BJ19:BJ20)</f>
        <v>#DIV/0!</v>
      </c>
      <c r="AB41" s="468" t="e">
        <f>DSTDEV('terepi-törzskínálat'!$U$11:$V$270,'terepi-törzskínálat'!$U$11,BJ19:BJ20)</f>
        <v>#DIV/0!</v>
      </c>
      <c r="AC41" s="351">
        <f>DAVERAGE('terepi-törzskínálat'!$C$11:$E$270,'terepi-törzskínálat'!$E$11,BJ19:BJ20)</f>
        <v>27.8</v>
      </c>
      <c r="AD41" s="468" t="e">
        <f>DSTDEV('terepi-törzskínálat'!$C$11:$E$270,'terepi-törzskínálat'!$E$11,BJ19:BJ20)</f>
        <v>#DIV/0!</v>
      </c>
      <c r="AJ41" s="452" t="s">
        <v>21</v>
      </c>
      <c r="AK41" s="453">
        <f>COUNTIFS('terepi-törzskínálat'!$B$12:$B$270,'terepi-hajtásszám&amp;hullaték'!A28)</f>
        <v>1</v>
      </c>
    </row>
    <row r="42" spans="2:37" x14ac:dyDescent="0.2">
      <c r="B42" s="457" t="str">
        <f>'terepi-törzskínálat'!A35</f>
        <v>Rezgő nyár</v>
      </c>
      <c r="C42" s="351">
        <f>COUNTIFS('terepi-törzskínálat'!$C$12:$C$270,'terepi-törzskínálat'!A35)</f>
        <v>4</v>
      </c>
      <c r="D42" s="448">
        <f t="shared" si="0"/>
        <v>1.5503875968992249</v>
      </c>
      <c r="E42" s="351">
        <f>DSUM('terepi-törzskínálat'!$C$11:$J$270,'terepi-törzskínálat'!$F$11,törzskínálat!$BK$19:$BK$20)</f>
        <v>3</v>
      </c>
      <c r="F42" s="437">
        <f>DSUM('terepi-törzskínálat'!$C$11:$J$270,'terepi-törzskínálat'!$G$11,törzskínálat!$BK$19:$BK$20)</f>
        <v>1</v>
      </c>
      <c r="G42" s="352">
        <f>DSUM('terepi-törzskínálat'!$C$11:$J$270,'terepi-törzskínálat'!$H$11,törzskínálat!$BK$19:$BK$20)</f>
        <v>0</v>
      </c>
      <c r="H42" s="352">
        <f>DSUM('terepi-törzskínálat'!$C$11:$J$270,'terepi-törzskínálat'!$I$11,törzskínálat!$BK$19:$BK$20)</f>
        <v>0</v>
      </c>
      <c r="I42" s="352">
        <f>DSUM('terepi-törzskínálat'!$C$11:$J$270,'terepi-törzskínálat'!$J$11,törzskínálat!$BK$19:$BK$20)</f>
        <v>0</v>
      </c>
      <c r="J42" s="445">
        <f t="shared" si="1"/>
        <v>1</v>
      </c>
      <c r="K42" s="420">
        <f t="shared" si="2"/>
        <v>25</v>
      </c>
      <c r="L42" s="447">
        <f t="shared" si="3"/>
        <v>3.875968992248062E-3</v>
      </c>
      <c r="M42" s="352">
        <f>DSUM('terepi-törzskínálat'!$C$11:$N$270,'terepi-törzskínálat'!$K$11,$BK$19:$BK$20)</f>
        <v>0</v>
      </c>
      <c r="N42" s="352">
        <f>DSUM('terepi-törzskínálat'!$C$11:$N$270,'terepi-törzskínálat'!$L$11,$BK$19:$BK$20)</f>
        <v>0</v>
      </c>
      <c r="O42" s="352">
        <f>DSUM('terepi-törzskínálat'!$C$11:$N$270,'terepi-törzskínálat'!$M$11,$BK$19:$BK$20)</f>
        <v>0</v>
      </c>
      <c r="P42" s="352">
        <f>DSUM('terepi-törzskínálat'!$C$11:$N$270,'terepi-törzskínálat'!$N$11,$BK$19:$BK$20)</f>
        <v>0</v>
      </c>
      <c r="Q42" s="445">
        <f t="shared" si="4"/>
        <v>0</v>
      </c>
      <c r="R42" s="420">
        <f t="shared" si="5"/>
        <v>0</v>
      </c>
      <c r="S42" s="447">
        <f t="shared" si="6"/>
        <v>0</v>
      </c>
      <c r="T42" s="352">
        <f>DSUM('terepi-törzskínálat'!$C$11:$R$270,'terepi-törzskínálat'!$O$11,$BK$19:$BK$20)</f>
        <v>0</v>
      </c>
      <c r="U42" s="352">
        <f>DSUM('terepi-törzskínálat'!$C$11:$R$270,'terepi-törzskínálat'!$P$11,$BK$19:$BK$20)</f>
        <v>0</v>
      </c>
      <c r="V42" s="352">
        <f>DSUM('terepi-törzskínálat'!$C$11:$R$270,'terepi-törzskínálat'!$Q$11,$BK$19:$BK$20)</f>
        <v>0</v>
      </c>
      <c r="W42" s="352">
        <f>DSUM('terepi-törzskínálat'!$C$11:$R$270,'terepi-törzskínálat'!$R$11,$BK$19:$BK$20)</f>
        <v>0</v>
      </c>
      <c r="X42" s="445">
        <f t="shared" si="7"/>
        <v>0</v>
      </c>
      <c r="Y42" s="420">
        <f t="shared" si="8"/>
        <v>0</v>
      </c>
      <c r="Z42" s="447">
        <f t="shared" si="9"/>
        <v>0</v>
      </c>
      <c r="AA42" s="351">
        <f>DAVERAGE('terepi-törzskínálat'!$U$11:$V$270,'terepi-törzskínálat'!$U$11,BK19:BK20)</f>
        <v>130</v>
      </c>
      <c r="AB42" s="468" t="e">
        <f>DSTDEV('terepi-törzskínálat'!$U$11:$V$270,'terepi-törzskínálat'!$U$11,BK19:BK20)</f>
        <v>#DIV/0!</v>
      </c>
      <c r="AC42" s="351">
        <f>DAVERAGE('terepi-törzskínálat'!$C$11:$E$270,'terepi-törzskínálat'!$E$11,BK19:BK20)</f>
        <v>36.575000000000003</v>
      </c>
      <c r="AD42" s="468">
        <f>DSTDEV('terepi-törzskínálat'!$C$11:$E$270,'terepi-törzskínálat'!$E$11,BK19:BK20)</f>
        <v>18.889745895591069</v>
      </c>
      <c r="AJ42" s="452" t="s">
        <v>22</v>
      </c>
      <c r="AK42" s="453">
        <f>COUNTIFS('terepi-törzskínálat'!$B$12:$B$270,'terepi-hajtásszám&amp;hullaték'!A29)</f>
        <v>3</v>
      </c>
    </row>
    <row r="43" spans="2:37" x14ac:dyDescent="0.2">
      <c r="B43" s="457" t="str">
        <f>'terepi-törzskínálat'!A36</f>
        <v>Vadkőrte</v>
      </c>
      <c r="C43" s="351">
        <f>COUNTIFS('terepi-törzskínálat'!$C$12:$C$270,'terepi-törzskínálat'!A36)</f>
        <v>1</v>
      </c>
      <c r="D43" s="448">
        <f t="shared" si="0"/>
        <v>0.38759689922480622</v>
      </c>
      <c r="E43" s="351">
        <f>DSUM('terepi-törzskínálat'!$C$11:$J$270,'terepi-törzskínálat'!$F$11,törzskínálat!$BL$19:$BL$20)</f>
        <v>1</v>
      </c>
      <c r="F43" s="437">
        <f>DSUM('terepi-törzskínálat'!$C$11:$J$270,'terepi-törzskínálat'!$G$11,törzskínálat!$BL$19:$BL$20)</f>
        <v>0</v>
      </c>
      <c r="G43" s="352">
        <f>DSUM('terepi-törzskínálat'!$C$11:$J$270,'terepi-törzskínálat'!$H$11,törzskínálat!$BL$19:$BL$20)</f>
        <v>0</v>
      </c>
      <c r="H43" s="352">
        <f>DSUM('terepi-törzskínálat'!$C$11:$J$270,'terepi-törzskínálat'!$I$11,törzskínálat!$BL$19:$BL$20)</f>
        <v>0</v>
      </c>
      <c r="I43" s="352">
        <f>DSUM('terepi-törzskínálat'!$C$11:$J$270,'terepi-törzskínálat'!$J$11,törzskínálat!$BL$19:$BL$20)</f>
        <v>0</v>
      </c>
      <c r="J43" s="445">
        <f t="shared" si="1"/>
        <v>0</v>
      </c>
      <c r="K43" s="420">
        <f t="shared" si="2"/>
        <v>0</v>
      </c>
      <c r="L43" s="447">
        <f t="shared" si="3"/>
        <v>0</v>
      </c>
      <c r="M43" s="352">
        <f>DSUM('terepi-törzskínálat'!$C$11:$N$270,'terepi-törzskínálat'!$K$11,$BL$19:$BL$20)</f>
        <v>0</v>
      </c>
      <c r="N43" s="352">
        <f>DSUM('terepi-törzskínálat'!$C$11:$N$270,'terepi-törzskínálat'!$L$11,$BL$19:$BL$20)</f>
        <v>0</v>
      </c>
      <c r="O43" s="352">
        <f>DSUM('terepi-törzskínálat'!$C$11:$N$270,'terepi-törzskínálat'!$M$11,$BL$19:$BL$20)</f>
        <v>0</v>
      </c>
      <c r="P43" s="352">
        <f>DSUM('terepi-törzskínálat'!$C$11:$N$270,'terepi-törzskínálat'!$N$11,$BL$19:$BL$20)</f>
        <v>0</v>
      </c>
      <c r="Q43" s="445">
        <f t="shared" si="4"/>
        <v>0</v>
      </c>
      <c r="R43" s="420">
        <f t="shared" si="5"/>
        <v>0</v>
      </c>
      <c r="S43" s="447">
        <f t="shared" si="6"/>
        <v>0</v>
      </c>
      <c r="T43" s="352">
        <f>DSUM('terepi-törzskínálat'!$C$11:$R$270,'terepi-törzskínálat'!$O$11,$BL$19:$BL$20)</f>
        <v>0</v>
      </c>
      <c r="U43" s="352">
        <f>DSUM('terepi-törzskínálat'!$C$11:$R$270,'terepi-törzskínálat'!$P$11,$BL$19:$BL$20)</f>
        <v>0</v>
      </c>
      <c r="V43" s="352">
        <f>DSUM('terepi-törzskínálat'!$C$11:$R$270,'terepi-törzskínálat'!$Q$11,$BL$19:$BL$20)</f>
        <v>0</v>
      </c>
      <c r="W43" s="352">
        <f>DSUM('terepi-törzskínálat'!$C$11:$R$270,'terepi-törzskínálat'!$R$11,$BL$19:$BL$20)</f>
        <v>0</v>
      </c>
      <c r="X43" s="445">
        <f t="shared" si="7"/>
        <v>0</v>
      </c>
      <c r="Y43" s="420">
        <f t="shared" si="8"/>
        <v>0</v>
      </c>
      <c r="Z43" s="447">
        <f t="shared" si="9"/>
        <v>0</v>
      </c>
      <c r="AA43" s="351" t="e">
        <f>DAVERAGE('terepi-törzskínálat'!$U$11:$V$270,'terepi-törzskínálat'!$U$11,BL19:BL20)</f>
        <v>#DIV/0!</v>
      </c>
      <c r="AB43" s="468" t="e">
        <f>DSTDEV('terepi-törzskínálat'!$U$11:$V$270,'terepi-törzskínálat'!$U$11,BL19:BL20)</f>
        <v>#DIV/0!</v>
      </c>
      <c r="AC43" s="351">
        <f>DAVERAGE('terepi-törzskínálat'!$C$11:$E$270,'terepi-törzskínálat'!$E$11,BL19:BL20)</f>
        <v>2</v>
      </c>
      <c r="AD43" s="468" t="e">
        <f>DSTDEV('terepi-törzskínálat'!$C$11:$E$270,'terepi-törzskínálat'!$E$11,BL19:BL20)</f>
        <v>#DIV/0!</v>
      </c>
      <c r="AJ43" s="452" t="s">
        <v>23</v>
      </c>
      <c r="AK43" s="453">
        <f>COUNTIFS('terepi-törzskínálat'!$B$12:$B$270,'terepi-hajtásszám&amp;hullaték'!A30)</f>
        <v>3</v>
      </c>
    </row>
    <row r="44" spans="2:37" x14ac:dyDescent="0.2">
      <c r="B44" s="457" t="str">
        <f>'terepi-törzskínálat'!A37</f>
        <v>Madár cseresznye</v>
      </c>
      <c r="C44" s="351">
        <f>COUNTIFS('terepi-törzskínálat'!$C$12:$C$270,'terepi-törzskínálat'!A37)</f>
        <v>38</v>
      </c>
      <c r="D44" s="448">
        <f t="shared" si="0"/>
        <v>14.728682170542637</v>
      </c>
      <c r="E44" s="351">
        <f>DSUM('terepi-törzskínálat'!$C$11:$J$270,'terepi-törzskínálat'!$F$11,törzskínálat!$BM$19:$BM$20)</f>
        <v>38</v>
      </c>
      <c r="F44" s="437">
        <f>DSUM('terepi-törzskínálat'!$C$11:$J$270,'terepi-törzskínálat'!$G$11,törzskínálat!$BM$19:$BM$20)</f>
        <v>0</v>
      </c>
      <c r="G44" s="352">
        <f>DSUM('terepi-törzskínálat'!$C$11:$J$270,'terepi-törzskínálat'!$H$11,törzskínálat!$BM$19:$BM$20)</f>
        <v>0</v>
      </c>
      <c r="H44" s="352">
        <f>DSUM('terepi-törzskínálat'!$C$11:$J$270,'terepi-törzskínálat'!$I$11,törzskínálat!$BM$19:$BM$20)</f>
        <v>0</v>
      </c>
      <c r="I44" s="352">
        <f>DSUM('terepi-törzskínálat'!$C$11:$J$270,'terepi-törzskínálat'!$J$11,törzskínálat!$BM$19:$BM$20)</f>
        <v>0</v>
      </c>
      <c r="J44" s="445">
        <f t="shared" si="1"/>
        <v>0</v>
      </c>
      <c r="K44" s="420">
        <f t="shared" si="2"/>
        <v>0</v>
      </c>
      <c r="L44" s="447">
        <f t="shared" si="3"/>
        <v>0</v>
      </c>
      <c r="M44" s="352">
        <f>DSUM('terepi-törzskínálat'!$C$11:$N$270,'terepi-törzskínálat'!$K$11,$BM$19:$BM$20)</f>
        <v>0</v>
      </c>
      <c r="N44" s="352">
        <f>DSUM('terepi-törzskínálat'!$C$11:$N$270,'terepi-törzskínálat'!$L$11,$BM$19:$BM$20)</f>
        <v>0</v>
      </c>
      <c r="O44" s="352">
        <f>DSUM('terepi-törzskínálat'!$C$11:$N$270,'terepi-törzskínálat'!$M$11,$BM$19:$BM$20)</f>
        <v>0</v>
      </c>
      <c r="P44" s="352">
        <f>DSUM('terepi-törzskínálat'!$C$11:$N$270,'terepi-törzskínálat'!$N$11,$BM$19:$BM$20)</f>
        <v>0</v>
      </c>
      <c r="Q44" s="445">
        <f t="shared" si="4"/>
        <v>0</v>
      </c>
      <c r="R44" s="420">
        <f t="shared" si="5"/>
        <v>0</v>
      </c>
      <c r="S44" s="447">
        <f t="shared" si="6"/>
        <v>0</v>
      </c>
      <c r="T44" s="352">
        <f>DSUM('terepi-törzskínálat'!$C$11:$R$270,'terepi-törzskínálat'!$O$11,$BM$19:$BM$20)</f>
        <v>0</v>
      </c>
      <c r="U44" s="352">
        <f>DSUM('terepi-törzskínálat'!$C$11:$R$270,'terepi-törzskínálat'!$P$11,$BM$19:$BM$20)</f>
        <v>0</v>
      </c>
      <c r="V44" s="352">
        <f>DSUM('terepi-törzskínálat'!$C$11:$R$270,'terepi-törzskínálat'!$Q$11,$BM$19:$BM$20)</f>
        <v>0</v>
      </c>
      <c r="W44" s="352">
        <f>DSUM('terepi-törzskínálat'!$C$11:$R$270,'terepi-törzskínálat'!$R$11,$BM$19:$BM$20)</f>
        <v>0</v>
      </c>
      <c r="X44" s="445">
        <f t="shared" si="7"/>
        <v>0</v>
      </c>
      <c r="Y44" s="420">
        <f t="shared" si="8"/>
        <v>0</v>
      </c>
      <c r="Z44" s="447">
        <f t="shared" si="9"/>
        <v>0</v>
      </c>
      <c r="AA44" s="351" t="e">
        <f>DAVERAGE('terepi-törzskínálat'!$U$11:$V$270,'terepi-törzskínálat'!$U$11,BL19:BL20)</f>
        <v>#DIV/0!</v>
      </c>
      <c r="AB44" s="468" t="e">
        <f>DSTDEV('terepi-törzskínálat'!$U$11:$V$270,'terepi-törzskínálat'!$U$11,BM19:BM20)</f>
        <v>#DIV/0!</v>
      </c>
      <c r="AC44" s="351">
        <f>DAVERAGE('terepi-törzskínálat'!$C$11:$E$270,'terepi-törzskínálat'!$E$11,BM19:BM20)</f>
        <v>5.4684210526315793</v>
      </c>
      <c r="AD44" s="468">
        <f>DSTDEV('terepi-törzskínálat'!$C$11:$E$270,'terepi-törzskínálat'!$E$11,BM19:BM20)</f>
        <v>2.5303674835302026</v>
      </c>
      <c r="AJ44" s="452" t="s">
        <v>24</v>
      </c>
      <c r="AK44" s="453">
        <f>COUNTIFS('terepi-törzskínálat'!$B$12:$B$270,'terepi-hajtásszám&amp;hullaték'!A31)</f>
        <v>0</v>
      </c>
    </row>
    <row r="45" spans="2:37" x14ac:dyDescent="0.2">
      <c r="B45" s="457" t="str">
        <f>'terepi-törzskínálat'!A38</f>
        <v>faj7 +</v>
      </c>
      <c r="C45" s="351">
        <f>COUNTIFS('terepi-törzskínálat'!$C$12:$C$270,'terepi-törzskínálat'!A38)</f>
        <v>0</v>
      </c>
      <c r="D45" s="448">
        <f t="shared" si="0"/>
        <v>0</v>
      </c>
      <c r="E45" s="351">
        <f>DSUM('terepi-törzskínálat'!$C$11:$J$270,'terepi-törzskínálat'!$F$11,törzskínálat!$BN$19:$BN$20)</f>
        <v>0</v>
      </c>
      <c r="F45" s="437">
        <f>DSUM('terepi-törzskínálat'!$C$11:$J$270,'terepi-törzskínálat'!$G$11,törzskínálat!$BN$19:$BN$20)</f>
        <v>0</v>
      </c>
      <c r="G45" s="352">
        <f>DSUM('terepi-törzskínálat'!$C$11:$J$270,'terepi-törzskínálat'!$H$11,törzskínálat!$BN$19:$BN$20)</f>
        <v>0</v>
      </c>
      <c r="H45" s="352">
        <f>DSUM('terepi-törzskínálat'!$C$11:$J$270,'terepi-törzskínálat'!$I$11,törzskínálat!$BN$19:$BN$20)</f>
        <v>0</v>
      </c>
      <c r="I45" s="352">
        <f>DSUM('terepi-törzskínálat'!$C$11:$J$270,'terepi-törzskínálat'!$J$11,törzskínálat!$BN$19:$BN$20)</f>
        <v>0</v>
      </c>
      <c r="J45" s="445">
        <f t="shared" si="1"/>
        <v>0</v>
      </c>
      <c r="K45" s="420" t="e">
        <f t="shared" si="2"/>
        <v>#DIV/0!</v>
      </c>
      <c r="L45" s="447">
        <f t="shared" si="3"/>
        <v>0</v>
      </c>
      <c r="M45" s="352">
        <f>DSUM('terepi-törzskínálat'!$C$11:$N$270,'terepi-törzskínálat'!$K$11,$BN$19:$BN$20)</f>
        <v>0</v>
      </c>
      <c r="N45" s="352">
        <f>DSUM('terepi-törzskínálat'!$C$11:$N$270,'terepi-törzskínálat'!$L$11,$BN$19:$BN$20)</f>
        <v>0</v>
      </c>
      <c r="O45" s="352">
        <f>DSUM('terepi-törzskínálat'!$C$11:$N$270,'terepi-törzskínálat'!$M$11,$BN$19:$BN$20)</f>
        <v>0</v>
      </c>
      <c r="P45" s="352">
        <f>DSUM('terepi-törzskínálat'!$C$11:$N$270,'terepi-törzskínálat'!$N$11,$BN$19:$BN$20)</f>
        <v>0</v>
      </c>
      <c r="Q45" s="445">
        <f t="shared" si="4"/>
        <v>0</v>
      </c>
      <c r="R45" s="420" t="e">
        <f t="shared" si="5"/>
        <v>#DIV/0!</v>
      </c>
      <c r="S45" s="447">
        <f t="shared" si="6"/>
        <v>0</v>
      </c>
      <c r="T45" s="352">
        <f>DSUM('terepi-törzskínálat'!$C$11:$R$270,'terepi-törzskínálat'!$O$11,$BN$19:$BN$20)</f>
        <v>0</v>
      </c>
      <c r="U45" s="352">
        <f>DSUM('terepi-törzskínálat'!$C$11:$R$270,'terepi-törzskínálat'!$P$11,$BN$19:$BN$20)</f>
        <v>0</v>
      </c>
      <c r="V45" s="352">
        <f>DSUM('terepi-törzskínálat'!$C$11:$R$270,'terepi-törzskínálat'!$Q$11,$BN$19:$BN$20)</f>
        <v>0</v>
      </c>
      <c r="W45" s="352">
        <f>DSUM('terepi-törzskínálat'!$C$11:$R$270,'terepi-törzskínálat'!$R$11,$BN$19:$BN$20)</f>
        <v>0</v>
      </c>
      <c r="X45" s="445">
        <f t="shared" si="7"/>
        <v>0</v>
      </c>
      <c r="Y45" s="420" t="e">
        <f t="shared" si="8"/>
        <v>#DIV/0!</v>
      </c>
      <c r="Z45" s="447">
        <f t="shared" si="9"/>
        <v>0</v>
      </c>
      <c r="AA45" s="351" t="e">
        <f>DAVERAGE('terepi-törzskínálat'!$U$11:$V$270,'terepi-törzskínálat'!$U$11,BN19:BN20)</f>
        <v>#DIV/0!</v>
      </c>
      <c r="AB45" s="468" t="e">
        <f>DSTDEV('terepi-törzskínálat'!$U$11:$V$270,'terepi-törzskínálat'!$U$11,BN19:BN20)</f>
        <v>#DIV/0!</v>
      </c>
      <c r="AC45" s="351" t="e">
        <f>DAVERAGE('terepi-törzskínálat'!$C$11:$E$270,'terepi-törzskínálat'!$E$11,BN19:BN20)</f>
        <v>#DIV/0!</v>
      </c>
      <c r="AD45" s="468" t="e">
        <f>DSTDEV('terepi-törzskínálat'!$C$11:$E$270,'terepi-törzskínálat'!$E$11,BN19:BN20)</f>
        <v>#DIV/0!</v>
      </c>
      <c r="AJ45" s="452" t="s">
        <v>25</v>
      </c>
      <c r="AK45" s="453">
        <f>COUNTIFS('terepi-törzskínálat'!$B$12:$B$270,'terepi-hajtásszám&amp;hullaték'!A32)</f>
        <v>1</v>
      </c>
    </row>
    <row r="46" spans="2:37" x14ac:dyDescent="0.2">
      <c r="B46" s="457" t="str">
        <f>'terepi-törzskínálat'!A39</f>
        <v>faj8 +</v>
      </c>
      <c r="C46" s="351">
        <f>COUNTIFS('terepi-törzskínálat'!$C$12:$C$270,'terepi-törzskínálat'!A39)</f>
        <v>0</v>
      </c>
      <c r="D46" s="448">
        <f t="shared" si="0"/>
        <v>0</v>
      </c>
      <c r="E46" s="351">
        <f>DSUM('terepi-törzskínálat'!$C$11:$J$270,'terepi-törzskínálat'!$F$11,törzskínálat!$BO$19:$BO$20)</f>
        <v>0</v>
      </c>
      <c r="F46" s="437">
        <f>DSUM('terepi-törzskínálat'!$C$11:$J$270,'terepi-törzskínálat'!$G$11,törzskínálat!$BO$19:$BO$20)</f>
        <v>0</v>
      </c>
      <c r="G46" s="352">
        <f>DSUM('terepi-törzskínálat'!$C$11:$J$270,'terepi-törzskínálat'!$H$11,törzskínálat!$BO$19:$BO$20)</f>
        <v>0</v>
      </c>
      <c r="H46" s="352">
        <f>DSUM('terepi-törzskínálat'!$C$11:$J$270,'terepi-törzskínálat'!$I$11,törzskínálat!$BO$19:$BO$20)</f>
        <v>0</v>
      </c>
      <c r="I46" s="352">
        <f>DSUM('terepi-törzskínálat'!$C$11:$J$270,'terepi-törzskínálat'!$J$11,törzskínálat!$BO$19:$BO$20)</f>
        <v>0</v>
      </c>
      <c r="J46" s="445">
        <f t="shared" si="1"/>
        <v>0</v>
      </c>
      <c r="K46" s="420" t="e">
        <f t="shared" si="2"/>
        <v>#DIV/0!</v>
      </c>
      <c r="L46" s="447">
        <f t="shared" si="3"/>
        <v>0</v>
      </c>
      <c r="M46" s="352">
        <f>DSUM('terepi-törzskínálat'!$C$11:$N$270,'terepi-törzskínálat'!$K$11,$BO$19:$BO$20)</f>
        <v>0</v>
      </c>
      <c r="N46" s="352">
        <f>DSUM('terepi-törzskínálat'!$C$11:$N$270,'terepi-törzskínálat'!$L$11,$BO$19:$BO$20)</f>
        <v>0</v>
      </c>
      <c r="O46" s="352">
        <f>DSUM('terepi-törzskínálat'!$C$11:$N$270,'terepi-törzskínálat'!$M$11,$BO$19:$BO$20)</f>
        <v>0</v>
      </c>
      <c r="P46" s="352">
        <f>DSUM('terepi-törzskínálat'!$C$11:$N$270,'terepi-törzskínálat'!$N$11,$BO$19:$BO$20)</f>
        <v>0</v>
      </c>
      <c r="Q46" s="445">
        <f t="shared" si="4"/>
        <v>0</v>
      </c>
      <c r="R46" s="420" t="e">
        <f t="shared" si="5"/>
        <v>#DIV/0!</v>
      </c>
      <c r="S46" s="447">
        <f t="shared" si="6"/>
        <v>0</v>
      </c>
      <c r="T46" s="352">
        <f>DSUM('terepi-törzskínálat'!$C$11:$R$270,'terepi-törzskínálat'!$O$11,$BO$19:$BO$20)</f>
        <v>0</v>
      </c>
      <c r="U46" s="352">
        <f>DSUM('terepi-törzskínálat'!$C$11:$R$270,'terepi-törzskínálat'!$P$11,$BO$19:$BO$20)</f>
        <v>0</v>
      </c>
      <c r="V46" s="352">
        <f>DSUM('terepi-törzskínálat'!$C$11:$R$270,'terepi-törzskínálat'!$Q$11,$BO$19:$BO$20)</f>
        <v>0</v>
      </c>
      <c r="W46" s="352">
        <f>DSUM('terepi-törzskínálat'!$C$11:$R$270,'terepi-törzskínálat'!$R$11,$BO$19:$BO$20)</f>
        <v>0</v>
      </c>
      <c r="X46" s="445">
        <f t="shared" si="7"/>
        <v>0</v>
      </c>
      <c r="Y46" s="420" t="e">
        <f t="shared" si="8"/>
        <v>#DIV/0!</v>
      </c>
      <c r="Z46" s="447">
        <f t="shared" si="9"/>
        <v>0</v>
      </c>
      <c r="AA46" s="351" t="e">
        <f>DAVERAGE('terepi-törzskínálat'!$U$11:$V$270,'terepi-törzskínálat'!$U$11,BO19:BO20)</f>
        <v>#DIV/0!</v>
      </c>
      <c r="AB46" s="468" t="e">
        <f>DSTDEV('terepi-törzskínálat'!$U$11:$V$270,'terepi-törzskínálat'!$U$11,BO19:BO20)</f>
        <v>#DIV/0!</v>
      </c>
      <c r="AC46" s="351" t="e">
        <f>DAVERAGE('terepi-törzskínálat'!$C$11:$E$270,'terepi-törzskínálat'!$E$11,BO19:BO20)</f>
        <v>#DIV/0!</v>
      </c>
      <c r="AD46" s="468" t="e">
        <f>DSTDEV('terepi-törzskínálat'!$C$11:$E$270,'terepi-törzskínálat'!$E$11,BO19:BO20)</f>
        <v>#DIV/0!</v>
      </c>
      <c r="AJ46" s="452" t="s">
        <v>26</v>
      </c>
      <c r="AK46" s="453">
        <f>COUNTIFS('terepi-törzskínálat'!$B$12:$B$270,'terepi-hajtásszám&amp;hullaték'!A33)</f>
        <v>3</v>
      </c>
    </row>
    <row r="47" spans="2:37" x14ac:dyDescent="0.2">
      <c r="B47" s="457" t="str">
        <f>'terepi-törzskínálat'!A40</f>
        <v>faj9 +</v>
      </c>
      <c r="C47" s="351">
        <f>COUNTIFS('terepi-törzskínálat'!$C$12:$C$270,'terepi-törzskínálat'!A40)</f>
        <v>0</v>
      </c>
      <c r="D47" s="448">
        <f t="shared" si="0"/>
        <v>0</v>
      </c>
      <c r="E47" s="351">
        <f>DSUM('terepi-törzskínálat'!$C$11:$J$270,'terepi-törzskínálat'!$F$11,törzskínálat!$BP$19:$BP$20)</f>
        <v>0</v>
      </c>
      <c r="F47" s="437">
        <f>DSUM('terepi-törzskínálat'!$C$11:$J$270,'terepi-törzskínálat'!$G$11,törzskínálat!$BP$19:$BP$20)</f>
        <v>0</v>
      </c>
      <c r="G47" s="352">
        <f>DSUM('terepi-törzskínálat'!$C$11:$J$270,'terepi-törzskínálat'!$H$11,törzskínálat!$BP$19:$BP$20)</f>
        <v>0</v>
      </c>
      <c r="H47" s="352">
        <f>DSUM('terepi-törzskínálat'!$C$11:$J$270,'terepi-törzskínálat'!$I$11,törzskínálat!$BP$19:$BP$20)</f>
        <v>0</v>
      </c>
      <c r="I47" s="352">
        <f>DSUM('terepi-törzskínálat'!$C$11:$J$270,'terepi-törzskínálat'!$J$11,törzskínálat!$BP$19:$BP$20)</f>
        <v>0</v>
      </c>
      <c r="J47" s="445">
        <f t="shared" si="1"/>
        <v>0</v>
      </c>
      <c r="K47" s="420" t="e">
        <f t="shared" si="2"/>
        <v>#DIV/0!</v>
      </c>
      <c r="L47" s="447">
        <f t="shared" si="3"/>
        <v>0</v>
      </c>
      <c r="M47" s="352">
        <f>DSUM('terepi-törzskínálat'!$C$11:$N$270,'terepi-törzskínálat'!$K$11,$BP$19:$BP$20)</f>
        <v>0</v>
      </c>
      <c r="N47" s="352">
        <f>DSUM('terepi-törzskínálat'!$C$11:$N$270,'terepi-törzskínálat'!$L$11,$BP$19:$BP$20)</f>
        <v>0</v>
      </c>
      <c r="O47" s="352">
        <f>DSUM('terepi-törzskínálat'!$C$11:$N$270,'terepi-törzskínálat'!$M$11,$BP$19:$BP$20)</f>
        <v>0</v>
      </c>
      <c r="P47" s="352">
        <f>DSUM('terepi-törzskínálat'!$C$11:$N$270,'terepi-törzskínálat'!$N$11,$BP$19:$BP$20)</f>
        <v>0</v>
      </c>
      <c r="Q47" s="445">
        <f t="shared" si="4"/>
        <v>0</v>
      </c>
      <c r="R47" s="420" t="e">
        <f t="shared" si="5"/>
        <v>#DIV/0!</v>
      </c>
      <c r="S47" s="447">
        <f t="shared" si="6"/>
        <v>0</v>
      </c>
      <c r="T47" s="352">
        <f>DSUM('terepi-törzskínálat'!$C$11:$R$270,'terepi-törzskínálat'!$O$11,$BP$19:$BP$20)</f>
        <v>0</v>
      </c>
      <c r="U47" s="352">
        <f>DSUM('terepi-törzskínálat'!$C$11:$R$270,'terepi-törzskínálat'!$P$11,$BP$19:$BP$20)</f>
        <v>0</v>
      </c>
      <c r="V47" s="352">
        <f>DSUM('terepi-törzskínálat'!$C$11:$R$270,'terepi-törzskínálat'!$Q$11,$BP$19:$BP$20)</f>
        <v>0</v>
      </c>
      <c r="W47" s="352">
        <f>DSUM('terepi-törzskínálat'!$C$11:$R$270,'terepi-törzskínálat'!$R$11,$BP$19:$BP$20)</f>
        <v>0</v>
      </c>
      <c r="X47" s="445">
        <f t="shared" si="7"/>
        <v>0</v>
      </c>
      <c r="Y47" s="420" t="e">
        <f t="shared" si="8"/>
        <v>#DIV/0!</v>
      </c>
      <c r="Z47" s="447">
        <f t="shared" si="9"/>
        <v>0</v>
      </c>
      <c r="AA47" s="351" t="e">
        <f>DAVERAGE('terepi-törzskínálat'!$U$11:$V$270,'terepi-törzskínálat'!$U$11,BP19:BP20)</f>
        <v>#DIV/0!</v>
      </c>
      <c r="AB47" s="468" t="e">
        <f>DSTDEV('terepi-törzskínálat'!$U$11:$V$270,'terepi-törzskínálat'!$U$11,BP19:BP20)</f>
        <v>#DIV/0!</v>
      </c>
      <c r="AC47" s="351" t="e">
        <f>DAVERAGE('terepi-törzskínálat'!$C$11:$E$270,'terepi-törzskínálat'!$E$11,BP19:BP20)</f>
        <v>#DIV/0!</v>
      </c>
      <c r="AD47" s="468" t="e">
        <f>DSTDEV('terepi-törzskínálat'!$C$11:$E$270,'terepi-törzskínálat'!$E$11,BP19:BP20)</f>
        <v>#DIV/0!</v>
      </c>
      <c r="AJ47" s="452" t="s">
        <v>27</v>
      </c>
      <c r="AK47" s="453">
        <f>COUNTIFS('terepi-törzskínálat'!$B$12:$B$270,'terepi-hajtásszám&amp;hullaték'!A34)</f>
        <v>4</v>
      </c>
    </row>
    <row r="48" spans="2:37" x14ac:dyDescent="0.2">
      <c r="B48" s="457" t="str">
        <f>'terepi-törzskínálat'!A41</f>
        <v>faj10 +</v>
      </c>
      <c r="C48" s="351">
        <f>COUNTIFS('terepi-törzskínálat'!$C$12:$C$270,'terepi-törzskínálat'!A41)</f>
        <v>0</v>
      </c>
      <c r="D48" s="448">
        <f t="shared" si="0"/>
        <v>0</v>
      </c>
      <c r="E48" s="351">
        <f>DSUM('terepi-törzskínálat'!$C$11:$J$270,'terepi-törzskínálat'!$F$11,törzskínálat!$BQ$19:$BQ$20)</f>
        <v>0</v>
      </c>
      <c r="F48" s="437">
        <f>DSUM('terepi-törzskínálat'!$C$11:$J$270,'terepi-törzskínálat'!$G$11,törzskínálat!$BQ$19:$BQ$20)</f>
        <v>0</v>
      </c>
      <c r="G48" s="352">
        <f>DSUM('terepi-törzskínálat'!$C$11:$J$270,'terepi-törzskínálat'!$H$11,törzskínálat!$BQ$19:$BQ$20)</f>
        <v>0</v>
      </c>
      <c r="H48" s="352">
        <f>DSUM('terepi-törzskínálat'!$C$11:$J$270,'terepi-törzskínálat'!$I$11,törzskínálat!$BQ$19:$BQ$20)</f>
        <v>0</v>
      </c>
      <c r="I48" s="352">
        <f>DSUM('terepi-törzskínálat'!$C$11:$J$270,'terepi-törzskínálat'!$J$11,törzskínálat!$BQ$19:$BQ$20)</f>
        <v>0</v>
      </c>
      <c r="J48" s="445">
        <f t="shared" si="1"/>
        <v>0</v>
      </c>
      <c r="K48" s="420" t="e">
        <f t="shared" si="2"/>
        <v>#DIV/0!</v>
      </c>
      <c r="L48" s="447">
        <f t="shared" si="3"/>
        <v>0</v>
      </c>
      <c r="M48" s="352">
        <f>DSUM('terepi-törzskínálat'!$C$11:$N$270,'terepi-törzskínálat'!$K$11,$BQ$19:$BQ$20)</f>
        <v>0</v>
      </c>
      <c r="N48" s="352">
        <f>DSUM('terepi-törzskínálat'!$C$11:$N$270,'terepi-törzskínálat'!$L$11,$BQ$19:$BQ$20)</f>
        <v>0</v>
      </c>
      <c r="O48" s="352">
        <f>DSUM('terepi-törzskínálat'!$C$11:$N$270,'terepi-törzskínálat'!$M$11,$BQ$19:$BQ$20)</f>
        <v>0</v>
      </c>
      <c r="P48" s="352">
        <f>DSUM('terepi-törzskínálat'!$C$11:$N$270,'terepi-törzskínálat'!$N$11,$BQ$19:$BQ$20)</f>
        <v>0</v>
      </c>
      <c r="Q48" s="445">
        <f t="shared" si="4"/>
        <v>0</v>
      </c>
      <c r="R48" s="420" t="e">
        <f t="shared" si="5"/>
        <v>#DIV/0!</v>
      </c>
      <c r="S48" s="447">
        <f t="shared" si="6"/>
        <v>0</v>
      </c>
      <c r="T48" s="352">
        <f>DSUM('terepi-törzskínálat'!$C$11:$R$270,'terepi-törzskínálat'!$O$11,$BQ$19:$BQ$20)</f>
        <v>0</v>
      </c>
      <c r="U48" s="352">
        <f>DSUM('terepi-törzskínálat'!$C$11:$R$270,'terepi-törzskínálat'!$P$11,$BQ$19:$BQ$20)</f>
        <v>0</v>
      </c>
      <c r="V48" s="352">
        <f>DSUM('terepi-törzskínálat'!$C$11:$R$270,'terepi-törzskínálat'!$Q$11,$BQ$19:$BQ$20)</f>
        <v>0</v>
      </c>
      <c r="W48" s="352">
        <f>DSUM('terepi-törzskínálat'!$C$11:$R$270,'terepi-törzskínálat'!$R$11,$BQ$19:$BQ$20)</f>
        <v>0</v>
      </c>
      <c r="X48" s="445">
        <f t="shared" si="7"/>
        <v>0</v>
      </c>
      <c r="Y48" s="420" t="e">
        <f t="shared" si="8"/>
        <v>#DIV/0!</v>
      </c>
      <c r="Z48" s="447">
        <f t="shared" si="9"/>
        <v>0</v>
      </c>
      <c r="AA48" s="351" t="e">
        <f>DAVERAGE('terepi-törzskínálat'!$U$11:$V$270,'terepi-törzskínálat'!$U$11,BQ19:BQ20)</f>
        <v>#DIV/0!</v>
      </c>
      <c r="AB48" s="468" t="e">
        <f>DSTDEV('terepi-törzskínálat'!$U$11:$V$270,'terepi-törzskínálat'!$U$11,BQ19:BQ20)</f>
        <v>#DIV/0!</v>
      </c>
      <c r="AC48" s="351" t="e">
        <f>DAVERAGE('terepi-törzskínálat'!$C$11:$E$270,'terepi-törzskínálat'!$E$11,BQ19:BQ20)</f>
        <v>#DIV/0!</v>
      </c>
      <c r="AD48" s="468" t="e">
        <f>DSTDEV('terepi-törzskínálat'!$C$11:$E$270,'terepi-törzskínálat'!$E$11,BQ19:BQ20)</f>
        <v>#DIV/0!</v>
      </c>
      <c r="AJ48" s="452" t="s">
        <v>28</v>
      </c>
      <c r="AK48" s="453">
        <f>COUNTIFS('terepi-törzskínálat'!$B$12:$B$270,'terepi-hajtásszám&amp;hullaték'!A35)</f>
        <v>1</v>
      </c>
    </row>
    <row r="49" spans="2:37" x14ac:dyDescent="0.2">
      <c r="B49" s="457" t="str">
        <f>'terepi-törzskínálat'!A42</f>
        <v>faj11 +</v>
      </c>
      <c r="C49" s="351">
        <f>COUNTIFS('terepi-törzskínálat'!$C$12:$C$270,'terepi-törzskínálat'!A42)</f>
        <v>0</v>
      </c>
      <c r="D49" s="448">
        <f t="shared" si="0"/>
        <v>0</v>
      </c>
      <c r="E49" s="351">
        <f>DSUM('terepi-törzskínálat'!$C$11:$J$270,'terepi-törzskínálat'!$F$11,törzskínálat!$BR$19:$BR$20)</f>
        <v>0</v>
      </c>
      <c r="F49" s="437">
        <f>DSUM('terepi-törzskínálat'!$C$11:$J$270,'terepi-törzskínálat'!$G$11,törzskínálat!$BR$19:$BR$20)</f>
        <v>0</v>
      </c>
      <c r="G49" s="352">
        <f>DSUM('terepi-törzskínálat'!$C$11:$J$270,'terepi-törzskínálat'!$H$11,törzskínálat!$BR$19:$BR$20)</f>
        <v>0</v>
      </c>
      <c r="H49" s="352">
        <f>DSUM('terepi-törzskínálat'!$C$11:$J$270,'terepi-törzskínálat'!$I$11,törzskínálat!$BR$19:$BR$20)</f>
        <v>0</v>
      </c>
      <c r="I49" s="352">
        <f>DSUM('terepi-törzskínálat'!$C$11:$J$270,'terepi-törzskínálat'!$J$11,törzskínálat!$BR$19:$BR$20)</f>
        <v>0</v>
      </c>
      <c r="J49" s="445">
        <f t="shared" si="1"/>
        <v>0</v>
      </c>
      <c r="K49" s="420" t="e">
        <f t="shared" si="2"/>
        <v>#DIV/0!</v>
      </c>
      <c r="L49" s="447">
        <f t="shared" si="3"/>
        <v>0</v>
      </c>
      <c r="M49" s="352">
        <f>DSUM('terepi-törzskínálat'!$C$11:$N$270,'terepi-törzskínálat'!$K$11,$BR$19:$BR$20)</f>
        <v>0</v>
      </c>
      <c r="N49" s="352">
        <f>DSUM('terepi-törzskínálat'!$C$11:$N$270,'terepi-törzskínálat'!$L$11,$BR$19:$BR$20)</f>
        <v>0</v>
      </c>
      <c r="O49" s="352">
        <f>DSUM('terepi-törzskínálat'!$C$11:$N$270,'terepi-törzskínálat'!$M$11,$BR$19:$BR$20)</f>
        <v>0</v>
      </c>
      <c r="P49" s="352">
        <f>DSUM('terepi-törzskínálat'!$C$11:$N$270,'terepi-törzskínálat'!$N$11,$BR$19:$BR$20)</f>
        <v>0</v>
      </c>
      <c r="Q49" s="445">
        <f t="shared" si="4"/>
        <v>0</v>
      </c>
      <c r="R49" s="420" t="e">
        <f t="shared" si="5"/>
        <v>#DIV/0!</v>
      </c>
      <c r="S49" s="447">
        <f t="shared" si="6"/>
        <v>0</v>
      </c>
      <c r="T49" s="352">
        <f>DSUM('terepi-törzskínálat'!$C$11:$R$270,'terepi-törzskínálat'!$O$11,$BR$19:$BR$20)</f>
        <v>0</v>
      </c>
      <c r="U49" s="352">
        <f>DSUM('terepi-törzskínálat'!$C$11:$R$270,'terepi-törzskínálat'!$P$11,$BR$19:$BR$20)</f>
        <v>0</v>
      </c>
      <c r="V49" s="352">
        <f>DSUM('terepi-törzskínálat'!$C$11:$R$270,'terepi-törzskínálat'!$Q$11,$BR$19:$BR$20)</f>
        <v>0</v>
      </c>
      <c r="W49" s="352">
        <f>DSUM('terepi-törzskínálat'!$C$11:$R$270,'terepi-törzskínálat'!$R$11,$BR$19:$BR$20)</f>
        <v>0</v>
      </c>
      <c r="X49" s="445">
        <f t="shared" si="7"/>
        <v>0</v>
      </c>
      <c r="Y49" s="420" t="e">
        <f t="shared" si="8"/>
        <v>#DIV/0!</v>
      </c>
      <c r="Z49" s="447">
        <f t="shared" si="9"/>
        <v>0</v>
      </c>
      <c r="AA49" s="351" t="e">
        <f>DAVERAGE('terepi-törzskínálat'!$U$11:$V$270,'terepi-törzskínálat'!$U$11,BR19:BR20)</f>
        <v>#DIV/0!</v>
      </c>
      <c r="AB49" s="468" t="e">
        <f>DSTDEV('terepi-törzskínálat'!$U$11:$V$270,'terepi-törzskínálat'!$U$11,BR19:BR20)</f>
        <v>#DIV/0!</v>
      </c>
      <c r="AC49" s="351" t="e">
        <f>DAVERAGE('terepi-törzskínálat'!$C$11:$E$270,'terepi-törzskínálat'!$E$11,BR19:BR20)</f>
        <v>#DIV/0!</v>
      </c>
      <c r="AD49" s="468" t="e">
        <f>DSTDEV('terepi-törzskínálat'!$C$11:$E$270,'terepi-törzskínálat'!$E$11,BR19:BR20)</f>
        <v>#DIV/0!</v>
      </c>
      <c r="AJ49" s="452" t="s">
        <v>29</v>
      </c>
      <c r="AK49" s="453">
        <f>COUNTIFS('terepi-törzskínálat'!$B$12:$B$270,'terepi-hajtásszám&amp;hullaték'!A36)</f>
        <v>3</v>
      </c>
    </row>
    <row r="50" spans="2:37" x14ac:dyDescent="0.2">
      <c r="B50" s="457" t="str">
        <f>'terepi-törzskínálat'!A43</f>
        <v>faj12 +</v>
      </c>
      <c r="C50" s="351">
        <f>COUNTIFS('terepi-törzskínálat'!$C$12:$C$270,'terepi-törzskínálat'!A43)</f>
        <v>0</v>
      </c>
      <c r="D50" s="448">
        <f t="shared" si="0"/>
        <v>0</v>
      </c>
      <c r="E50" s="351">
        <f>DSUM('terepi-törzskínálat'!$C$11:$J$270,'terepi-törzskínálat'!$F$11,törzskínálat!$BS$19:$BS$20)</f>
        <v>0</v>
      </c>
      <c r="F50" s="437">
        <f>DSUM('terepi-törzskínálat'!$C$11:$J$270,'terepi-törzskínálat'!$G$11,törzskínálat!$BS$19:$BS$20)</f>
        <v>0</v>
      </c>
      <c r="G50" s="352">
        <f>DSUM('terepi-törzskínálat'!$C$11:$J$270,'terepi-törzskínálat'!$H$11,törzskínálat!$BS$19:$BS$20)</f>
        <v>0</v>
      </c>
      <c r="H50" s="352">
        <f>DSUM('terepi-törzskínálat'!$C$11:$J$270,'terepi-törzskínálat'!$I$11,törzskínálat!$BS$19:$BS$20)</f>
        <v>0</v>
      </c>
      <c r="I50" s="352">
        <f>DSUM('terepi-törzskínálat'!$C$11:$J$270,'terepi-törzskínálat'!$J$11,törzskínálat!$BS$19:$BS$20)</f>
        <v>0</v>
      </c>
      <c r="J50" s="445">
        <f t="shared" si="1"/>
        <v>0</v>
      </c>
      <c r="K50" s="420" t="e">
        <f t="shared" si="2"/>
        <v>#DIV/0!</v>
      </c>
      <c r="L50" s="447">
        <f t="shared" si="3"/>
        <v>0</v>
      </c>
      <c r="M50" s="352">
        <f>DSUM('terepi-törzskínálat'!$C$11:$N$270,'terepi-törzskínálat'!$K$11,$BS$19:$BS$20)</f>
        <v>0</v>
      </c>
      <c r="N50" s="352">
        <f>DSUM('terepi-törzskínálat'!$C$11:$N$270,'terepi-törzskínálat'!$L$11,$BS$19:$BS$20)</f>
        <v>0</v>
      </c>
      <c r="O50" s="352">
        <f>DSUM('terepi-törzskínálat'!$C$11:$N$270,'terepi-törzskínálat'!$M$11,$BS$19:$BS$20)</f>
        <v>0</v>
      </c>
      <c r="P50" s="352">
        <f>DSUM('terepi-törzskínálat'!$C$11:$N$270,'terepi-törzskínálat'!$N$11,$BS$19:$BS$20)</f>
        <v>0</v>
      </c>
      <c r="Q50" s="445">
        <f t="shared" si="4"/>
        <v>0</v>
      </c>
      <c r="R50" s="420" t="e">
        <f t="shared" si="5"/>
        <v>#DIV/0!</v>
      </c>
      <c r="S50" s="447">
        <f t="shared" si="6"/>
        <v>0</v>
      </c>
      <c r="T50" s="352">
        <f>DSUM('terepi-törzskínálat'!$C$11:$R$270,'terepi-törzskínálat'!$O$11,$BS$19:$BS$20)</f>
        <v>0</v>
      </c>
      <c r="U50" s="352">
        <f>DSUM('terepi-törzskínálat'!$C$11:$R$270,'terepi-törzskínálat'!$P$11,$BS$19:$BS$20)</f>
        <v>0</v>
      </c>
      <c r="V50" s="352">
        <f>DSUM('terepi-törzskínálat'!$C$11:$R$270,'terepi-törzskínálat'!$Q$11,$BS$19:$BS$20)</f>
        <v>0</v>
      </c>
      <c r="W50" s="352">
        <f>DSUM('terepi-törzskínálat'!$C$11:$R$270,'terepi-törzskínálat'!$R$11,$BS$19:$BS$20)</f>
        <v>0</v>
      </c>
      <c r="X50" s="445">
        <f t="shared" si="7"/>
        <v>0</v>
      </c>
      <c r="Y50" s="420" t="e">
        <f t="shared" si="8"/>
        <v>#DIV/0!</v>
      </c>
      <c r="Z50" s="447">
        <f t="shared" si="9"/>
        <v>0</v>
      </c>
      <c r="AA50" s="351" t="e">
        <f>DAVERAGE('terepi-törzskínálat'!$U$11:$V$270,'terepi-törzskínálat'!$U$11,BS19:BS20)</f>
        <v>#DIV/0!</v>
      </c>
      <c r="AB50" s="468" t="e">
        <f>DSTDEV('terepi-törzskínálat'!$U$11:$V$270,'terepi-törzskínálat'!$U$11,BS19:BS20)</f>
        <v>#DIV/0!</v>
      </c>
      <c r="AC50" s="351" t="e">
        <f>DAVERAGE('terepi-törzskínálat'!$C$11:$E$270,'terepi-törzskínálat'!$E$11,BS19:BS20)</f>
        <v>#DIV/0!</v>
      </c>
      <c r="AD50" s="468" t="e">
        <f>DSTDEV('terepi-törzskínálat'!$C$11:$E$270,'terepi-törzskínálat'!$E$11,BS19:BS20)</f>
        <v>#DIV/0!</v>
      </c>
      <c r="AJ50" s="452" t="s">
        <v>40</v>
      </c>
      <c r="AK50" s="453">
        <f>COUNTIFS('terepi-törzskínálat'!$B$12:$B$270,'terepi-hajtásszám&amp;hullaték'!A37)</f>
        <v>1</v>
      </c>
    </row>
    <row r="51" spans="2:37" x14ac:dyDescent="0.2">
      <c r="B51" s="457" t="str">
        <f>'terepi-törzskínálat'!A44</f>
        <v>faj13 +</v>
      </c>
      <c r="C51" s="351">
        <f>COUNTIFS('terepi-törzskínálat'!$C$12:$C$270,'terepi-törzskínálat'!A44)</f>
        <v>0</v>
      </c>
      <c r="D51" s="448">
        <f t="shared" si="0"/>
        <v>0</v>
      </c>
      <c r="E51" s="351">
        <f>DSUM('terepi-törzskínálat'!$C$11:$J$270,'terepi-törzskínálat'!$F$11,törzskínálat!$BT$19:$BT$20)</f>
        <v>0</v>
      </c>
      <c r="F51" s="437">
        <f>DSUM('terepi-törzskínálat'!$C$11:$J$270,'terepi-törzskínálat'!$G$11,törzskínálat!$BT$19:$BT$20)</f>
        <v>0</v>
      </c>
      <c r="G51" s="352">
        <f>DSUM('terepi-törzskínálat'!$C$11:$J$270,'terepi-törzskínálat'!$H$11,törzskínálat!$BT$19:$BT$20)</f>
        <v>0</v>
      </c>
      <c r="H51" s="352">
        <f>DSUM('terepi-törzskínálat'!$C$11:$J$270,'terepi-törzskínálat'!$I$11,törzskínálat!$BT$19:$BT$20)</f>
        <v>0</v>
      </c>
      <c r="I51" s="352">
        <f>DSUM('terepi-törzskínálat'!$C$11:$J$270,'terepi-törzskínálat'!$J$11,törzskínálat!$BT$19:$BT$20)</f>
        <v>0</v>
      </c>
      <c r="J51" s="445">
        <f t="shared" si="1"/>
        <v>0</v>
      </c>
      <c r="K51" s="420" t="e">
        <f t="shared" si="2"/>
        <v>#DIV/0!</v>
      </c>
      <c r="L51" s="447">
        <f t="shared" si="3"/>
        <v>0</v>
      </c>
      <c r="M51" s="352">
        <f>DSUM('terepi-törzskínálat'!$C$11:$N$270,'terepi-törzskínálat'!$K$11,$BT$19:$BT$20)</f>
        <v>0</v>
      </c>
      <c r="N51" s="352">
        <f>DSUM('terepi-törzskínálat'!$C$11:$N$270,'terepi-törzskínálat'!$L$11,$BT$19:$BT$20)</f>
        <v>0</v>
      </c>
      <c r="O51" s="352">
        <f>DSUM('terepi-törzskínálat'!$C$11:$N$270,'terepi-törzskínálat'!$M$11,$BT$19:$BT$20)</f>
        <v>0</v>
      </c>
      <c r="P51" s="352">
        <f>DSUM('terepi-törzskínálat'!$C$11:$N$270,'terepi-törzskínálat'!$N$11,$BT$19:$BT$20)</f>
        <v>0</v>
      </c>
      <c r="Q51" s="445">
        <f t="shared" si="4"/>
        <v>0</v>
      </c>
      <c r="R51" s="420" t="e">
        <f t="shared" si="5"/>
        <v>#DIV/0!</v>
      </c>
      <c r="S51" s="447">
        <f t="shared" si="6"/>
        <v>0</v>
      </c>
      <c r="T51" s="352">
        <f>DSUM('terepi-törzskínálat'!$C$11:$R$270,'terepi-törzskínálat'!$O$11,$BT$19:$BT$20)</f>
        <v>0</v>
      </c>
      <c r="U51" s="352">
        <f>DSUM('terepi-törzskínálat'!$C$11:$R$270,'terepi-törzskínálat'!$P$11,$BT$19:$BT$20)</f>
        <v>0</v>
      </c>
      <c r="V51" s="352">
        <f>DSUM('terepi-törzskínálat'!$C$11:$R$270,'terepi-törzskínálat'!$Q$11,$BT$19:$BT$20)</f>
        <v>0</v>
      </c>
      <c r="W51" s="352">
        <f>DSUM('terepi-törzskínálat'!$C$11:$R$270,'terepi-törzskínálat'!$R$11,$BT$19:$BT$20)</f>
        <v>0</v>
      </c>
      <c r="X51" s="445">
        <f t="shared" si="7"/>
        <v>0</v>
      </c>
      <c r="Y51" s="420" t="e">
        <f t="shared" si="8"/>
        <v>#DIV/0!</v>
      </c>
      <c r="Z51" s="447">
        <f t="shared" si="9"/>
        <v>0</v>
      </c>
      <c r="AA51" s="351" t="e">
        <f>DAVERAGE('terepi-törzskínálat'!$U$11:$V$270,'terepi-törzskínálat'!$U$11,BT19:BT20)</f>
        <v>#DIV/0!</v>
      </c>
      <c r="AB51" s="468" t="e">
        <f>DSTDEV('terepi-törzskínálat'!$U$11:$V$270,'terepi-törzskínálat'!$U$11,BT19:BT20)</f>
        <v>#DIV/0!</v>
      </c>
      <c r="AC51" s="351" t="e">
        <f>DAVERAGE('terepi-törzskínálat'!$C$11:$E$270,'terepi-törzskínálat'!$E$11,BT19:BT20)</f>
        <v>#DIV/0!</v>
      </c>
      <c r="AD51" s="468" t="e">
        <f>DSTDEV('terepi-törzskínálat'!$C$11:$E$270,'terepi-törzskínálat'!$E$11,BT19:BT20)</f>
        <v>#DIV/0!</v>
      </c>
      <c r="AJ51" s="452" t="s">
        <v>41</v>
      </c>
      <c r="AK51" s="453">
        <f>COUNTIFS('terepi-törzskínálat'!$B$12:$B$270,'terepi-hajtásszám&amp;hullaték'!A38)</f>
        <v>2</v>
      </c>
    </row>
    <row r="52" spans="2:37" x14ac:dyDescent="0.2">
      <c r="B52" s="457" t="str">
        <f>'terepi-törzskínálat'!A45</f>
        <v>faj14 +</v>
      </c>
      <c r="C52" s="351">
        <f>COUNTIFS('terepi-törzskínálat'!$C$12:$C$270,'terepi-törzskínálat'!A45)</f>
        <v>0</v>
      </c>
      <c r="D52" s="448">
        <f t="shared" si="0"/>
        <v>0</v>
      </c>
      <c r="E52" s="351">
        <f>DSUM('terepi-törzskínálat'!$C$11:$J$270,'terepi-törzskínálat'!$F$11,törzskínálat!$BU$19:$BU$20)</f>
        <v>0</v>
      </c>
      <c r="F52" s="437">
        <f>DSUM('terepi-törzskínálat'!$C$11:$J$270,'terepi-törzskínálat'!$G$11,törzskínálat!$BU$19:$BU$20)</f>
        <v>0</v>
      </c>
      <c r="G52" s="352">
        <f>DSUM('terepi-törzskínálat'!$C$11:$J$270,'terepi-törzskínálat'!$H$11,törzskínálat!$BU$19:$BU$20)</f>
        <v>0</v>
      </c>
      <c r="H52" s="352">
        <f>DSUM('terepi-törzskínálat'!$C$11:$J$270,'terepi-törzskínálat'!$I$11,törzskínálat!$BU$19:$BU$20)</f>
        <v>0</v>
      </c>
      <c r="I52" s="352">
        <f>DSUM('terepi-törzskínálat'!$C$11:$J$270,'terepi-törzskínálat'!$J$11,törzskínálat!$BU$19:$BU$20)</f>
        <v>0</v>
      </c>
      <c r="J52" s="445">
        <f t="shared" si="1"/>
        <v>0</v>
      </c>
      <c r="K52" s="420" t="e">
        <f t="shared" si="2"/>
        <v>#DIV/0!</v>
      </c>
      <c r="L52" s="447">
        <f t="shared" si="3"/>
        <v>0</v>
      </c>
      <c r="M52" s="352">
        <f>DSUM('terepi-törzskínálat'!$C$11:$N$270,'terepi-törzskínálat'!$K$11,$BU$19:$BU$20)</f>
        <v>0</v>
      </c>
      <c r="N52" s="352">
        <f>DSUM('terepi-törzskínálat'!$C$11:$N$270,'terepi-törzskínálat'!$L$11,$BU$19:$BU$20)</f>
        <v>0</v>
      </c>
      <c r="O52" s="352">
        <f>DSUM('terepi-törzskínálat'!$C$11:$N$270,'terepi-törzskínálat'!$M$11,$BU$19:$BU$20)</f>
        <v>0</v>
      </c>
      <c r="P52" s="352">
        <f>DSUM('terepi-törzskínálat'!$C$11:$N$270,'terepi-törzskínálat'!$N$11,$BU$19:$BU$20)</f>
        <v>0</v>
      </c>
      <c r="Q52" s="445">
        <f t="shared" si="4"/>
        <v>0</v>
      </c>
      <c r="R52" s="420" t="e">
        <f t="shared" si="5"/>
        <v>#DIV/0!</v>
      </c>
      <c r="S52" s="447">
        <f t="shared" si="6"/>
        <v>0</v>
      </c>
      <c r="T52" s="352">
        <f>DSUM('terepi-törzskínálat'!$C$11:$R$270,'terepi-törzskínálat'!$O$11,$BU$19:$BU$20)</f>
        <v>0</v>
      </c>
      <c r="U52" s="352">
        <f>DSUM('terepi-törzskínálat'!$C$11:$R$270,'terepi-törzskínálat'!$P$11,$BU$19:$BU$20)</f>
        <v>0</v>
      </c>
      <c r="V52" s="352">
        <f>DSUM('terepi-törzskínálat'!$C$11:$R$270,'terepi-törzskínálat'!$Q$11,$BU$19:$BU$20)</f>
        <v>0</v>
      </c>
      <c r="W52" s="352">
        <f>DSUM('terepi-törzskínálat'!$C$11:$R$270,'terepi-törzskínálat'!$R$11,$BU$19:$BU$20)</f>
        <v>0</v>
      </c>
      <c r="X52" s="445">
        <f t="shared" si="7"/>
        <v>0</v>
      </c>
      <c r="Y52" s="420" t="e">
        <f t="shared" si="8"/>
        <v>#DIV/0!</v>
      </c>
      <c r="Z52" s="447">
        <f t="shared" si="9"/>
        <v>0</v>
      </c>
      <c r="AA52" s="351" t="e">
        <f>DAVERAGE('terepi-törzskínálat'!$U$11:$V$270,'terepi-törzskínálat'!$U$11,BU19:BU20)</f>
        <v>#DIV/0!</v>
      </c>
      <c r="AB52" s="468" t="e">
        <f>DSTDEV('terepi-törzskínálat'!$U$11:$V$270,'terepi-törzskínálat'!$U$11,BU19:BU20)</f>
        <v>#DIV/0!</v>
      </c>
      <c r="AC52" s="351" t="e">
        <f>DAVERAGE('terepi-törzskínálat'!$C$11:$E$270,'terepi-törzskínálat'!$E$11,BU19:BU20)</f>
        <v>#DIV/0!</v>
      </c>
      <c r="AD52" s="468" t="e">
        <f>DSTDEV('terepi-törzskínálat'!$C$11:$E$270,'terepi-törzskínálat'!$E$11,BU19:BU20)</f>
        <v>#DIV/0!</v>
      </c>
      <c r="AJ52" s="452" t="s">
        <v>42</v>
      </c>
      <c r="AK52" s="453">
        <f>COUNTIFS('terepi-törzskínálat'!$B$12:$B$270,'terepi-hajtásszám&amp;hullaték'!A39)</f>
        <v>0</v>
      </c>
    </row>
    <row r="53" spans="2:37" x14ac:dyDescent="0.2">
      <c r="B53" s="457" t="str">
        <f>'terepi-törzskínálat'!A46</f>
        <v>Ismeretlen</v>
      </c>
      <c r="C53" s="351">
        <f>COUNTIFS('terepi-törzskínálat'!$C$12:$C$270,'terepi-törzskínálat'!A46)</f>
        <v>5</v>
      </c>
      <c r="D53" s="448">
        <f t="shared" si="0"/>
        <v>1.9379844961240309</v>
      </c>
      <c r="E53" s="351">
        <f>DSUM('terepi-törzskínálat'!$C$11:$J$270,'terepi-törzskínálat'!$F$11,törzskínálat!$BV$19:$BV$20)</f>
        <v>5</v>
      </c>
      <c r="F53" s="437">
        <f>DSUM('terepi-törzskínálat'!$C$11:$J$270,'terepi-törzskínálat'!$G$11,törzskínálat!$BV$19:$BV$20)</f>
        <v>0</v>
      </c>
      <c r="G53" s="352">
        <f>DSUM('terepi-törzskínálat'!$C$11:$J$270,'terepi-törzskínálat'!$H$11,törzskínálat!$BV$19:$BV$20)</f>
        <v>0</v>
      </c>
      <c r="H53" s="352">
        <f>DSUM('terepi-törzskínálat'!$C$11:$J$270,'terepi-törzskínálat'!$I$11,törzskínálat!$BV$19:$BV$20)</f>
        <v>0</v>
      </c>
      <c r="I53" s="352">
        <f>DSUM('terepi-törzskínálat'!$C$11:$J$270,'terepi-törzskínálat'!$J$11,törzskínálat!$BV$19:$BV$20)</f>
        <v>0</v>
      </c>
      <c r="J53" s="445">
        <f t="shared" si="1"/>
        <v>0</v>
      </c>
      <c r="K53" s="420">
        <f t="shared" si="2"/>
        <v>0</v>
      </c>
      <c r="L53" s="447">
        <f t="shared" si="3"/>
        <v>0</v>
      </c>
      <c r="M53" s="352">
        <f>DSUM('terepi-törzskínálat'!$C$11:$N$270,'terepi-törzskínálat'!$K$11,$BV$19:$BV$20)</f>
        <v>0</v>
      </c>
      <c r="N53" s="352">
        <f>DSUM('terepi-törzskínálat'!$C$11:$N$270,'terepi-törzskínálat'!$L$11,$BV$19:$BV$20)</f>
        <v>0</v>
      </c>
      <c r="O53" s="352">
        <f>DSUM('terepi-törzskínálat'!$C$11:$N$270,'terepi-törzskínálat'!$M$11,$BV$19:$BV$20)</f>
        <v>0</v>
      </c>
      <c r="P53" s="352">
        <f>DSUM('terepi-törzskínálat'!$C$11:$N$270,'terepi-törzskínálat'!$N$11,$BV$19:$BV$20)</f>
        <v>0</v>
      </c>
      <c r="Q53" s="445">
        <f t="shared" si="4"/>
        <v>0</v>
      </c>
      <c r="R53" s="420">
        <f t="shared" si="5"/>
        <v>0</v>
      </c>
      <c r="S53" s="447">
        <f t="shared" si="6"/>
        <v>0</v>
      </c>
      <c r="T53" s="352">
        <f>DSUM('terepi-törzskínálat'!$C$11:$R$270,'terepi-törzskínálat'!$O$11,$BV$19:$BV$20)</f>
        <v>0</v>
      </c>
      <c r="U53" s="352">
        <f>DSUM('terepi-törzskínálat'!$C$11:$R$270,'terepi-törzskínálat'!$P$11,$BV$19:$BV$20)</f>
        <v>0</v>
      </c>
      <c r="V53" s="352">
        <f>DSUM('terepi-törzskínálat'!$C$11:$R$270,'terepi-törzskínálat'!$Q$11,$BV$19:$BV$20)</f>
        <v>0</v>
      </c>
      <c r="W53" s="352">
        <f>DSUM('terepi-törzskínálat'!$C$11:$R$270,'terepi-törzskínálat'!$R$11,$BV$19:$BV$20)</f>
        <v>0</v>
      </c>
      <c r="X53" s="445">
        <f t="shared" si="7"/>
        <v>0</v>
      </c>
      <c r="Y53" s="420">
        <f t="shared" si="8"/>
        <v>0</v>
      </c>
      <c r="Z53" s="447">
        <f t="shared" si="9"/>
        <v>0</v>
      </c>
      <c r="AA53" s="351" t="e">
        <f>DAVERAGE('terepi-törzskínálat'!$U$11:$V$270,'terepi-törzskínálat'!$U$11,BV19:BV20)</f>
        <v>#DIV/0!</v>
      </c>
      <c r="AB53" s="468" t="e">
        <f>DSTDEV('terepi-törzskínálat'!$U$11:$V$270,'terepi-törzskínálat'!$U$11,BV19:BV20)</f>
        <v>#DIV/0!</v>
      </c>
      <c r="AC53" s="351">
        <f>DAVERAGE('terepi-törzskínálat'!$C$11:$E$270,'terepi-törzskínálat'!$E$11,BV19:BV20)</f>
        <v>25.4</v>
      </c>
      <c r="AD53" s="468">
        <f>DSTDEV('terepi-törzskínálat'!$C$11:$E$270,'terepi-törzskínálat'!$E$11,BV19:BV20)</f>
        <v>29.464809519153523</v>
      </c>
      <c r="AJ53" s="452" t="s">
        <v>43</v>
      </c>
      <c r="AK53" s="453">
        <f>COUNTIFS('terepi-törzskínálat'!$B$12:$B$270,'terepi-hajtásszám&amp;hullaték'!A40)</f>
        <v>0</v>
      </c>
    </row>
    <row r="54" spans="2:37" x14ac:dyDescent="0.2">
      <c r="B54" s="6"/>
      <c r="E54" s="436"/>
      <c r="F54" s="436"/>
      <c r="G54" s="436"/>
      <c r="H54" s="436"/>
      <c r="I54" s="436"/>
      <c r="J54" s="436"/>
      <c r="K54" s="436"/>
      <c r="M54" s="436"/>
      <c r="N54" s="436"/>
      <c r="AJ54" s="452" t="s">
        <v>44</v>
      </c>
      <c r="AK54" s="453">
        <f>COUNTIFS('terepi-törzskínálat'!$B$12:$B$270,'terepi-hajtásszám&amp;hullaték'!A41)</f>
        <v>2</v>
      </c>
    </row>
    <row r="55" spans="2:37" x14ac:dyDescent="0.2">
      <c r="B55" s="458" t="s">
        <v>221</v>
      </c>
      <c r="C55" s="449"/>
      <c r="D55" s="449"/>
      <c r="E55" s="420">
        <f t="shared" ref="E55:X55" si="10">AVERAGE(E19:E53)</f>
        <v>8.0857142857142854</v>
      </c>
      <c r="F55" s="420">
        <f t="shared" si="10"/>
        <v>8.5714285714285715E-2</v>
      </c>
      <c r="G55" s="420">
        <f t="shared" si="10"/>
        <v>2.8571428571428571E-2</v>
      </c>
      <c r="H55" s="420">
        <f t="shared" si="10"/>
        <v>2.8571428571428571E-2</v>
      </c>
      <c r="I55" s="420">
        <f t="shared" si="10"/>
        <v>2.8571428571428571E-2</v>
      </c>
      <c r="J55" s="420">
        <f t="shared" si="10"/>
        <v>0.17142857142857143</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COUNTIFS('terepi-törzskínálat'!$B$12:$B$270,'terepi-hajtásszám&amp;hullaték'!A42)</f>
        <v>5</v>
      </c>
    </row>
    <row r="56" spans="2:37" x14ac:dyDescent="0.2">
      <c r="B56" s="458" t="s">
        <v>220</v>
      </c>
      <c r="C56" s="449"/>
      <c r="D56" s="449"/>
      <c r="E56" s="420">
        <f>STDEV(E19:E53)</f>
        <v>18.981990580193496</v>
      </c>
      <c r="F56" s="420">
        <f t="shared" ref="F56:X56" si="11">STDEV(F19:F53)</f>
        <v>0.37349136311209091</v>
      </c>
      <c r="G56" s="420">
        <f t="shared" si="11"/>
        <v>0.1690308509457033</v>
      </c>
      <c r="H56" s="420">
        <f t="shared" si="11"/>
        <v>0.1690308509457033</v>
      </c>
      <c r="I56" s="420">
        <f t="shared" si="11"/>
        <v>0.1690308509457033</v>
      </c>
      <c r="J56" s="420">
        <f t="shared" si="11"/>
        <v>0.61766706650267245</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COUNTIFS('terepi-törzskínálat'!$B$12:$B$270,'terepi-hajtásszám&amp;hullaték'!A43)</f>
        <v>1</v>
      </c>
    </row>
    <row r="57" spans="2:37" x14ac:dyDescent="0.2">
      <c r="AJ57" s="452" t="s">
        <v>47</v>
      </c>
      <c r="AK57" s="453">
        <f>COUNTIFS('terepi-törzskínálat'!$B$12:$B$270,'terepi-hajtásszám&amp;hullaték'!A44)</f>
        <v>2</v>
      </c>
    </row>
    <row r="58" spans="2:37" x14ac:dyDescent="0.2">
      <c r="AJ58" s="452" t="s">
        <v>48</v>
      </c>
      <c r="AK58" s="453">
        <f>COUNTIFS('terepi-törzskínálat'!$B$12:$B$270,'terepi-hajtásszám&amp;hullaték'!A45)</f>
        <v>2</v>
      </c>
    </row>
    <row r="59" spans="2:37" x14ac:dyDescent="0.2">
      <c r="AJ59" s="452" t="s">
        <v>49</v>
      </c>
      <c r="AK59" s="453">
        <f>COUNTIFS('terepi-törzskínálat'!$B$12:$B$270,'terepi-hajtásszám&amp;hullaték'!A46)</f>
        <v>1</v>
      </c>
    </row>
    <row r="60" spans="2:37" x14ac:dyDescent="0.2">
      <c r="AJ60" s="452" t="s">
        <v>50</v>
      </c>
      <c r="AK60" s="453">
        <f>COUNTIFS('terepi-törzskínálat'!$B$12:$B$270,'terepi-hajtásszám&amp;hullaték'!A47)</f>
        <v>2</v>
      </c>
    </row>
    <row r="61" spans="2:37" x14ac:dyDescent="0.2">
      <c r="AJ61" s="452" t="s">
        <v>51</v>
      </c>
      <c r="AK61" s="453">
        <f>COUNTIFS('terepi-törzskínálat'!$B$12:$B$270,'terepi-hajtásszám&amp;hullaték'!A48)</f>
        <v>2</v>
      </c>
    </row>
    <row r="62" spans="2:37" x14ac:dyDescent="0.2">
      <c r="AJ62" s="452" t="s">
        <v>52</v>
      </c>
      <c r="AK62" s="453">
        <f>COUNTIFS('terepi-törzskínálat'!$B$12:$B$270,'terepi-hajtásszám&amp;hullaték'!A49)</f>
        <v>1</v>
      </c>
    </row>
    <row r="63" spans="2:37" x14ac:dyDescent="0.2">
      <c r="AJ63" s="452" t="s">
        <v>53</v>
      </c>
      <c r="AK63" s="453">
        <f>COUNTIFS('terepi-törzskínálat'!$B$12:$B$270,'terepi-hajtásszám&amp;hullaték'!A50)</f>
        <v>0</v>
      </c>
    </row>
    <row r="64" spans="2:37" x14ac:dyDescent="0.2">
      <c r="AJ64" s="452" t="s">
        <v>54</v>
      </c>
      <c r="AK64" s="453">
        <f>COUNTIFS('terepi-törzskínálat'!$B$12:$B$270,'terepi-hajtásszám&amp;hullaték'!A51)</f>
        <v>1</v>
      </c>
    </row>
    <row r="65" spans="36:37" x14ac:dyDescent="0.2">
      <c r="AJ65" s="452" t="s">
        <v>55</v>
      </c>
      <c r="AK65" s="453">
        <f>COUNTIFS('terepi-törzskínálat'!$B$12:$B$270,'terepi-hajtásszám&amp;hullaték'!A52)</f>
        <v>1</v>
      </c>
    </row>
    <row r="66" spans="36:37" x14ac:dyDescent="0.2">
      <c r="AJ66" s="452" t="s">
        <v>56</v>
      </c>
      <c r="AK66" s="453">
        <f>COUNTIFS('terepi-törzskínálat'!$B$12:$B$270,'terepi-hajtásszám&amp;hullaték'!A53)</f>
        <v>1</v>
      </c>
    </row>
    <row r="67" spans="36:37" x14ac:dyDescent="0.2">
      <c r="AJ67" s="452" t="s">
        <v>57</v>
      </c>
      <c r="AK67" s="453">
        <f>COUNTIFS('terepi-törzskínálat'!$B$12:$B$270,'terepi-hajtásszám&amp;hullaték'!A54)</f>
        <v>2</v>
      </c>
    </row>
    <row r="68" spans="36:37" x14ac:dyDescent="0.2">
      <c r="AJ68" s="452" t="s">
        <v>58</v>
      </c>
      <c r="AK68" s="453">
        <f>COUNTIFS('terepi-törzskínálat'!$B$12:$B$270,'terepi-hajtásszám&amp;hullaték'!A55)</f>
        <v>1</v>
      </c>
    </row>
    <row r="69" spans="36:37" x14ac:dyDescent="0.2">
      <c r="AJ69" s="452" t="s">
        <v>59</v>
      </c>
      <c r="AK69" s="453">
        <f>COUNTIFS('terepi-törzskínálat'!$B$12:$B$270,'terepi-hajtásszám&amp;hullaték'!A56)</f>
        <v>2</v>
      </c>
    </row>
    <row r="70" spans="36:37" x14ac:dyDescent="0.2">
      <c r="AJ70" s="452" t="s">
        <v>60</v>
      </c>
      <c r="AK70" s="453">
        <f>COUNTIFS('terepi-törzskínálat'!$B$12:$B$270,'terepi-hajtásszám&amp;hullaték'!A57)</f>
        <v>1</v>
      </c>
    </row>
    <row r="71" spans="36:37" x14ac:dyDescent="0.2">
      <c r="AJ71" s="452" t="s">
        <v>61</v>
      </c>
      <c r="AK71" s="453">
        <f>COUNTIFS('terepi-törzskínálat'!$B$12:$B$270,'terepi-hajtásszám&amp;hullaték'!A58)</f>
        <v>0</v>
      </c>
    </row>
    <row r="72" spans="36:37" x14ac:dyDescent="0.2">
      <c r="AJ72" s="452" t="s">
        <v>62</v>
      </c>
      <c r="AK72" s="453">
        <f>COUNTIFS('terepi-törzskínálat'!$B$12:$B$270,'terepi-hajtásszám&amp;hullaték'!A59)</f>
        <v>0</v>
      </c>
    </row>
    <row r="73" spans="36:37" x14ac:dyDescent="0.2">
      <c r="AJ73" s="452" t="s">
        <v>63</v>
      </c>
      <c r="AK73" s="453">
        <f>COUNTIFS('terepi-törzskínálat'!$B$12:$B$270,'terepi-hajtásszám&amp;hullaték'!A60)</f>
        <v>5</v>
      </c>
    </row>
    <row r="74" spans="36:37" x14ac:dyDescent="0.2">
      <c r="AJ74" s="452" t="s">
        <v>64</v>
      </c>
      <c r="AK74" s="453">
        <f>COUNTIFS('terepi-törzskínálat'!$B$12:$B$270,'terepi-hajtásszám&amp;hullaték'!A61)</f>
        <v>9</v>
      </c>
    </row>
    <row r="75" spans="36:37" x14ac:dyDescent="0.2">
      <c r="AJ75" s="452" t="s">
        <v>65</v>
      </c>
      <c r="AK75" s="453">
        <f>COUNTIFS('terepi-törzskínálat'!$B$12:$B$270,'terepi-hajtásszám&amp;hullaték'!A62)</f>
        <v>7</v>
      </c>
    </row>
    <row r="76" spans="36:37" x14ac:dyDescent="0.2">
      <c r="AJ76" s="452" t="s">
        <v>66</v>
      </c>
      <c r="AK76" s="453">
        <f>COUNTIFS('terepi-törzskínálat'!$B$12:$B$270,'terepi-hajtásszám&amp;hullaték'!A63)</f>
        <v>3</v>
      </c>
    </row>
    <row r="77" spans="36:37" x14ac:dyDescent="0.2">
      <c r="AJ77" s="452" t="s">
        <v>67</v>
      </c>
      <c r="AK77" s="453">
        <f>COUNTIFS('terepi-törzskínálat'!$B$12:$B$270,'terepi-hajtásszám&amp;hullaték'!A64)</f>
        <v>0</v>
      </c>
    </row>
    <row r="78" spans="36:37" x14ac:dyDescent="0.2">
      <c r="AJ78" s="452" t="s">
        <v>68</v>
      </c>
      <c r="AK78" s="453">
        <f>COUNTIFS('terepi-törzskínálat'!$B$12:$B$270,'terepi-hajtásszám&amp;hullaték'!A65)</f>
        <v>4</v>
      </c>
    </row>
    <row r="79" spans="36:37" x14ac:dyDescent="0.2">
      <c r="AJ79" s="452" t="s">
        <v>69</v>
      </c>
      <c r="AK79" s="453">
        <f>COUNTIFS('terepi-törzskínálat'!$B$12:$B$270,'terepi-hajtásszám&amp;hullaték'!A66)</f>
        <v>6</v>
      </c>
    </row>
    <row r="80" spans="36:37" x14ac:dyDescent="0.2">
      <c r="AJ80" s="452" t="s">
        <v>70</v>
      </c>
      <c r="AK80" s="453">
        <f>COUNTIFS('terepi-törzskínálat'!$B$12:$B$270,'terepi-hajtásszám&amp;hullaték'!A67)</f>
        <v>1</v>
      </c>
    </row>
    <row r="81" spans="36:37" x14ac:dyDescent="0.2">
      <c r="AJ81" s="452" t="s">
        <v>71</v>
      </c>
      <c r="AK81" s="453">
        <f>COUNTIFS('terepi-törzskínálat'!$B$12:$B$270,'terepi-hajtásszám&amp;hullaték'!A68)</f>
        <v>4</v>
      </c>
    </row>
    <row r="82" spans="36:37" x14ac:dyDescent="0.2">
      <c r="AJ82" s="452" t="s">
        <v>72</v>
      </c>
      <c r="AK82" s="453">
        <f>COUNTIFS('terepi-törzskínálat'!$B$12:$B$270,'terepi-hajtásszám&amp;hullaték'!A69)</f>
        <v>2</v>
      </c>
    </row>
    <row r="83" spans="36:37" x14ac:dyDescent="0.2">
      <c r="AJ83" s="452" t="s">
        <v>73</v>
      </c>
      <c r="AK83" s="453">
        <f>COUNTIFS('terepi-törzskínálat'!$B$12:$B$270,'terepi-hajtásszám&amp;hullaték'!A70)</f>
        <v>0</v>
      </c>
    </row>
    <row r="84" spans="36:37" x14ac:dyDescent="0.2">
      <c r="AJ84" s="452" t="s">
        <v>74</v>
      </c>
      <c r="AK84" s="453">
        <f>COUNTIFS('terepi-törzskínálat'!$B$12:$B$270,'terepi-hajtásszám&amp;hullaték'!A71)</f>
        <v>4</v>
      </c>
    </row>
    <row r="85" spans="36:37" x14ac:dyDescent="0.2">
      <c r="AJ85" s="452" t="s">
        <v>75</v>
      </c>
      <c r="AK85" s="453">
        <f>COUNTIFS('terepi-törzskínálat'!$B$12:$B$270,'terepi-hajtásszám&amp;hullaték'!A72)</f>
        <v>5</v>
      </c>
    </row>
    <row r="86" spans="36:37" x14ac:dyDescent="0.2">
      <c r="AJ86" s="452" t="s">
        <v>76</v>
      </c>
      <c r="AK86" s="453">
        <f>COUNTIFS('terepi-törzskínálat'!$B$12:$B$270,'terepi-hajtásszám&amp;hullaték'!A73)</f>
        <v>5</v>
      </c>
    </row>
    <row r="87" spans="36:37" x14ac:dyDescent="0.2">
      <c r="AJ87" s="452" t="s">
        <v>77</v>
      </c>
      <c r="AK87" s="453">
        <f>COUNTIFS('terepi-törzskínálat'!$B$12:$B$270,'terepi-hajtásszám&amp;hullaték'!A74)</f>
        <v>1</v>
      </c>
    </row>
    <row r="88" spans="36:37" x14ac:dyDescent="0.2">
      <c r="AJ88" s="452" t="s">
        <v>78</v>
      </c>
      <c r="AK88" s="453">
        <f>COUNTIFS('terepi-törzskínálat'!$B$12:$B$270,'terepi-hajtásszám&amp;hullaték'!A75)</f>
        <v>9</v>
      </c>
    </row>
    <row r="89" spans="36:37" x14ac:dyDescent="0.2">
      <c r="AJ89" s="452" t="s">
        <v>79</v>
      </c>
      <c r="AK89" s="453">
        <f>COUNTIFS('terepi-törzskínálat'!$B$12:$B$270,'terepi-hajtásszám&amp;hullaték'!A76)</f>
        <v>11</v>
      </c>
    </row>
    <row r="90" spans="36:37" x14ac:dyDescent="0.2">
      <c r="AJ90" s="452" t="s">
        <v>80</v>
      </c>
      <c r="AK90" s="453">
        <f>COUNTIFS('terepi-törzskínálat'!$B$12:$B$270,'terepi-hajtásszám&amp;hullaték'!A77)</f>
        <v>2</v>
      </c>
    </row>
    <row r="91" spans="36:37" x14ac:dyDescent="0.2">
      <c r="AJ91" s="452" t="s">
        <v>81</v>
      </c>
      <c r="AK91" s="453">
        <f>COUNTIFS('terepi-törzskínálat'!$B$12:$B$270,'terepi-hajtásszám&amp;hullaték'!A78)</f>
        <v>7</v>
      </c>
    </row>
    <row r="92" spans="36:37" x14ac:dyDescent="0.2">
      <c r="AJ92" s="452" t="s">
        <v>82</v>
      </c>
      <c r="AK92" s="453">
        <f>COUNTIFS('terepi-törzskínálat'!$B$12:$B$270,'terepi-hajtásszám&amp;hullaték'!A79)</f>
        <v>4</v>
      </c>
    </row>
    <row r="93" spans="36:37" x14ac:dyDescent="0.2">
      <c r="AJ93" s="452" t="s">
        <v>83</v>
      </c>
      <c r="AK93" s="453">
        <f>COUNTIFS('terepi-törzskínálat'!$B$12:$B$270,'terepi-hajtásszám&amp;hullaték'!A80)</f>
        <v>9</v>
      </c>
    </row>
    <row r="94" spans="36:37" x14ac:dyDescent="0.2">
      <c r="AJ94" s="452" t="s">
        <v>84</v>
      </c>
      <c r="AK94" s="453">
        <f>COUNTIFS('terepi-törzskínálat'!$B$12:$B$270,'terepi-hajtásszám&amp;hullaték'!A81)</f>
        <v>6</v>
      </c>
    </row>
    <row r="95" spans="36:37" x14ac:dyDescent="0.2">
      <c r="AJ95" s="452" t="s">
        <v>85</v>
      </c>
      <c r="AK95" s="453">
        <f>COUNTIFS('terepi-törzskínálat'!$B$12:$B$270,'terepi-hajtásszám&amp;hullaték'!A82)</f>
        <v>3</v>
      </c>
    </row>
    <row r="96" spans="36:37" x14ac:dyDescent="0.2">
      <c r="AJ96" s="452" t="s">
        <v>86</v>
      </c>
      <c r="AK96" s="453">
        <f>COUNTIFS('terepi-törzskínálat'!$B$12:$B$270,'terepi-hajtásszám&amp;hullaték'!A83)</f>
        <v>7</v>
      </c>
    </row>
    <row r="97" spans="36:37" x14ac:dyDescent="0.2">
      <c r="AJ97" s="452" t="s">
        <v>87</v>
      </c>
      <c r="AK97" s="453">
        <f>COUNTIFS('terepi-törzskínálat'!$B$12:$B$270,'terepi-hajtásszám&amp;hullaték'!A84)</f>
        <v>1</v>
      </c>
    </row>
    <row r="98" spans="36:37" x14ac:dyDescent="0.2">
      <c r="AJ98" s="452" t="s">
        <v>88</v>
      </c>
      <c r="AK98" s="453">
        <f>COUNTIFS('terepi-törzskínálat'!$B$12:$B$270,'terepi-hajtásszám&amp;hullaték'!A85)</f>
        <v>6</v>
      </c>
    </row>
    <row r="99" spans="36:37" x14ac:dyDescent="0.2">
      <c r="AJ99" s="452" t="s">
        <v>89</v>
      </c>
      <c r="AK99" s="453">
        <f>COUNTIFS('terepi-törzskínálat'!$B$12:$B$270,'terepi-hajtásszám&amp;hullaték'!A86)</f>
        <v>2</v>
      </c>
    </row>
    <row r="100" spans="36:37" x14ac:dyDescent="0.2">
      <c r="AJ100" s="452" t="s">
        <v>90</v>
      </c>
      <c r="AK100" s="453">
        <f>COUNTIFS('terepi-törzskínálat'!$B$12:$B$270,'terepi-hajtásszám&amp;hullaték'!A87)</f>
        <v>4</v>
      </c>
    </row>
    <row r="101" spans="36:37" x14ac:dyDescent="0.2">
      <c r="AJ101" s="452" t="s">
        <v>91</v>
      </c>
      <c r="AK101" s="453">
        <f>COUNTIFS('terepi-törzskínálat'!$B$12:$B$270,'terepi-hajtásszám&amp;hullaték'!A88)</f>
        <v>1</v>
      </c>
    </row>
    <row r="102" spans="36:37" x14ac:dyDescent="0.2">
      <c r="AJ102" s="452" t="s">
        <v>92</v>
      </c>
      <c r="AK102" s="453">
        <f>COUNTIFS('terepi-törzskínálat'!$B$12:$B$270,'terepi-hajtásszám&amp;hullaték'!A89)</f>
        <v>0</v>
      </c>
    </row>
    <row r="103" spans="36:37" x14ac:dyDescent="0.2">
      <c r="AJ103" s="452" t="s">
        <v>93</v>
      </c>
      <c r="AK103" s="453">
        <f>COUNTIFS('terepi-törzskínálat'!$B$12:$B$270,'terepi-hajtásszám&amp;hullaték'!A90)</f>
        <v>3</v>
      </c>
    </row>
    <row r="104" spans="36:37" x14ac:dyDescent="0.2">
      <c r="AJ104" s="452" t="s">
        <v>94</v>
      </c>
      <c r="AK104" s="453">
        <f>COUNTIFS('terepi-törzskínálat'!$B$12:$B$270,'terepi-hajtásszám&amp;hullaték'!A91)</f>
        <v>2</v>
      </c>
    </row>
    <row r="105" spans="36:37" x14ac:dyDescent="0.2">
      <c r="AJ105" s="452" t="s">
        <v>95</v>
      </c>
      <c r="AK105" s="453">
        <f>COUNTIFS('terepi-törzskínálat'!$B$12:$B$270,'terepi-hajtásszám&amp;hullaték'!A92)</f>
        <v>6</v>
      </c>
    </row>
    <row r="106" spans="36:37" x14ac:dyDescent="0.2">
      <c r="AJ106" s="452" t="s">
        <v>96</v>
      </c>
      <c r="AK106" s="453">
        <f>COUNTIFS('terepi-törzskínálat'!$B$12:$B$270,'terepi-hajtásszám&amp;hullaték'!A93)</f>
        <v>2</v>
      </c>
    </row>
    <row r="107" spans="36:37" x14ac:dyDescent="0.2">
      <c r="AJ107" s="452" t="s">
        <v>97</v>
      </c>
      <c r="AK107" s="453">
        <f>COUNTIFS('terepi-törzskínálat'!$B$12:$B$270,'terepi-hajtásszám&amp;hullaték'!A94)</f>
        <v>1</v>
      </c>
    </row>
    <row r="108" spans="36:37" x14ac:dyDescent="0.2">
      <c r="AJ108" s="452" t="s">
        <v>98</v>
      </c>
      <c r="AK108" s="453">
        <f>COUNTIFS('terepi-törzskínálat'!$B$12:$B$270,'terepi-hajtásszám&amp;hullaték'!A95)</f>
        <v>2</v>
      </c>
    </row>
    <row r="109" spans="36:37" x14ac:dyDescent="0.2">
      <c r="AJ109" s="452" t="s">
        <v>99</v>
      </c>
      <c r="AK109" s="453">
        <f>COUNTIFS('terepi-törzskínálat'!$B$12:$B$270,'terepi-hajtásszám&amp;hullaték'!A96)</f>
        <v>3</v>
      </c>
    </row>
    <row r="110" spans="36:37" x14ac:dyDescent="0.2">
      <c r="AJ110" s="452" t="s">
        <v>100</v>
      </c>
      <c r="AK110" s="453">
        <f>COUNTIFS('terepi-törzskínálat'!$B$12:$B$270,'terepi-hajtásszám&amp;hullaték'!A97)</f>
        <v>2</v>
      </c>
    </row>
    <row r="111" spans="36:37" x14ac:dyDescent="0.2">
      <c r="AJ111" s="452" t="s">
        <v>101</v>
      </c>
      <c r="AK111" s="453">
        <f>COUNTIFS('terepi-törzskínálat'!$B$12:$B$270,'terepi-hajtásszám&amp;hullaték'!A98)</f>
        <v>1</v>
      </c>
    </row>
    <row r="112" spans="36:37" x14ac:dyDescent="0.2">
      <c r="AJ112" s="452" t="s">
        <v>102</v>
      </c>
      <c r="AK112" s="453">
        <f>COUNTIFS('terepi-törzskínálat'!$B$12:$B$270,'terepi-hajtásszám&amp;hullaték'!A99)</f>
        <v>0</v>
      </c>
    </row>
    <row r="113" spans="36:37" x14ac:dyDescent="0.2">
      <c r="AJ113" s="452" t="s">
        <v>103</v>
      </c>
      <c r="AK113" s="453">
        <f>COUNTIFS('terepi-törzskínálat'!$B$12:$B$270,'terepi-hajtásszám&amp;hullaték'!A100)</f>
        <v>2</v>
      </c>
    </row>
    <row r="114" spans="36:37" x14ac:dyDescent="0.2">
      <c r="AJ114" s="452" t="s">
        <v>104</v>
      </c>
      <c r="AK114" s="453">
        <f>COUNTIFS('terepi-törzskínálat'!$B$12:$B$270,'terepi-hajtásszám&amp;hullaték'!A101)</f>
        <v>2</v>
      </c>
    </row>
    <row r="115" spans="36:37" x14ac:dyDescent="0.2">
      <c r="AJ115" s="452" t="s">
        <v>105</v>
      </c>
      <c r="AK115" s="453">
        <f>COUNTIFS('terepi-törzskínálat'!$B$12:$B$270,'terepi-hajtásszám&amp;hullaték'!A102)</f>
        <v>4</v>
      </c>
    </row>
    <row r="116" spans="36:37" x14ac:dyDescent="0.2">
      <c r="AJ116" s="452" t="s">
        <v>106</v>
      </c>
      <c r="AK116" s="453">
        <f>COUNTIFS('terepi-törzskínálat'!$B$12:$B$270,'terepi-hajtásszám&amp;hullaték'!A103)</f>
        <v>1</v>
      </c>
    </row>
    <row r="117" spans="36:37" x14ac:dyDescent="0.2">
      <c r="AJ117" s="452" t="s">
        <v>107</v>
      </c>
      <c r="AK117" s="453">
        <f>COUNTIFS('terepi-törzskínálat'!$B$12:$B$270,'terepi-hajtásszám&amp;hullaték'!A104)</f>
        <v>6</v>
      </c>
    </row>
    <row r="118" spans="36:37" x14ac:dyDescent="0.2">
      <c r="AJ118" s="452" t="s">
        <v>108</v>
      </c>
      <c r="AK118" s="453">
        <f>COUNTIFS('terepi-törzskínálat'!$B$12:$B$270,'terepi-hajtásszám&amp;hullaték'!A105)</f>
        <v>3</v>
      </c>
    </row>
    <row r="119" spans="36:37" ht="13.5" thickBot="1" x14ac:dyDescent="0.25">
      <c r="AJ119" s="454" t="s">
        <v>109</v>
      </c>
      <c r="AK119" s="455">
        <f>COUNTIFS('terepi-törzskínálat'!$B$12:$B$270,'terepi-hajtásszám&amp;hullaték'!A106)</f>
        <v>5</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7" t="s">
        <v>274</v>
      </c>
      <c r="C5" s="575" t="s">
        <v>256</v>
      </c>
      <c r="D5" s="576"/>
      <c r="E5" s="577"/>
      <c r="F5" s="575" t="s">
        <v>257</v>
      </c>
      <c r="G5" s="576"/>
      <c r="H5" s="577"/>
      <c r="I5" s="576" t="s">
        <v>258</v>
      </c>
      <c r="J5" s="576"/>
      <c r="K5" s="576"/>
      <c r="L5" s="575" t="s">
        <v>259</v>
      </c>
      <c r="M5" s="576"/>
      <c r="N5" s="577"/>
      <c r="P5" s="272" t="s">
        <v>279</v>
      </c>
      <c r="S5" s="574"/>
      <c r="T5" s="526"/>
      <c r="U5" s="526"/>
      <c r="V5" s="574"/>
      <c r="W5" s="526"/>
      <c r="X5" s="526"/>
      <c r="Y5" s="574"/>
      <c r="Z5" s="526"/>
      <c r="AA5" s="526"/>
      <c r="AB5" s="574"/>
      <c r="AC5" s="526"/>
      <c r="AD5" s="526"/>
    </row>
    <row r="6" spans="1:30" ht="15.75" x14ac:dyDescent="0.25">
      <c r="A6" s="107"/>
      <c r="B6" s="246"/>
      <c r="C6" s="318" t="s">
        <v>275</v>
      </c>
      <c r="D6" s="319" t="s">
        <v>276</v>
      </c>
      <c r="E6" s="320" t="s">
        <v>277</v>
      </c>
      <c r="F6" s="318" t="s">
        <v>275</v>
      </c>
      <c r="G6" s="319" t="s">
        <v>276</v>
      </c>
      <c r="H6" s="320" t="s">
        <v>277</v>
      </c>
      <c r="I6" s="246" t="s">
        <v>275</v>
      </c>
      <c r="J6" s="246" t="s">
        <v>276</v>
      </c>
      <c r="K6" s="246" t="s">
        <v>277</v>
      </c>
      <c r="L6" s="318" t="s">
        <v>275</v>
      </c>
      <c r="M6" s="319" t="s">
        <v>276</v>
      </c>
      <c r="N6" s="320" t="s">
        <v>277</v>
      </c>
      <c r="P6" s="272" t="s">
        <v>280</v>
      </c>
      <c r="S6" s="228"/>
      <c r="T6" s="337" t="s">
        <v>333</v>
      </c>
      <c r="U6" s="228"/>
      <c r="V6" s="228"/>
      <c r="W6" s="228"/>
      <c r="X6" s="228"/>
      <c r="Y6" s="228"/>
      <c r="Z6" s="228"/>
      <c r="AA6" s="228"/>
      <c r="AB6" s="228"/>
      <c r="AC6" s="228"/>
      <c r="AD6" s="228"/>
    </row>
    <row r="7" spans="1:30" ht="15.75" x14ac:dyDescent="0.25">
      <c r="A7" s="193" t="s">
        <v>281</v>
      </c>
      <c r="B7" s="271">
        <f>'terepi-avar&amp;túrás'!C109</f>
        <v>55</v>
      </c>
      <c r="C7" s="273">
        <f>COUNTIF(S7:S106,TRUE)</f>
        <v>12</v>
      </c>
      <c r="D7" s="274">
        <f t="shared" ref="D7:N7" si="0">COUNTIF(T7:T106,TRUE)</f>
        <v>2</v>
      </c>
      <c r="E7" s="275">
        <f t="shared" si="0"/>
        <v>0</v>
      </c>
      <c r="F7" s="273">
        <f t="shared" si="0"/>
        <v>4</v>
      </c>
      <c r="G7" s="274">
        <f t="shared" si="0"/>
        <v>1</v>
      </c>
      <c r="H7" s="275">
        <f t="shared" si="0"/>
        <v>0</v>
      </c>
      <c r="I7" s="271">
        <f t="shared" si="0"/>
        <v>4</v>
      </c>
      <c r="J7" s="271">
        <f t="shared" si="0"/>
        <v>1</v>
      </c>
      <c r="K7" s="271">
        <f t="shared" si="0"/>
        <v>0</v>
      </c>
      <c r="L7" s="273">
        <f t="shared" si="0"/>
        <v>16</v>
      </c>
      <c r="M7" s="274">
        <f t="shared" si="0"/>
        <v>4</v>
      </c>
      <c r="N7" s="275">
        <f t="shared" si="0"/>
        <v>1</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1</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1</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1</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282</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1">
        <f>(C7+D7+E7)</f>
        <v>14</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5</v>
      </c>
      <c r="D14" s="193" t="s">
        <v>287</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5</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1</v>
      </c>
      <c r="AD15" s="191" t="b">
        <f>AND('terepi-avar&amp;túrás'!G16,'terepi-avar&amp;túrás'!J16)</f>
        <v>0</v>
      </c>
    </row>
    <row r="16" spans="1:30" ht="15.75" x14ac:dyDescent="0.25">
      <c r="A16" s="193" t="s">
        <v>286</v>
      </c>
      <c r="C16" s="191">
        <f>(L7+M7+N7)</f>
        <v>21</v>
      </c>
      <c r="D16" s="193" t="s">
        <v>287</v>
      </c>
      <c r="E16" s="49" t="s">
        <v>288</v>
      </c>
      <c r="F16" s="49"/>
      <c r="J16" s="231">
        <f>(0.25*C13)+(0.5*C14)+(0.75*C15)+(1*C16)</f>
        <v>30.75</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1</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36</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8</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1</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1</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321</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313</v>
      </c>
      <c r="D29" s="246" t="s">
        <v>314</v>
      </c>
      <c r="E29" s="246" t="s">
        <v>315</v>
      </c>
      <c r="F29" s="246" t="s">
        <v>316</v>
      </c>
      <c r="G29" s="246" t="s">
        <v>317</v>
      </c>
      <c r="H29" s="246"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319</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5.0000000000000001E-3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1</v>
      </c>
      <c r="AC30" s="191" t="b">
        <f>AND('terepi-avar&amp;túrás'!G31,'terepi-avar&amp;túrás'!I31)</f>
        <v>0</v>
      </c>
      <c r="AD30" s="191" t="b">
        <f>AND('terepi-avar&amp;túrás'!G31,'terepi-avar&amp;túrás'!J31)</f>
        <v>0</v>
      </c>
    </row>
    <row r="31" spans="1:30" ht="15.75" x14ac:dyDescent="0.25">
      <c r="A31" s="193"/>
      <c r="B31" s="193" t="s">
        <v>318</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5</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1</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1</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1</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1</v>
      </c>
      <c r="AC34" s="191" t="b">
        <f>AND('terepi-avar&amp;túrás'!G35,'terepi-avar&amp;túrás'!I35)</f>
        <v>0</v>
      </c>
      <c r="AD34" s="191" t="b">
        <f>AND('terepi-avar&amp;túrás'!G35,'terepi-avar&amp;túrás'!J35)</f>
        <v>0</v>
      </c>
    </row>
    <row r="35" spans="1:30" ht="15.75" x14ac:dyDescent="0.25">
      <c r="A35" s="193" t="s">
        <v>322</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1</v>
      </c>
      <c r="AC35" s="191" t="b">
        <f>AND('terepi-avar&amp;túrás'!G36,'terepi-avar&amp;túrás'!I36)</f>
        <v>0</v>
      </c>
      <c r="AD35" s="191" t="b">
        <f>AND('terepi-avar&amp;túrás'!G36,'terepi-avar&amp;túrás'!J36)</f>
        <v>0</v>
      </c>
    </row>
    <row r="36" spans="1:30" ht="15.75" x14ac:dyDescent="0.25">
      <c r="A36" s="107"/>
      <c r="B36" s="107"/>
      <c r="C36" s="246" t="s">
        <v>313</v>
      </c>
      <c r="D36" s="246" t="s">
        <v>314</v>
      </c>
      <c r="E36" s="246" t="s">
        <v>315</v>
      </c>
      <c r="F36" s="246" t="s">
        <v>316</v>
      </c>
      <c r="G36" s="246" t="s">
        <v>317</v>
      </c>
      <c r="H36" s="246" t="s">
        <v>298</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319</v>
      </c>
      <c r="C37" s="222">
        <f>'terepi-hajtásszám&amp;hullaték'!I107/'terepi-hajtásszám&amp;hullaték'!$F$1</f>
        <v>2E-3</v>
      </c>
      <c r="D37" s="222">
        <f>'terepi-hajtásszám&amp;hullaték'!J107/'terepi-hajtásszám&amp;hullaték'!$F$1</f>
        <v>0</v>
      </c>
      <c r="E37" s="222">
        <f>'terepi-hajtásszám&amp;hullaték'!K107/'terepi-hajtásszám&amp;hullaték'!$F$1</f>
        <v>0</v>
      </c>
      <c r="F37" s="222">
        <f>'terepi-hajtásszám&amp;hullaték'!L107/'terepi-hajtásszám&amp;hullaték'!$F$1</f>
        <v>1E-3</v>
      </c>
      <c r="G37" s="222">
        <f>'terepi-hajtásszám&amp;hullaték'!M107/'terepi-hajtásszám&amp;hullaték'!$F$1</f>
        <v>1E-3</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318</v>
      </c>
      <c r="C38" s="222">
        <f>'terepi-hajtásszám&amp;hullaték'!I107/('terepi-hajtásszám&amp;hullaték'!$F$1/1000)</f>
        <v>2</v>
      </c>
      <c r="D38" s="222">
        <f>'terepi-hajtásszám&amp;hullaték'!J107/('terepi-hajtásszám&amp;hullaték'!$F$1/1000)</f>
        <v>0</v>
      </c>
      <c r="E38" s="222">
        <f>'terepi-hajtásszám&amp;hullaték'!K107/('terepi-hajtásszám&amp;hullaték'!$F$1/1000)</f>
        <v>0</v>
      </c>
      <c r="F38" s="222">
        <f>'terepi-hajtásszám&amp;hullaték'!L107/('terepi-hajtásszám&amp;hullaték'!$F$1/1000)</f>
        <v>1</v>
      </c>
      <c r="G38" s="222">
        <f>'terepi-hajtásszám&amp;hullaték'!M107/('terepi-hajtásszám&amp;hullaték'!$F$1/1000)</f>
        <v>1</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1</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1</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1</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1</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1</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1</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1</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1</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1</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1</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1</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1</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1</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1</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1</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1</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1</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1</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1</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1</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1</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1</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1</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1</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1</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1</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1</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1</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1</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1</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1</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1</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1</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zoomScaleNormal="100" workbookViewId="0">
      <selection activeCell="J10" sqref="J10"/>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336</v>
      </c>
      <c r="H1" s="278"/>
      <c r="I1" s="278"/>
      <c r="J1" s="278"/>
      <c r="K1" s="278"/>
      <c r="L1" s="278"/>
      <c r="M1" s="278"/>
      <c r="N1" s="278"/>
      <c r="O1" s="32"/>
    </row>
    <row r="2" spans="1:15" ht="15" x14ac:dyDescent="0.25">
      <c r="B2" s="491" t="s">
        <v>337</v>
      </c>
      <c r="C2" s="492"/>
      <c r="D2" s="492"/>
      <c r="E2" s="492"/>
      <c r="F2" s="492"/>
      <c r="G2" s="492"/>
      <c r="H2" s="492"/>
      <c r="I2" s="487" t="s">
        <v>427</v>
      </c>
      <c r="J2" s="487"/>
      <c r="K2" s="487"/>
      <c r="L2" s="487"/>
      <c r="M2" s="487"/>
      <c r="N2" s="487"/>
      <c r="O2" s="488"/>
    </row>
    <row r="3" spans="1:15" ht="15" x14ac:dyDescent="0.25">
      <c r="B3" s="491" t="s">
        <v>338</v>
      </c>
      <c r="C3" s="492"/>
      <c r="D3" s="492"/>
      <c r="E3" s="492"/>
      <c r="F3" s="492"/>
      <c r="G3" s="492"/>
      <c r="H3" s="492"/>
      <c r="I3" s="495">
        <v>41816</v>
      </c>
      <c r="J3" s="495"/>
      <c r="K3" s="495"/>
      <c r="L3" s="495"/>
      <c r="M3" s="495"/>
      <c r="N3" s="495"/>
      <c r="O3" s="496"/>
    </row>
    <row r="4" spans="1:15" ht="15" x14ac:dyDescent="0.25">
      <c r="B4" s="491" t="s">
        <v>341</v>
      </c>
      <c r="C4" s="492"/>
      <c r="D4" s="492"/>
      <c r="E4" s="492"/>
      <c r="F4" s="492"/>
      <c r="G4" s="492"/>
      <c r="H4" s="492"/>
      <c r="I4" s="497" t="s">
        <v>428</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339</v>
      </c>
      <c r="C6" s="492"/>
      <c r="D6" s="492"/>
      <c r="E6" s="492"/>
      <c r="F6" s="492"/>
      <c r="G6" s="492"/>
      <c r="H6" s="492"/>
      <c r="I6" s="487" t="s">
        <v>429</v>
      </c>
      <c r="J6" s="487"/>
      <c r="K6" s="487"/>
      <c r="L6" s="487"/>
      <c r="M6" s="487"/>
      <c r="N6" s="487"/>
      <c r="O6" s="488"/>
    </row>
    <row r="7" spans="1:15" ht="15.75" thickBot="1" x14ac:dyDescent="0.3">
      <c r="B7" s="493" t="s">
        <v>340</v>
      </c>
      <c r="C7" s="494"/>
      <c r="D7" s="494"/>
      <c r="E7" s="494"/>
      <c r="F7" s="494"/>
      <c r="G7" s="494"/>
      <c r="H7" s="494"/>
      <c r="I7" s="489">
        <v>41861</v>
      </c>
      <c r="J7" s="489"/>
      <c r="K7" s="489"/>
      <c r="L7" s="489"/>
      <c r="M7" s="489"/>
      <c r="N7" s="489"/>
      <c r="O7" s="490"/>
    </row>
    <row r="10" spans="1:15" ht="15" x14ac:dyDescent="0.25">
      <c r="G10" s="49" t="s">
        <v>335</v>
      </c>
    </row>
    <row r="12" spans="1:15" ht="15" x14ac:dyDescent="0.25">
      <c r="A12" s="300" t="s">
        <v>343</v>
      </c>
    </row>
    <row r="13" spans="1:15" ht="15" x14ac:dyDescent="0.25">
      <c r="A13" s="49"/>
    </row>
    <row r="14" spans="1:15" ht="15" x14ac:dyDescent="0.25">
      <c r="A14" s="299" t="s">
        <v>238</v>
      </c>
    </row>
    <row r="15" spans="1:15" ht="15" x14ac:dyDescent="0.25">
      <c r="A15" s="49"/>
    </row>
    <row r="16" spans="1:15" ht="15" x14ac:dyDescent="0.25">
      <c r="A16" s="301" t="s">
        <v>327</v>
      </c>
    </row>
    <row r="17" spans="1:1" ht="15" x14ac:dyDescent="0.25">
      <c r="A17" s="49"/>
    </row>
    <row r="18" spans="1:1" ht="15" x14ac:dyDescent="0.25">
      <c r="A18" s="302" t="s">
        <v>175</v>
      </c>
    </row>
    <row r="22" spans="1:1" x14ac:dyDescent="0.2">
      <c r="A22" s="15" t="s">
        <v>213</v>
      </c>
    </row>
    <row r="23" spans="1:1" x14ac:dyDescent="0.2">
      <c r="A23" s="303" t="s">
        <v>342</v>
      </c>
    </row>
    <row r="24" spans="1:1" x14ac:dyDescent="0.2">
      <c r="A24" s="303" t="s">
        <v>308</v>
      </c>
    </row>
    <row r="25" spans="1:1" x14ac:dyDescent="0.2">
      <c r="A25" s="303" t="s">
        <v>334</v>
      </c>
    </row>
    <row r="26" spans="1:1" x14ac:dyDescent="0.2">
      <c r="A26" s="303" t="s">
        <v>344</v>
      </c>
    </row>
    <row r="27" spans="1:1" x14ac:dyDescent="0.2">
      <c r="A27" s="189" t="s">
        <v>347</v>
      </c>
    </row>
    <row r="28" spans="1:1" x14ac:dyDescent="0.2">
      <c r="A28" s="189" t="s">
        <v>354</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HC94" activePane="bottomRight" state="frozen"/>
      <selection pane="topRight" activeCell="B1" sqref="B1"/>
      <selection pane="bottomLeft" activeCell="A6" sqref="A6"/>
      <selection pane="bottomRight" activeCell="HM110" sqref="HM110"/>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303</v>
      </c>
      <c r="D1" s="238"/>
      <c r="E1" s="147"/>
      <c r="F1" s="145">
        <v>1000</v>
      </c>
      <c r="G1" s="146" t="s">
        <v>320</v>
      </c>
      <c r="H1" s="148"/>
      <c r="I1" s="148"/>
      <c r="J1" s="296" t="s">
        <v>142</v>
      </c>
      <c r="K1" s="297"/>
      <c r="L1" s="368" t="str">
        <f>'alapadatok+magyarázat'!I2</f>
        <v>Recsk 1.vonal</v>
      </c>
      <c r="M1" s="343"/>
      <c r="N1" s="343"/>
      <c r="O1" s="343"/>
      <c r="P1" s="298"/>
      <c r="Q1" s="297" t="s">
        <v>143</v>
      </c>
      <c r="R1" s="499">
        <f>'alapadatok+magyarázat'!I3</f>
        <v>41816</v>
      </c>
      <c r="S1" s="500"/>
      <c r="T1" s="500"/>
      <c r="U1" s="500"/>
      <c r="V1" s="294"/>
      <c r="W1" s="294"/>
      <c r="X1" s="295" t="s">
        <v>304</v>
      </c>
      <c r="Y1" s="368" t="str">
        <f>'alapadatok+magyarázat'!I4</f>
        <v>Brevák E. Hepp K. Herbály M. Csíntalan Zs.</v>
      </c>
      <c r="Z1" s="343"/>
      <c r="AA1" s="341"/>
      <c r="AB1" s="342"/>
      <c r="AG1" s="293" t="s">
        <v>305</v>
      </c>
      <c r="AH1" s="368" t="str">
        <f>'alapadatok+magyarázat'!I6</f>
        <v>Hoffer K.</v>
      </c>
      <c r="AI1" s="341"/>
      <c r="AJ1" s="341"/>
      <c r="AK1" s="341"/>
      <c r="AL1" s="294" t="s">
        <v>306</v>
      </c>
      <c r="AM1" s="295" t="s">
        <v>307</v>
      </c>
      <c r="AN1" s="499">
        <f>'alapadatok+magyarázat'!I7</f>
        <v>41861</v>
      </c>
      <c r="AO1" s="501"/>
      <c r="AP1" s="106"/>
      <c r="CK1" s="105"/>
      <c r="CL1" s="106"/>
      <c r="CM1" s="106"/>
      <c r="CN1" s="106"/>
    </row>
    <row r="2" spans="1:238" ht="18" x14ac:dyDescent="0.25">
      <c r="A2" s="145">
        <v>100</v>
      </c>
      <c r="G2" s="510" t="s">
        <v>346</v>
      </c>
      <c r="H2" s="511"/>
      <c r="I2" s="511"/>
      <c r="J2" s="511"/>
      <c r="K2" s="511"/>
      <c r="L2" s="511"/>
      <c r="Z2" s="510" t="s">
        <v>346</v>
      </c>
      <c r="AA2" s="511"/>
      <c r="AB2" s="511"/>
      <c r="AC2" s="511"/>
      <c r="AD2" s="511"/>
      <c r="AE2" s="511"/>
      <c r="AT2" s="510" t="s">
        <v>346</v>
      </c>
      <c r="AU2" s="511"/>
      <c r="AV2" s="511"/>
      <c r="AW2" s="511"/>
      <c r="AX2" s="511"/>
      <c r="AY2" s="511"/>
      <c r="BK2" s="510" t="s">
        <v>346</v>
      </c>
      <c r="BL2" s="511"/>
      <c r="BM2" s="511"/>
      <c r="BN2" s="511"/>
      <c r="BO2" s="511"/>
      <c r="BP2" s="511"/>
      <c r="CC2" s="510" t="s">
        <v>346</v>
      </c>
      <c r="CD2" s="511"/>
      <c r="CE2" s="511"/>
      <c r="CF2" s="511"/>
      <c r="CG2" s="511"/>
      <c r="CH2" s="511"/>
      <c r="CU2" s="510" t="s">
        <v>346</v>
      </c>
      <c r="CV2" s="511"/>
      <c r="CW2" s="511"/>
      <c r="CX2" s="511"/>
      <c r="CY2" s="511"/>
      <c r="CZ2" s="511"/>
      <c r="DM2" s="510" t="s">
        <v>346</v>
      </c>
      <c r="DN2" s="511"/>
      <c r="DO2" s="511"/>
      <c r="DP2" s="511"/>
      <c r="DQ2" s="511"/>
      <c r="DR2" s="511"/>
      <c r="DV2" s="510" t="s">
        <v>346</v>
      </c>
      <c r="DW2" s="511"/>
      <c r="DX2" s="511"/>
      <c r="DY2" s="511"/>
      <c r="DZ2" s="511"/>
      <c r="EA2" s="511"/>
      <c r="EN2" s="510" t="s">
        <v>346</v>
      </c>
      <c r="EO2" s="511"/>
      <c r="EP2" s="511"/>
      <c r="EQ2" s="511"/>
      <c r="ER2" s="511"/>
      <c r="ES2" s="511"/>
      <c r="FF2" s="510" t="s">
        <v>346</v>
      </c>
      <c r="FG2" s="511"/>
      <c r="FH2" s="511"/>
      <c r="FI2" s="511"/>
      <c r="FJ2" s="511"/>
      <c r="FK2" s="511"/>
      <c r="FX2" s="510" t="s">
        <v>346</v>
      </c>
      <c r="FY2" s="511"/>
      <c r="FZ2" s="511"/>
      <c r="GA2" s="511"/>
      <c r="GB2" s="511"/>
      <c r="GC2" s="511"/>
      <c r="GP2" s="510" t="s">
        <v>346</v>
      </c>
      <c r="GQ2" s="511"/>
      <c r="GR2" s="511"/>
      <c r="GS2" s="511"/>
      <c r="GT2" s="511"/>
      <c r="GU2" s="511"/>
      <c r="HH2" s="510" t="s">
        <v>346</v>
      </c>
      <c r="HI2" s="511"/>
      <c r="HJ2" s="511"/>
      <c r="HK2" s="511"/>
      <c r="HL2" s="511"/>
      <c r="HM2" s="511"/>
    </row>
    <row r="3" spans="1:238" ht="18" x14ac:dyDescent="0.25">
      <c r="A3" s="50"/>
      <c r="H3" s="107"/>
      <c r="I3" s="107"/>
      <c r="J3" s="107"/>
      <c r="K3" s="107"/>
      <c r="L3" s="107"/>
      <c r="M3" s="107"/>
      <c r="N3" s="107"/>
      <c r="O3" s="107"/>
      <c r="P3" s="502" t="s">
        <v>239</v>
      </c>
      <c r="Q3" s="502"/>
      <c r="R3" s="502"/>
      <c r="S3" s="502"/>
      <c r="T3" s="502"/>
      <c r="U3" s="502"/>
      <c r="V3" s="502"/>
      <c r="W3" s="502"/>
      <c r="X3" s="502"/>
      <c r="Y3" s="502" t="s">
        <v>239</v>
      </c>
      <c r="Z3" s="502"/>
      <c r="AA3" s="502"/>
      <c r="AB3" s="502"/>
      <c r="AC3" s="502"/>
      <c r="AD3" s="502"/>
      <c r="AE3" s="502"/>
      <c r="AF3" s="502"/>
      <c r="AG3" s="502"/>
      <c r="AH3" s="502" t="s">
        <v>239</v>
      </c>
      <c r="AI3" s="502"/>
      <c r="AJ3" s="502"/>
      <c r="AK3" s="502"/>
      <c r="AL3" s="502"/>
      <c r="AM3" s="502"/>
      <c r="AN3" s="502"/>
      <c r="AO3" s="502"/>
      <c r="AP3" s="502"/>
      <c r="AQ3" s="502" t="s">
        <v>239</v>
      </c>
      <c r="AR3" s="502"/>
      <c r="AS3" s="502"/>
      <c r="AT3" s="502"/>
      <c r="AU3" s="502"/>
      <c r="AV3" s="502"/>
      <c r="AW3" s="502"/>
      <c r="AX3" s="502"/>
      <c r="AY3" s="502"/>
      <c r="AZ3" s="502" t="s">
        <v>239</v>
      </c>
      <c r="BA3" s="502"/>
      <c r="BB3" s="502"/>
      <c r="BC3" s="502"/>
      <c r="BD3" s="502"/>
      <c r="BE3" s="502"/>
      <c r="BF3" s="502"/>
      <c r="BG3" s="502"/>
      <c r="BH3" s="502"/>
      <c r="BI3" s="502" t="s">
        <v>239</v>
      </c>
      <c r="BJ3" s="502"/>
      <c r="BK3" s="502"/>
      <c r="BL3" s="502"/>
      <c r="BM3" s="502"/>
      <c r="BN3" s="502"/>
      <c r="BO3" s="502"/>
      <c r="BP3" s="502"/>
      <c r="BQ3" s="502"/>
      <c r="BR3" s="502" t="s">
        <v>239</v>
      </c>
      <c r="BS3" s="502"/>
      <c r="BT3" s="502"/>
      <c r="BU3" s="502"/>
      <c r="BV3" s="502"/>
      <c r="BW3" s="502"/>
      <c r="BX3" s="502"/>
      <c r="BY3" s="502"/>
      <c r="BZ3" s="502"/>
      <c r="CA3" s="502" t="s">
        <v>239</v>
      </c>
      <c r="CB3" s="502"/>
      <c r="CC3" s="502"/>
      <c r="CD3" s="502"/>
      <c r="CE3" s="502"/>
      <c r="CF3" s="502"/>
      <c r="CG3" s="502"/>
      <c r="CH3" s="502"/>
      <c r="CI3" s="502"/>
      <c r="CJ3" s="502" t="s">
        <v>239</v>
      </c>
      <c r="CK3" s="502"/>
      <c r="CL3" s="502"/>
      <c r="CM3" s="502"/>
      <c r="CN3" s="502"/>
      <c r="CO3" s="502"/>
      <c r="CP3" s="502"/>
      <c r="CQ3" s="502"/>
      <c r="CR3" s="502"/>
      <c r="CS3" s="502" t="s">
        <v>239</v>
      </c>
      <c r="CT3" s="502"/>
      <c r="CU3" s="502"/>
      <c r="CV3" s="502"/>
      <c r="CW3" s="502"/>
      <c r="CX3" s="502"/>
      <c r="CY3" s="502"/>
      <c r="CZ3" s="502"/>
      <c r="DA3" s="502"/>
      <c r="DB3" s="502" t="s">
        <v>239</v>
      </c>
      <c r="DC3" s="502"/>
      <c r="DD3" s="502"/>
      <c r="DE3" s="502"/>
      <c r="DF3" s="502"/>
      <c r="DG3" s="502"/>
      <c r="DH3" s="502"/>
      <c r="DI3" s="502"/>
      <c r="DJ3" s="502"/>
      <c r="DK3" s="502" t="s">
        <v>239</v>
      </c>
      <c r="DL3" s="502"/>
      <c r="DM3" s="502"/>
      <c r="DN3" s="502"/>
      <c r="DO3" s="502"/>
      <c r="DP3" s="502"/>
      <c r="DQ3" s="502"/>
      <c r="DR3" s="502"/>
      <c r="DS3" s="502"/>
      <c r="DT3" s="502" t="s">
        <v>239</v>
      </c>
      <c r="DU3" s="502"/>
      <c r="DV3" s="502"/>
      <c r="DW3" s="502"/>
      <c r="DX3" s="502"/>
      <c r="DY3" s="502"/>
      <c r="DZ3" s="502"/>
      <c r="EA3" s="502"/>
      <c r="EB3" s="502"/>
      <c r="EC3" s="502" t="s">
        <v>239</v>
      </c>
      <c r="ED3" s="502"/>
      <c r="EE3" s="502"/>
      <c r="EF3" s="502"/>
      <c r="EG3" s="502"/>
      <c r="EH3" s="502"/>
      <c r="EI3" s="502"/>
      <c r="EJ3" s="502"/>
      <c r="EK3" s="502"/>
      <c r="EL3" s="502" t="s">
        <v>239</v>
      </c>
      <c r="EM3" s="502"/>
      <c r="EN3" s="502"/>
      <c r="EO3" s="502"/>
      <c r="EP3" s="502"/>
      <c r="EQ3" s="502"/>
      <c r="ER3" s="502"/>
      <c r="ES3" s="502"/>
      <c r="ET3" s="502"/>
      <c r="EU3" s="502" t="s">
        <v>239</v>
      </c>
      <c r="EV3" s="502"/>
      <c r="EW3" s="502"/>
      <c r="EX3" s="502"/>
      <c r="EY3" s="502"/>
      <c r="EZ3" s="502"/>
      <c r="FA3" s="502"/>
      <c r="FB3" s="502"/>
      <c r="FC3" s="502"/>
      <c r="FD3" s="502" t="s">
        <v>239</v>
      </c>
      <c r="FE3" s="502"/>
      <c r="FF3" s="502"/>
      <c r="FG3" s="502"/>
      <c r="FH3" s="502"/>
      <c r="FI3" s="502"/>
      <c r="FJ3" s="502"/>
      <c r="FK3" s="502"/>
      <c r="FL3" s="502"/>
      <c r="FM3" s="502" t="s">
        <v>239</v>
      </c>
      <c r="FN3" s="502"/>
      <c r="FO3" s="502"/>
      <c r="FP3" s="502"/>
      <c r="FQ3" s="502"/>
      <c r="FR3" s="502"/>
      <c r="FS3" s="502"/>
      <c r="FT3" s="502"/>
      <c r="FU3" s="502"/>
      <c r="FV3" s="502" t="s">
        <v>239</v>
      </c>
      <c r="FW3" s="502"/>
      <c r="FX3" s="502"/>
      <c r="FY3" s="502"/>
      <c r="FZ3" s="502"/>
      <c r="GA3" s="502"/>
      <c r="GB3" s="502"/>
      <c r="GC3" s="502"/>
      <c r="GD3" s="502"/>
      <c r="GE3" s="502" t="s">
        <v>239</v>
      </c>
      <c r="GF3" s="502"/>
      <c r="GG3" s="502"/>
      <c r="GH3" s="502"/>
      <c r="GI3" s="502"/>
      <c r="GJ3" s="502"/>
      <c r="GK3" s="502"/>
      <c r="GL3" s="502"/>
      <c r="GM3" s="502"/>
      <c r="GN3" s="502" t="s">
        <v>239</v>
      </c>
      <c r="GO3" s="502"/>
      <c r="GP3" s="502"/>
      <c r="GQ3" s="502"/>
      <c r="GR3" s="502"/>
      <c r="GS3" s="502"/>
      <c r="GT3" s="502"/>
      <c r="GU3" s="502"/>
      <c r="GV3" s="502"/>
      <c r="GW3" s="502" t="s">
        <v>239</v>
      </c>
      <c r="GX3" s="502"/>
      <c r="GY3" s="502"/>
      <c r="GZ3" s="502"/>
      <c r="HA3" s="502"/>
      <c r="HB3" s="502"/>
      <c r="HC3" s="502"/>
      <c r="HD3" s="502"/>
      <c r="HE3" s="502"/>
      <c r="HF3" s="502" t="s">
        <v>239</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240</v>
      </c>
      <c r="AA4" s="310"/>
      <c r="AB4" s="311"/>
      <c r="AC4" s="310"/>
      <c r="AD4" s="313" t="s">
        <v>240</v>
      </c>
      <c r="AE4" s="310"/>
      <c r="AF4" s="311"/>
      <c r="AG4" s="313" t="s">
        <v>240</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430</v>
      </c>
      <c r="GP4" s="56"/>
      <c r="GQ4" s="52"/>
      <c r="GR4" s="56"/>
      <c r="GS4" s="57" t="s">
        <v>430</v>
      </c>
      <c r="GT4" s="56"/>
      <c r="GU4" s="52"/>
      <c r="GV4" s="58" t="s">
        <v>430</v>
      </c>
      <c r="GW4" s="60"/>
      <c r="GX4" s="55" t="s">
        <v>436</v>
      </c>
      <c r="GY4" s="56"/>
      <c r="GZ4" s="52"/>
      <c r="HA4" s="56"/>
      <c r="HB4" s="55" t="s">
        <v>436</v>
      </c>
      <c r="HC4" s="56"/>
      <c r="HD4" s="52"/>
      <c r="HE4" s="55" t="s">
        <v>436</v>
      </c>
      <c r="HF4" s="61"/>
      <c r="HG4" s="57" t="s">
        <v>438</v>
      </c>
      <c r="HH4" s="56"/>
      <c r="HI4" s="52"/>
      <c r="HJ4" s="56"/>
      <c r="HK4" s="57" t="s">
        <v>438</v>
      </c>
      <c r="HL4" s="56"/>
      <c r="HM4" s="52"/>
      <c r="HN4" s="57" t="s">
        <v>438</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294</v>
      </c>
      <c r="D5" s="521"/>
      <c r="E5" s="521"/>
      <c r="F5" s="521"/>
      <c r="G5" s="521"/>
      <c r="H5" s="522"/>
      <c r="I5" s="286"/>
      <c r="J5" s="270"/>
      <c r="K5" s="270"/>
      <c r="L5" s="289" t="s">
        <v>301</v>
      </c>
      <c r="M5" s="270"/>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302</v>
      </c>
      <c r="C6" s="101" t="s">
        <v>299</v>
      </c>
      <c r="D6" s="101" t="s">
        <v>300</v>
      </c>
      <c r="E6" s="101" t="s">
        <v>295</v>
      </c>
      <c r="F6" s="101" t="s">
        <v>296</v>
      </c>
      <c r="G6" s="101" t="s">
        <v>297</v>
      </c>
      <c r="H6" s="101" t="s">
        <v>298</v>
      </c>
      <c r="I6" s="287"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443</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24</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24</v>
      </c>
      <c r="HP7" s="115">
        <f t="shared" si="0"/>
        <v>0</v>
      </c>
      <c r="HQ7" s="115">
        <f t="shared" si="0"/>
        <v>0</v>
      </c>
      <c r="HR7" s="115">
        <f t="shared" si="0"/>
        <v>0</v>
      </c>
      <c r="HS7" s="116">
        <f t="shared" si="0"/>
        <v>0</v>
      </c>
      <c r="HT7" s="115">
        <f t="shared" si="0"/>
        <v>0</v>
      </c>
      <c r="HU7" s="115">
        <f t="shared" si="0"/>
        <v>0</v>
      </c>
      <c r="HV7" s="117">
        <f t="shared" si="0"/>
        <v>0</v>
      </c>
      <c r="HW7" s="115">
        <f>IF(HO7=0,"nem volt",HS7/HO7)</f>
        <v>0</v>
      </c>
      <c r="HX7" s="470" t="str">
        <f t="shared" ref="HX7:HZ7" si="1">IF(HP7=0,"nem volt",HT7/HP7)</f>
        <v>nem volt</v>
      </c>
      <c r="HY7" s="470" t="str">
        <f t="shared" si="1"/>
        <v>nem volt</v>
      </c>
      <c r="HZ7" s="399" t="str">
        <f t="shared" si="1"/>
        <v>nem volt</v>
      </c>
      <c r="IA7" s="118">
        <f>SUM(HO7:HR7)</f>
        <v>24</v>
      </c>
      <c r="IB7" s="119">
        <f>SUM(HS7:HV7)</f>
        <v>0</v>
      </c>
      <c r="IC7" s="119">
        <f>IF(IA7=0,"nem volt",IB7/IA7)</f>
        <v>0</v>
      </c>
      <c r="ID7" s="399">
        <f>SUM(C7:N7)</f>
        <v>0</v>
      </c>
    </row>
    <row r="8" spans="1:238" ht="18" x14ac:dyDescent="0.25">
      <c r="A8" s="392">
        <f>A7+1</f>
        <v>2</v>
      </c>
      <c r="B8" s="62" t="s">
        <v>443</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1</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8</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9</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f t="shared" ref="HW8:HW71" si="8">IF(HO8=0,"nem volt",HS8/HO8)</f>
        <v>0</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9</v>
      </c>
      <c r="IB8" s="119">
        <f t="shared" ref="IB8:IB70" si="13">SUM(HS8:HV8)</f>
        <v>0</v>
      </c>
      <c r="IC8" s="119">
        <f t="shared" ref="IC8:IC71" si="14">IF(IA8=0,"nem volt",IB8/IA8)</f>
        <v>0</v>
      </c>
      <c r="ID8" s="399">
        <f t="shared" ref="ID8:ID71" si="15">SUM(C8:N8)</f>
        <v>0</v>
      </c>
    </row>
    <row r="9" spans="1:238" ht="18" x14ac:dyDescent="0.25">
      <c r="A9" s="392">
        <f t="shared" ref="A9:A72" si="16">A8+1</f>
        <v>3</v>
      </c>
      <c r="B9" s="62" t="s">
        <v>443</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19</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19</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f t="shared" si="8"/>
        <v>0</v>
      </c>
      <c r="HX9" s="470" t="str">
        <f t="shared" si="9"/>
        <v>nem volt</v>
      </c>
      <c r="HY9" s="470" t="str">
        <f t="shared" si="10"/>
        <v>nem volt</v>
      </c>
      <c r="HZ9" s="399" t="str">
        <f t="shared" si="11"/>
        <v>nem volt</v>
      </c>
      <c r="IA9" s="118">
        <f t="shared" si="12"/>
        <v>19</v>
      </c>
      <c r="IB9" s="119">
        <f t="shared" si="13"/>
        <v>0</v>
      </c>
      <c r="IC9" s="119">
        <f t="shared" si="14"/>
        <v>0</v>
      </c>
      <c r="ID9" s="399">
        <f t="shared" si="15"/>
        <v>0</v>
      </c>
    </row>
    <row r="10" spans="1:238" ht="18" x14ac:dyDescent="0.25">
      <c r="A10" s="392">
        <f t="shared" si="16"/>
        <v>4</v>
      </c>
      <c r="B10" s="62" t="s">
        <v>443</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10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10</v>
      </c>
      <c r="HP10" s="115">
        <f t="shared" si="18"/>
        <v>0</v>
      </c>
      <c r="HQ10" s="115">
        <f t="shared" si="2"/>
        <v>0</v>
      </c>
      <c r="HR10" s="115">
        <f t="shared" si="3"/>
        <v>0</v>
      </c>
      <c r="HS10" s="116">
        <f t="shared" si="4"/>
        <v>0</v>
      </c>
      <c r="HT10" s="115">
        <f t="shared" si="5"/>
        <v>0</v>
      </c>
      <c r="HU10" s="115">
        <f t="shared" si="6"/>
        <v>0</v>
      </c>
      <c r="HV10" s="117">
        <f t="shared" si="7"/>
        <v>0</v>
      </c>
      <c r="HW10" s="115">
        <f t="shared" si="8"/>
        <v>0</v>
      </c>
      <c r="HX10" s="470" t="str">
        <f t="shared" si="9"/>
        <v>nem volt</v>
      </c>
      <c r="HY10" s="470" t="str">
        <f t="shared" si="10"/>
        <v>nem volt</v>
      </c>
      <c r="HZ10" s="399" t="str">
        <f t="shared" si="11"/>
        <v>nem volt</v>
      </c>
      <c r="IA10" s="118">
        <f t="shared" si="12"/>
        <v>10</v>
      </c>
      <c r="IB10" s="119">
        <f t="shared" si="13"/>
        <v>0</v>
      </c>
      <c r="IC10" s="119">
        <f t="shared" si="14"/>
        <v>0</v>
      </c>
      <c r="ID10" s="399">
        <f t="shared" si="15"/>
        <v>0</v>
      </c>
    </row>
    <row r="11" spans="1:238" ht="18" x14ac:dyDescent="0.25">
      <c r="A11" s="392">
        <f t="shared" si="16"/>
        <v>5</v>
      </c>
      <c r="B11" s="62" t="s">
        <v>443</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1</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1</v>
      </c>
      <c r="HP11" s="115">
        <f t="shared" si="18"/>
        <v>0</v>
      </c>
      <c r="HQ11" s="115">
        <f t="shared" si="2"/>
        <v>0</v>
      </c>
      <c r="HR11" s="115">
        <f t="shared" si="3"/>
        <v>0</v>
      </c>
      <c r="HS11" s="116">
        <f t="shared" si="4"/>
        <v>0</v>
      </c>
      <c r="HT11" s="115">
        <f t="shared" si="5"/>
        <v>0</v>
      </c>
      <c r="HU11" s="115">
        <f t="shared" si="6"/>
        <v>0</v>
      </c>
      <c r="HV11" s="117">
        <f t="shared" si="7"/>
        <v>0</v>
      </c>
      <c r="HW11" s="115">
        <f t="shared" si="8"/>
        <v>0</v>
      </c>
      <c r="HX11" s="470" t="str">
        <f t="shared" si="9"/>
        <v>nem volt</v>
      </c>
      <c r="HY11" s="470" t="str">
        <f t="shared" si="10"/>
        <v>nem volt</v>
      </c>
      <c r="HZ11" s="399" t="str">
        <f t="shared" si="11"/>
        <v>nem volt</v>
      </c>
      <c r="IA11" s="118">
        <f t="shared" si="12"/>
        <v>1</v>
      </c>
      <c r="IB11" s="119">
        <f t="shared" si="13"/>
        <v>0</v>
      </c>
      <c r="IC11" s="119">
        <f t="shared" si="14"/>
        <v>0</v>
      </c>
      <c r="ID11" s="399">
        <f t="shared" si="15"/>
        <v>0</v>
      </c>
    </row>
    <row r="12" spans="1:238" ht="18" x14ac:dyDescent="0.25">
      <c r="A12" s="392">
        <f t="shared" si="16"/>
        <v>6</v>
      </c>
      <c r="B12" s="62" t="s">
        <v>443</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2</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2</v>
      </c>
      <c r="DU12" s="379">
        <v>0</v>
      </c>
      <c r="DV12" s="379">
        <v>0</v>
      </c>
      <c r="DW12" s="379">
        <v>0</v>
      </c>
      <c r="DX12" s="379">
        <v>0</v>
      </c>
      <c r="DY12" s="379">
        <v>0</v>
      </c>
      <c r="DZ12" s="379">
        <v>0</v>
      </c>
      <c r="EA12" s="379">
        <v>0</v>
      </c>
      <c r="EB12" s="380">
        <v>0</v>
      </c>
      <c r="EC12" s="381">
        <v>3</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7</v>
      </c>
      <c r="HP12" s="115">
        <f t="shared" si="18"/>
        <v>0</v>
      </c>
      <c r="HQ12" s="115">
        <f t="shared" si="2"/>
        <v>0</v>
      </c>
      <c r="HR12" s="115">
        <f t="shared" si="3"/>
        <v>0</v>
      </c>
      <c r="HS12" s="116">
        <f t="shared" si="4"/>
        <v>0</v>
      </c>
      <c r="HT12" s="115">
        <f t="shared" si="5"/>
        <v>0</v>
      </c>
      <c r="HU12" s="115">
        <f t="shared" si="6"/>
        <v>0</v>
      </c>
      <c r="HV12" s="117">
        <f t="shared" si="7"/>
        <v>0</v>
      </c>
      <c r="HW12" s="115">
        <f t="shared" si="8"/>
        <v>0</v>
      </c>
      <c r="HX12" s="470" t="str">
        <f t="shared" si="9"/>
        <v>nem volt</v>
      </c>
      <c r="HY12" s="470" t="str">
        <f t="shared" si="10"/>
        <v>nem volt</v>
      </c>
      <c r="HZ12" s="399" t="str">
        <f t="shared" si="11"/>
        <v>nem volt</v>
      </c>
      <c r="IA12" s="118">
        <f t="shared" si="12"/>
        <v>7</v>
      </c>
      <c r="IB12" s="119">
        <f t="shared" si="13"/>
        <v>0</v>
      </c>
      <c r="IC12" s="119">
        <f t="shared" si="14"/>
        <v>0</v>
      </c>
      <c r="ID12" s="399">
        <f t="shared" si="15"/>
        <v>0</v>
      </c>
    </row>
    <row r="13" spans="1:238" ht="18" x14ac:dyDescent="0.25">
      <c r="A13" s="392">
        <f t="shared" si="16"/>
        <v>7</v>
      </c>
      <c r="B13" s="62" t="s">
        <v>443</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3</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3</v>
      </c>
      <c r="HP13" s="115">
        <f t="shared" si="18"/>
        <v>0</v>
      </c>
      <c r="HQ13" s="115">
        <f t="shared" si="2"/>
        <v>0</v>
      </c>
      <c r="HR13" s="115">
        <f t="shared" si="3"/>
        <v>0</v>
      </c>
      <c r="HS13" s="116">
        <f t="shared" si="4"/>
        <v>0</v>
      </c>
      <c r="HT13" s="115">
        <f t="shared" si="5"/>
        <v>0</v>
      </c>
      <c r="HU13" s="115">
        <f t="shared" si="6"/>
        <v>0</v>
      </c>
      <c r="HV13" s="117">
        <f t="shared" si="7"/>
        <v>0</v>
      </c>
      <c r="HW13" s="115">
        <f t="shared" si="8"/>
        <v>0</v>
      </c>
      <c r="HX13" s="470" t="str">
        <f t="shared" si="9"/>
        <v>nem volt</v>
      </c>
      <c r="HY13" s="470" t="str">
        <f t="shared" si="10"/>
        <v>nem volt</v>
      </c>
      <c r="HZ13" s="399" t="str">
        <f t="shared" si="11"/>
        <v>nem volt</v>
      </c>
      <c r="IA13" s="118">
        <f t="shared" si="12"/>
        <v>3</v>
      </c>
      <c r="IB13" s="119">
        <f t="shared" si="13"/>
        <v>0</v>
      </c>
      <c r="IC13" s="119">
        <f t="shared" si="14"/>
        <v>0</v>
      </c>
      <c r="ID13" s="399">
        <f t="shared" si="15"/>
        <v>0</v>
      </c>
    </row>
    <row r="14" spans="1:238" ht="18" x14ac:dyDescent="0.25">
      <c r="A14" s="392">
        <f t="shared" si="16"/>
        <v>8</v>
      </c>
      <c r="B14" s="62" t="s">
        <v>443</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6</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8</v>
      </c>
      <c r="DU14" s="379">
        <v>0</v>
      </c>
      <c r="DV14" s="379">
        <v>0</v>
      </c>
      <c r="DW14" s="379">
        <v>0</v>
      </c>
      <c r="DX14" s="379">
        <v>0</v>
      </c>
      <c r="DY14" s="379">
        <v>0</v>
      </c>
      <c r="DZ14" s="379">
        <v>0</v>
      </c>
      <c r="EA14" s="379">
        <v>0</v>
      </c>
      <c r="EB14" s="380">
        <v>0</v>
      </c>
      <c r="EC14" s="381">
        <v>0</v>
      </c>
      <c r="ED14" s="379">
        <v>0</v>
      </c>
      <c r="EE14" s="379">
        <v>0</v>
      </c>
      <c r="EF14" s="379">
        <v>8</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8</v>
      </c>
      <c r="HP14" s="115">
        <f t="shared" si="18"/>
        <v>6</v>
      </c>
      <c r="HQ14" s="115">
        <f t="shared" si="2"/>
        <v>0</v>
      </c>
      <c r="HR14" s="115">
        <f>SUM(S14,AB14,AK14,AT14,BC14,BL14,BU14,CD14,CM14,CV14,DE14,DN14,DW14,EF14,EO14,EX14,FG14,FP14,FY14,GH14,GQ14,GZ14,HI14)</f>
        <v>8</v>
      </c>
      <c r="HS14" s="116">
        <f t="shared" si="4"/>
        <v>0</v>
      </c>
      <c r="HT14" s="115">
        <f t="shared" si="5"/>
        <v>0</v>
      </c>
      <c r="HU14" s="115">
        <f t="shared" si="6"/>
        <v>0</v>
      </c>
      <c r="HV14" s="117">
        <f t="shared" si="7"/>
        <v>0</v>
      </c>
      <c r="HW14" s="115">
        <f t="shared" si="8"/>
        <v>0</v>
      </c>
      <c r="HX14" s="470">
        <f t="shared" si="9"/>
        <v>0</v>
      </c>
      <c r="HY14" s="470" t="str">
        <f t="shared" si="10"/>
        <v>nem volt</v>
      </c>
      <c r="HZ14" s="399">
        <f t="shared" si="11"/>
        <v>0</v>
      </c>
      <c r="IA14" s="118">
        <f t="shared" si="12"/>
        <v>22</v>
      </c>
      <c r="IB14" s="119">
        <f t="shared" si="13"/>
        <v>0</v>
      </c>
      <c r="IC14" s="119">
        <f t="shared" si="14"/>
        <v>0</v>
      </c>
      <c r="ID14" s="399">
        <f t="shared" si="15"/>
        <v>0</v>
      </c>
    </row>
    <row r="15" spans="1:238" ht="18" x14ac:dyDescent="0.25">
      <c r="A15" s="392">
        <f t="shared" si="16"/>
        <v>9</v>
      </c>
      <c r="B15" s="62" t="s">
        <v>443</v>
      </c>
      <c r="C15" s="64">
        <v>0</v>
      </c>
      <c r="D15" s="64">
        <v>0</v>
      </c>
      <c r="E15" s="64">
        <v>0</v>
      </c>
      <c r="F15" s="64">
        <v>0</v>
      </c>
      <c r="G15" s="64">
        <v>0</v>
      </c>
      <c r="H15" s="65">
        <v>0</v>
      </c>
      <c r="I15" s="288">
        <v>0</v>
      </c>
      <c r="J15" s="64">
        <v>0</v>
      </c>
      <c r="K15" s="64">
        <v>0</v>
      </c>
      <c r="L15" s="64">
        <v>0</v>
      </c>
      <c r="M15" s="64">
        <v>1</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1</v>
      </c>
    </row>
    <row r="16" spans="1:238" ht="18" x14ac:dyDescent="0.25">
      <c r="A16" s="392">
        <f t="shared" si="16"/>
        <v>10</v>
      </c>
      <c r="B16" s="62" t="s">
        <v>443</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443</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443</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443</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443</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443</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t="s">
        <v>443</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0</v>
      </c>
      <c r="HQ22" s="115">
        <f t="shared" si="2"/>
        <v>0</v>
      </c>
      <c r="HR22" s="115">
        <f t="shared" si="3"/>
        <v>0</v>
      </c>
      <c r="HS22" s="116">
        <f t="shared" si="4"/>
        <v>0</v>
      </c>
      <c r="HT22" s="115">
        <f t="shared" si="5"/>
        <v>0</v>
      </c>
      <c r="HU22" s="115">
        <f t="shared" si="6"/>
        <v>0</v>
      </c>
      <c r="HV22" s="117">
        <f t="shared" si="7"/>
        <v>0</v>
      </c>
      <c r="HW22" s="115" t="str">
        <f t="shared" si="8"/>
        <v>nem volt</v>
      </c>
      <c r="HX22" s="470" t="str">
        <f t="shared" si="9"/>
        <v>nem volt</v>
      </c>
      <c r="HY22" s="470" t="str">
        <f t="shared" si="10"/>
        <v>nem volt</v>
      </c>
      <c r="HZ22" s="399" t="str">
        <f t="shared" si="11"/>
        <v>nem volt</v>
      </c>
      <c r="IA22" s="118">
        <f t="shared" si="19"/>
        <v>0</v>
      </c>
      <c r="IB22" s="119">
        <f t="shared" si="13"/>
        <v>0</v>
      </c>
      <c r="IC22" s="119" t="str">
        <f t="shared" si="14"/>
        <v>nem volt</v>
      </c>
      <c r="ID22" s="399">
        <f t="shared" si="15"/>
        <v>0</v>
      </c>
    </row>
    <row r="23" spans="1:238" ht="18" x14ac:dyDescent="0.25">
      <c r="A23" s="392">
        <f t="shared" si="16"/>
        <v>17</v>
      </c>
      <c r="B23" s="62" t="s">
        <v>443</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443</v>
      </c>
      <c r="C24" s="64">
        <v>0</v>
      </c>
      <c r="D24" s="64">
        <v>0</v>
      </c>
      <c r="E24" s="64">
        <v>0</v>
      </c>
      <c r="F24" s="64">
        <v>0</v>
      </c>
      <c r="G24" s="64">
        <v>0</v>
      </c>
      <c r="H24" s="65">
        <v>0</v>
      </c>
      <c r="I24" s="288">
        <v>1</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1</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1</v>
      </c>
      <c r="HP24" s="115">
        <f t="shared" si="18"/>
        <v>0</v>
      </c>
      <c r="HQ24" s="115">
        <f t="shared" si="2"/>
        <v>0</v>
      </c>
      <c r="HR24" s="115">
        <f t="shared" si="3"/>
        <v>0</v>
      </c>
      <c r="HS24" s="116">
        <f t="shared" si="4"/>
        <v>0</v>
      </c>
      <c r="HT24" s="115">
        <f t="shared" si="5"/>
        <v>0</v>
      </c>
      <c r="HU24" s="115">
        <f t="shared" si="6"/>
        <v>0</v>
      </c>
      <c r="HV24" s="117">
        <f t="shared" si="7"/>
        <v>0</v>
      </c>
      <c r="HW24" s="115">
        <f t="shared" si="8"/>
        <v>0</v>
      </c>
      <c r="HX24" s="470" t="str">
        <f t="shared" si="9"/>
        <v>nem volt</v>
      </c>
      <c r="HY24" s="470" t="str">
        <f t="shared" si="10"/>
        <v>nem volt</v>
      </c>
      <c r="HZ24" s="399" t="str">
        <f t="shared" si="11"/>
        <v>nem volt</v>
      </c>
      <c r="IA24" s="118">
        <f t="shared" si="19"/>
        <v>1</v>
      </c>
      <c r="IB24" s="119">
        <f t="shared" si="13"/>
        <v>0</v>
      </c>
      <c r="IC24" s="119">
        <f t="shared" si="14"/>
        <v>0</v>
      </c>
      <c r="ID24" s="399">
        <f t="shared" si="15"/>
        <v>1</v>
      </c>
    </row>
    <row r="25" spans="1:238" ht="18" x14ac:dyDescent="0.25">
      <c r="A25" s="392">
        <f t="shared" si="16"/>
        <v>19</v>
      </c>
      <c r="B25" s="62" t="s">
        <v>443</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7</v>
      </c>
      <c r="BL25" s="379">
        <v>7</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7</v>
      </c>
      <c r="HR25" s="115">
        <f t="shared" si="3"/>
        <v>7</v>
      </c>
      <c r="HS25" s="116">
        <f t="shared" si="4"/>
        <v>0</v>
      </c>
      <c r="HT25" s="115">
        <f t="shared" si="5"/>
        <v>0</v>
      </c>
      <c r="HU25" s="115">
        <f t="shared" si="6"/>
        <v>0</v>
      </c>
      <c r="HV25" s="117">
        <f t="shared" si="7"/>
        <v>0</v>
      </c>
      <c r="HW25" s="115" t="str">
        <f t="shared" si="8"/>
        <v>nem volt</v>
      </c>
      <c r="HX25" s="470" t="str">
        <f t="shared" si="9"/>
        <v>nem volt</v>
      </c>
      <c r="HY25" s="470">
        <f t="shared" si="10"/>
        <v>0</v>
      </c>
      <c r="HZ25" s="399">
        <f t="shared" si="11"/>
        <v>0</v>
      </c>
      <c r="IA25" s="118">
        <f t="shared" si="19"/>
        <v>14</v>
      </c>
      <c r="IB25" s="119">
        <f t="shared" si="13"/>
        <v>0</v>
      </c>
      <c r="IC25" s="119">
        <f t="shared" si="14"/>
        <v>0</v>
      </c>
      <c r="ID25" s="399">
        <f t="shared" si="15"/>
        <v>0</v>
      </c>
    </row>
    <row r="26" spans="1:238" ht="18" x14ac:dyDescent="0.25">
      <c r="A26" s="392">
        <f t="shared" si="16"/>
        <v>20</v>
      </c>
      <c r="B26" s="62" t="s">
        <v>443</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1</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13</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14</v>
      </c>
      <c r="HP26" s="115">
        <f t="shared" si="18"/>
        <v>0</v>
      </c>
      <c r="HQ26" s="115">
        <f t="shared" si="2"/>
        <v>0</v>
      </c>
      <c r="HR26" s="115">
        <f t="shared" si="3"/>
        <v>0</v>
      </c>
      <c r="HS26" s="116">
        <f t="shared" si="4"/>
        <v>0</v>
      </c>
      <c r="HT26" s="115">
        <f t="shared" si="5"/>
        <v>0</v>
      </c>
      <c r="HU26" s="115">
        <f t="shared" si="6"/>
        <v>0</v>
      </c>
      <c r="HV26" s="117">
        <f t="shared" si="7"/>
        <v>0</v>
      </c>
      <c r="HW26" s="115">
        <f t="shared" si="8"/>
        <v>0</v>
      </c>
      <c r="HX26" s="470" t="str">
        <f t="shared" si="9"/>
        <v>nem volt</v>
      </c>
      <c r="HY26" s="470" t="str">
        <f t="shared" si="10"/>
        <v>nem volt</v>
      </c>
      <c r="HZ26" s="399" t="str">
        <f t="shared" si="11"/>
        <v>nem volt</v>
      </c>
      <c r="IA26" s="118">
        <f t="shared" si="19"/>
        <v>14</v>
      </c>
      <c r="IB26" s="119">
        <f t="shared" si="13"/>
        <v>0</v>
      </c>
      <c r="IC26" s="119">
        <f t="shared" si="14"/>
        <v>0</v>
      </c>
      <c r="ID26" s="399">
        <f t="shared" si="15"/>
        <v>0</v>
      </c>
    </row>
    <row r="27" spans="1:238" ht="18" x14ac:dyDescent="0.25">
      <c r="A27" s="392">
        <f t="shared" si="16"/>
        <v>21</v>
      </c>
      <c r="B27" s="62" t="s">
        <v>443</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1</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1</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2</v>
      </c>
      <c r="HP27" s="115">
        <f t="shared" si="18"/>
        <v>0</v>
      </c>
      <c r="HQ27" s="115">
        <f t="shared" si="2"/>
        <v>0</v>
      </c>
      <c r="HR27" s="115">
        <f t="shared" si="3"/>
        <v>0</v>
      </c>
      <c r="HS27" s="116">
        <f t="shared" si="4"/>
        <v>0</v>
      </c>
      <c r="HT27" s="115">
        <f t="shared" si="5"/>
        <v>0</v>
      </c>
      <c r="HU27" s="115">
        <f t="shared" si="6"/>
        <v>0</v>
      </c>
      <c r="HV27" s="117">
        <f t="shared" si="7"/>
        <v>0</v>
      </c>
      <c r="HW27" s="115">
        <f t="shared" si="8"/>
        <v>0</v>
      </c>
      <c r="HX27" s="470" t="str">
        <f t="shared" si="9"/>
        <v>nem volt</v>
      </c>
      <c r="HY27" s="470" t="str">
        <f t="shared" si="10"/>
        <v>nem volt</v>
      </c>
      <c r="HZ27" s="399" t="str">
        <f t="shared" si="11"/>
        <v>nem volt</v>
      </c>
      <c r="IA27" s="118">
        <f t="shared" si="19"/>
        <v>2</v>
      </c>
      <c r="IB27" s="119">
        <f t="shared" si="13"/>
        <v>0</v>
      </c>
      <c r="IC27" s="119">
        <f t="shared" si="14"/>
        <v>0</v>
      </c>
      <c r="ID27" s="399">
        <f t="shared" si="15"/>
        <v>0</v>
      </c>
    </row>
    <row r="28" spans="1:238" ht="18" x14ac:dyDescent="0.25">
      <c r="A28" s="392">
        <f t="shared" si="16"/>
        <v>22</v>
      </c>
      <c r="B28" s="62" t="s">
        <v>443</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443</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7</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7</v>
      </c>
      <c r="HQ29" s="115">
        <f t="shared" si="2"/>
        <v>0</v>
      </c>
      <c r="HR29" s="115">
        <f t="shared" si="3"/>
        <v>0</v>
      </c>
      <c r="HS29" s="116">
        <f t="shared" si="4"/>
        <v>0</v>
      </c>
      <c r="HT29" s="115">
        <f t="shared" si="5"/>
        <v>0</v>
      </c>
      <c r="HU29" s="115">
        <f t="shared" si="6"/>
        <v>0</v>
      </c>
      <c r="HV29" s="117">
        <f t="shared" si="7"/>
        <v>0</v>
      </c>
      <c r="HW29" s="115" t="str">
        <f t="shared" si="8"/>
        <v>nem volt</v>
      </c>
      <c r="HX29" s="470">
        <f t="shared" si="9"/>
        <v>0</v>
      </c>
      <c r="HY29" s="470" t="str">
        <f t="shared" si="10"/>
        <v>nem volt</v>
      </c>
      <c r="HZ29" s="399" t="str">
        <f t="shared" si="11"/>
        <v>nem volt</v>
      </c>
      <c r="IA29" s="118">
        <f t="shared" si="19"/>
        <v>7</v>
      </c>
      <c r="IB29" s="119">
        <f t="shared" si="13"/>
        <v>0</v>
      </c>
      <c r="IC29" s="119">
        <f t="shared" si="14"/>
        <v>0</v>
      </c>
      <c r="ID29" s="399">
        <f t="shared" si="15"/>
        <v>0</v>
      </c>
    </row>
    <row r="30" spans="1:238" ht="18" x14ac:dyDescent="0.25">
      <c r="A30" s="392">
        <f t="shared" si="16"/>
        <v>24</v>
      </c>
      <c r="B30" s="62" t="s">
        <v>443</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1</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1</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1</v>
      </c>
      <c r="IB30" s="119">
        <f t="shared" si="13"/>
        <v>0</v>
      </c>
      <c r="IC30" s="119">
        <f t="shared" si="14"/>
        <v>0</v>
      </c>
      <c r="ID30" s="399">
        <f t="shared" si="15"/>
        <v>0</v>
      </c>
    </row>
    <row r="31" spans="1:238" ht="18" x14ac:dyDescent="0.25">
      <c r="A31" s="392">
        <f t="shared" si="16"/>
        <v>25</v>
      </c>
      <c r="B31" s="62" t="s">
        <v>443</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1</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1</v>
      </c>
      <c r="HP31" s="115">
        <f t="shared" si="18"/>
        <v>0</v>
      </c>
      <c r="HQ31" s="115">
        <f t="shared" si="2"/>
        <v>0</v>
      </c>
      <c r="HR31" s="115">
        <f t="shared" si="3"/>
        <v>0</v>
      </c>
      <c r="HS31" s="116">
        <f t="shared" si="4"/>
        <v>0</v>
      </c>
      <c r="HT31" s="115">
        <f t="shared" si="5"/>
        <v>0</v>
      </c>
      <c r="HU31" s="115">
        <f t="shared" si="6"/>
        <v>0</v>
      </c>
      <c r="HV31" s="117">
        <f t="shared" si="7"/>
        <v>0</v>
      </c>
      <c r="HW31" s="115">
        <f t="shared" si="8"/>
        <v>0</v>
      </c>
      <c r="HX31" s="470" t="str">
        <f t="shared" si="9"/>
        <v>nem volt</v>
      </c>
      <c r="HY31" s="470" t="str">
        <f t="shared" si="10"/>
        <v>nem volt</v>
      </c>
      <c r="HZ31" s="399" t="str">
        <f t="shared" si="11"/>
        <v>nem volt</v>
      </c>
      <c r="IA31" s="118">
        <f t="shared" si="19"/>
        <v>1</v>
      </c>
      <c r="IB31" s="119">
        <f t="shared" si="13"/>
        <v>0</v>
      </c>
      <c r="IC31" s="119">
        <f t="shared" si="14"/>
        <v>0</v>
      </c>
      <c r="ID31" s="399">
        <f t="shared" si="15"/>
        <v>0</v>
      </c>
    </row>
    <row r="32" spans="1:238" ht="18" x14ac:dyDescent="0.25">
      <c r="A32" s="392">
        <f t="shared" si="16"/>
        <v>26</v>
      </c>
      <c r="B32" s="62" t="s">
        <v>443</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3</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3</v>
      </c>
      <c r="HP32" s="115">
        <f t="shared" si="18"/>
        <v>0</v>
      </c>
      <c r="HQ32" s="115">
        <f t="shared" si="2"/>
        <v>0</v>
      </c>
      <c r="HR32" s="115">
        <f t="shared" si="3"/>
        <v>0</v>
      </c>
      <c r="HS32" s="116">
        <f t="shared" si="4"/>
        <v>0</v>
      </c>
      <c r="HT32" s="115">
        <f t="shared" si="5"/>
        <v>0</v>
      </c>
      <c r="HU32" s="115">
        <f t="shared" si="6"/>
        <v>0</v>
      </c>
      <c r="HV32" s="117">
        <f t="shared" si="7"/>
        <v>0</v>
      </c>
      <c r="HW32" s="115">
        <f t="shared" si="8"/>
        <v>0</v>
      </c>
      <c r="HX32" s="470" t="str">
        <f t="shared" si="9"/>
        <v>nem volt</v>
      </c>
      <c r="HY32" s="470" t="str">
        <f t="shared" si="10"/>
        <v>nem volt</v>
      </c>
      <c r="HZ32" s="399" t="str">
        <f t="shared" si="11"/>
        <v>nem volt</v>
      </c>
      <c r="IA32" s="118">
        <f t="shared" si="19"/>
        <v>3</v>
      </c>
      <c r="IB32" s="119">
        <f t="shared" si="13"/>
        <v>0</v>
      </c>
      <c r="IC32" s="119">
        <f t="shared" si="14"/>
        <v>0</v>
      </c>
      <c r="ID32" s="399">
        <f t="shared" si="15"/>
        <v>0</v>
      </c>
    </row>
    <row r="33" spans="1:238" ht="18" x14ac:dyDescent="0.25">
      <c r="A33" s="392">
        <f t="shared" si="16"/>
        <v>27</v>
      </c>
      <c r="B33" s="62" t="s">
        <v>443</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443</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0</v>
      </c>
    </row>
    <row r="35" spans="1:238" ht="18" x14ac:dyDescent="0.25">
      <c r="A35" s="392">
        <f t="shared" si="16"/>
        <v>29</v>
      </c>
      <c r="B35" s="62" t="s">
        <v>443</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1</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1</v>
      </c>
      <c r="HP35" s="115">
        <f t="shared" si="18"/>
        <v>0</v>
      </c>
      <c r="HQ35" s="115">
        <f t="shared" si="2"/>
        <v>0</v>
      </c>
      <c r="HR35" s="115">
        <f t="shared" si="3"/>
        <v>0</v>
      </c>
      <c r="HS35" s="116">
        <f t="shared" si="4"/>
        <v>0</v>
      </c>
      <c r="HT35" s="115">
        <f t="shared" si="5"/>
        <v>0</v>
      </c>
      <c r="HU35" s="115">
        <f t="shared" si="6"/>
        <v>0</v>
      </c>
      <c r="HV35" s="117">
        <f t="shared" si="7"/>
        <v>0</v>
      </c>
      <c r="HW35" s="115">
        <f t="shared" si="8"/>
        <v>0</v>
      </c>
      <c r="HX35" s="470" t="str">
        <f t="shared" si="9"/>
        <v>nem volt</v>
      </c>
      <c r="HY35" s="470" t="str">
        <f t="shared" si="10"/>
        <v>nem volt</v>
      </c>
      <c r="HZ35" s="399" t="str">
        <f t="shared" si="11"/>
        <v>nem volt</v>
      </c>
      <c r="IA35" s="118">
        <f t="shared" si="19"/>
        <v>1</v>
      </c>
      <c r="IB35" s="119">
        <f t="shared" si="13"/>
        <v>0</v>
      </c>
      <c r="IC35" s="119">
        <f t="shared" si="14"/>
        <v>0</v>
      </c>
      <c r="ID35" s="399">
        <f t="shared" si="15"/>
        <v>0</v>
      </c>
    </row>
    <row r="36" spans="1:238" ht="18" x14ac:dyDescent="0.25">
      <c r="A36" s="392">
        <f t="shared" si="16"/>
        <v>30</v>
      </c>
      <c r="B36" s="62" t="s">
        <v>443</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1</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1</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2</v>
      </c>
      <c r="HP36" s="115">
        <f t="shared" si="18"/>
        <v>0</v>
      </c>
      <c r="HQ36" s="115">
        <f t="shared" si="2"/>
        <v>0</v>
      </c>
      <c r="HR36" s="115">
        <f t="shared" si="3"/>
        <v>0</v>
      </c>
      <c r="HS36" s="116">
        <f t="shared" si="4"/>
        <v>0</v>
      </c>
      <c r="HT36" s="115">
        <f t="shared" si="5"/>
        <v>0</v>
      </c>
      <c r="HU36" s="115">
        <f t="shared" si="6"/>
        <v>0</v>
      </c>
      <c r="HV36" s="117">
        <f t="shared" si="7"/>
        <v>0</v>
      </c>
      <c r="HW36" s="115">
        <f t="shared" si="8"/>
        <v>0</v>
      </c>
      <c r="HX36" s="470" t="str">
        <f t="shared" si="9"/>
        <v>nem volt</v>
      </c>
      <c r="HY36" s="470" t="str">
        <f t="shared" si="10"/>
        <v>nem volt</v>
      </c>
      <c r="HZ36" s="399" t="str">
        <f t="shared" si="11"/>
        <v>nem volt</v>
      </c>
      <c r="IA36" s="118">
        <f t="shared" si="19"/>
        <v>2</v>
      </c>
      <c r="IB36" s="119">
        <f t="shared" si="13"/>
        <v>0</v>
      </c>
      <c r="IC36" s="119">
        <f t="shared" si="14"/>
        <v>0</v>
      </c>
      <c r="ID36" s="399">
        <f t="shared" si="15"/>
        <v>0</v>
      </c>
    </row>
    <row r="37" spans="1:238" ht="18" x14ac:dyDescent="0.25">
      <c r="A37" s="392">
        <f t="shared" si="16"/>
        <v>31</v>
      </c>
      <c r="B37" s="62" t="s">
        <v>443</v>
      </c>
      <c r="C37" s="64">
        <v>0</v>
      </c>
      <c r="D37" s="64">
        <v>0</v>
      </c>
      <c r="E37" s="64">
        <v>0</v>
      </c>
      <c r="F37" s="64">
        <v>0</v>
      </c>
      <c r="G37" s="64">
        <v>0</v>
      </c>
      <c r="H37" s="65">
        <v>0</v>
      </c>
      <c r="I37" s="288">
        <v>1</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1</v>
      </c>
    </row>
    <row r="38" spans="1:238" ht="18" x14ac:dyDescent="0.25">
      <c r="A38" s="392">
        <f t="shared" si="16"/>
        <v>32</v>
      </c>
      <c r="B38" s="62" t="s">
        <v>443</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443</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1</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1</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2</v>
      </c>
      <c r="HP39" s="115">
        <f t="shared" si="18"/>
        <v>0</v>
      </c>
      <c r="HQ39" s="115">
        <f t="shared" si="2"/>
        <v>0</v>
      </c>
      <c r="HR39" s="115">
        <f t="shared" si="3"/>
        <v>0</v>
      </c>
      <c r="HS39" s="116">
        <f t="shared" si="4"/>
        <v>0</v>
      </c>
      <c r="HT39" s="115">
        <f t="shared" si="5"/>
        <v>0</v>
      </c>
      <c r="HU39" s="115">
        <f t="shared" si="6"/>
        <v>0</v>
      </c>
      <c r="HV39" s="117">
        <f t="shared" si="7"/>
        <v>0</v>
      </c>
      <c r="HW39" s="115">
        <f t="shared" si="8"/>
        <v>0</v>
      </c>
      <c r="HX39" s="470" t="str">
        <f t="shared" si="9"/>
        <v>nem volt</v>
      </c>
      <c r="HY39" s="470" t="str">
        <f t="shared" si="10"/>
        <v>nem volt</v>
      </c>
      <c r="HZ39" s="399" t="str">
        <f t="shared" si="11"/>
        <v>nem volt</v>
      </c>
      <c r="IA39" s="118">
        <f t="shared" si="19"/>
        <v>2</v>
      </c>
      <c r="IB39" s="119">
        <f t="shared" si="13"/>
        <v>0</v>
      </c>
      <c r="IC39" s="119">
        <f t="shared" si="14"/>
        <v>0</v>
      </c>
      <c r="ID39" s="399">
        <f t="shared" si="15"/>
        <v>0</v>
      </c>
    </row>
    <row r="40" spans="1:238" ht="18" x14ac:dyDescent="0.25">
      <c r="A40" s="392">
        <f t="shared" si="16"/>
        <v>34</v>
      </c>
      <c r="B40" s="62" t="s">
        <v>443</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3</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3</v>
      </c>
      <c r="HP40" s="115">
        <f t="shared" si="18"/>
        <v>0</v>
      </c>
      <c r="HQ40" s="115">
        <f t="shared" si="2"/>
        <v>0</v>
      </c>
      <c r="HR40" s="115">
        <f t="shared" si="3"/>
        <v>0</v>
      </c>
      <c r="HS40" s="116">
        <f t="shared" si="4"/>
        <v>0</v>
      </c>
      <c r="HT40" s="115">
        <f t="shared" si="5"/>
        <v>0</v>
      </c>
      <c r="HU40" s="115">
        <f t="shared" si="6"/>
        <v>0</v>
      </c>
      <c r="HV40" s="117">
        <f t="shared" si="7"/>
        <v>0</v>
      </c>
      <c r="HW40" s="115">
        <f t="shared" si="8"/>
        <v>0</v>
      </c>
      <c r="HX40" s="470" t="str">
        <f t="shared" si="9"/>
        <v>nem volt</v>
      </c>
      <c r="HY40" s="470" t="str">
        <f t="shared" si="10"/>
        <v>nem volt</v>
      </c>
      <c r="HZ40" s="399" t="str">
        <f t="shared" si="11"/>
        <v>nem volt</v>
      </c>
      <c r="IA40" s="118">
        <f t="shared" si="19"/>
        <v>3</v>
      </c>
      <c r="IB40" s="119">
        <f t="shared" si="13"/>
        <v>0</v>
      </c>
      <c r="IC40" s="119">
        <f t="shared" si="14"/>
        <v>0</v>
      </c>
      <c r="ID40" s="399">
        <f t="shared" si="15"/>
        <v>0</v>
      </c>
    </row>
    <row r="41" spans="1:238" ht="18" x14ac:dyDescent="0.25">
      <c r="A41" s="392">
        <f t="shared" si="16"/>
        <v>35</v>
      </c>
      <c r="B41" s="62" t="s">
        <v>443</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3</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3</v>
      </c>
      <c r="HP41" s="115">
        <f t="shared" si="18"/>
        <v>0</v>
      </c>
      <c r="HQ41" s="115">
        <f t="shared" si="2"/>
        <v>0</v>
      </c>
      <c r="HR41" s="115">
        <f t="shared" si="3"/>
        <v>0</v>
      </c>
      <c r="HS41" s="116">
        <f t="shared" si="4"/>
        <v>0</v>
      </c>
      <c r="HT41" s="115">
        <f t="shared" si="5"/>
        <v>0</v>
      </c>
      <c r="HU41" s="115">
        <f t="shared" si="6"/>
        <v>0</v>
      </c>
      <c r="HV41" s="117">
        <f t="shared" si="7"/>
        <v>0</v>
      </c>
      <c r="HW41" s="115">
        <f t="shared" si="8"/>
        <v>0</v>
      </c>
      <c r="HX41" s="470" t="str">
        <f t="shared" si="9"/>
        <v>nem volt</v>
      </c>
      <c r="HY41" s="470" t="str">
        <f t="shared" si="10"/>
        <v>nem volt</v>
      </c>
      <c r="HZ41" s="399" t="str">
        <f t="shared" si="11"/>
        <v>nem volt</v>
      </c>
      <c r="IA41" s="118">
        <f t="shared" si="19"/>
        <v>3</v>
      </c>
      <c r="IB41" s="119">
        <f t="shared" si="13"/>
        <v>0</v>
      </c>
      <c r="IC41" s="119">
        <f t="shared" si="14"/>
        <v>0</v>
      </c>
      <c r="ID41" s="399">
        <f t="shared" si="15"/>
        <v>0</v>
      </c>
    </row>
    <row r="42" spans="1:238" ht="18" x14ac:dyDescent="0.25">
      <c r="A42" s="392">
        <f t="shared" si="16"/>
        <v>36</v>
      </c>
      <c r="B42" s="62" t="s">
        <v>443</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1</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1</v>
      </c>
      <c r="HP42" s="115">
        <f t="shared" si="18"/>
        <v>0</v>
      </c>
      <c r="HQ42" s="115">
        <f t="shared" si="2"/>
        <v>0</v>
      </c>
      <c r="HR42" s="115">
        <f t="shared" si="3"/>
        <v>0</v>
      </c>
      <c r="HS42" s="116">
        <f t="shared" si="4"/>
        <v>0</v>
      </c>
      <c r="HT42" s="115">
        <f t="shared" si="5"/>
        <v>0</v>
      </c>
      <c r="HU42" s="115">
        <f t="shared" si="6"/>
        <v>0</v>
      </c>
      <c r="HV42" s="117">
        <f t="shared" si="7"/>
        <v>0</v>
      </c>
      <c r="HW42" s="115">
        <f t="shared" si="8"/>
        <v>0</v>
      </c>
      <c r="HX42" s="470" t="str">
        <f t="shared" si="9"/>
        <v>nem volt</v>
      </c>
      <c r="HY42" s="470" t="str">
        <f t="shared" si="10"/>
        <v>nem volt</v>
      </c>
      <c r="HZ42" s="399" t="str">
        <f t="shared" si="11"/>
        <v>nem volt</v>
      </c>
      <c r="IA42" s="118">
        <f t="shared" si="19"/>
        <v>1</v>
      </c>
      <c r="IB42" s="119">
        <f t="shared" si="13"/>
        <v>0</v>
      </c>
      <c r="IC42" s="119">
        <f t="shared" si="14"/>
        <v>0</v>
      </c>
      <c r="ID42" s="399">
        <f t="shared" si="15"/>
        <v>0</v>
      </c>
    </row>
    <row r="43" spans="1:238" ht="18" x14ac:dyDescent="0.25">
      <c r="A43" s="392">
        <f t="shared" si="16"/>
        <v>37</v>
      </c>
      <c r="B43" s="62" t="s">
        <v>443</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5</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13</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13</v>
      </c>
      <c r="HP43" s="115">
        <f t="shared" si="18"/>
        <v>0</v>
      </c>
      <c r="HQ43" s="115">
        <f t="shared" si="2"/>
        <v>0</v>
      </c>
      <c r="HR43" s="115">
        <f t="shared" si="3"/>
        <v>5</v>
      </c>
      <c r="HS43" s="116">
        <f t="shared" si="4"/>
        <v>0</v>
      </c>
      <c r="HT43" s="115">
        <f t="shared" si="5"/>
        <v>0</v>
      </c>
      <c r="HU43" s="115">
        <f t="shared" si="6"/>
        <v>0</v>
      </c>
      <c r="HV43" s="117">
        <f t="shared" si="7"/>
        <v>0</v>
      </c>
      <c r="HW43" s="115">
        <f t="shared" si="8"/>
        <v>0</v>
      </c>
      <c r="HX43" s="470" t="str">
        <f t="shared" si="9"/>
        <v>nem volt</v>
      </c>
      <c r="HY43" s="470" t="str">
        <f t="shared" si="10"/>
        <v>nem volt</v>
      </c>
      <c r="HZ43" s="399">
        <f t="shared" si="11"/>
        <v>0</v>
      </c>
      <c r="IA43" s="118">
        <f t="shared" si="19"/>
        <v>18</v>
      </c>
      <c r="IB43" s="119">
        <f t="shared" si="13"/>
        <v>0</v>
      </c>
      <c r="IC43" s="119">
        <f t="shared" si="14"/>
        <v>0</v>
      </c>
      <c r="ID43" s="399">
        <f t="shared" si="15"/>
        <v>0</v>
      </c>
    </row>
    <row r="44" spans="1:238" ht="18" x14ac:dyDescent="0.25">
      <c r="A44" s="392">
        <f t="shared" si="16"/>
        <v>38</v>
      </c>
      <c r="B44" s="62" t="s">
        <v>443</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443</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8</v>
      </c>
      <c r="GO45" s="379">
        <v>0</v>
      </c>
      <c r="GP45" s="379">
        <v>0</v>
      </c>
      <c r="GQ45" s="379">
        <v>0</v>
      </c>
      <c r="GR45" s="379">
        <v>0</v>
      </c>
      <c r="GS45" s="379">
        <v>0</v>
      </c>
      <c r="GT45" s="379">
        <v>0</v>
      </c>
      <c r="GU45" s="379">
        <v>0</v>
      </c>
      <c r="GV45" s="380">
        <v>13</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8</v>
      </c>
      <c r="HP45" s="115">
        <f t="shared" si="18"/>
        <v>0</v>
      </c>
      <c r="HQ45" s="115">
        <f t="shared" si="2"/>
        <v>0</v>
      </c>
      <c r="HR45" s="115">
        <f t="shared" si="3"/>
        <v>0</v>
      </c>
      <c r="HS45" s="116">
        <f t="shared" si="4"/>
        <v>0</v>
      </c>
      <c r="HT45" s="115">
        <f t="shared" si="5"/>
        <v>0</v>
      </c>
      <c r="HU45" s="115">
        <f t="shared" si="6"/>
        <v>0</v>
      </c>
      <c r="HV45" s="117">
        <f t="shared" si="7"/>
        <v>0</v>
      </c>
      <c r="HW45" s="115">
        <f t="shared" si="8"/>
        <v>0</v>
      </c>
      <c r="HX45" s="470" t="str">
        <f t="shared" si="9"/>
        <v>nem volt</v>
      </c>
      <c r="HY45" s="470" t="str">
        <f t="shared" si="10"/>
        <v>nem volt</v>
      </c>
      <c r="HZ45" s="399" t="str">
        <f t="shared" si="11"/>
        <v>nem volt</v>
      </c>
      <c r="IA45" s="118">
        <f t="shared" si="19"/>
        <v>8</v>
      </c>
      <c r="IB45" s="119">
        <f t="shared" si="13"/>
        <v>0</v>
      </c>
      <c r="IC45" s="119">
        <f t="shared" si="14"/>
        <v>0</v>
      </c>
      <c r="ID45" s="399">
        <f t="shared" si="15"/>
        <v>0</v>
      </c>
    </row>
    <row r="46" spans="1:238" ht="18" x14ac:dyDescent="0.25">
      <c r="A46" s="392">
        <f t="shared" si="16"/>
        <v>40</v>
      </c>
      <c r="B46" s="62" t="s">
        <v>443</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16</v>
      </c>
      <c r="ED46" s="379">
        <v>21</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16</v>
      </c>
      <c r="HP46" s="115">
        <f t="shared" si="18"/>
        <v>21</v>
      </c>
      <c r="HQ46" s="115">
        <f t="shared" si="2"/>
        <v>0</v>
      </c>
      <c r="HR46" s="115">
        <f t="shared" si="3"/>
        <v>0</v>
      </c>
      <c r="HS46" s="116">
        <f t="shared" si="4"/>
        <v>0</v>
      </c>
      <c r="HT46" s="115">
        <f t="shared" si="5"/>
        <v>0</v>
      </c>
      <c r="HU46" s="115">
        <f t="shared" si="6"/>
        <v>0</v>
      </c>
      <c r="HV46" s="117">
        <f t="shared" si="7"/>
        <v>0</v>
      </c>
      <c r="HW46" s="115">
        <f t="shared" si="8"/>
        <v>0</v>
      </c>
      <c r="HX46" s="470">
        <f t="shared" si="9"/>
        <v>0</v>
      </c>
      <c r="HY46" s="470" t="str">
        <f t="shared" si="10"/>
        <v>nem volt</v>
      </c>
      <c r="HZ46" s="399" t="str">
        <f t="shared" si="11"/>
        <v>nem volt</v>
      </c>
      <c r="IA46" s="118">
        <f t="shared" si="19"/>
        <v>37</v>
      </c>
      <c r="IB46" s="119">
        <f t="shared" si="13"/>
        <v>0</v>
      </c>
      <c r="IC46" s="119">
        <f t="shared" si="14"/>
        <v>0</v>
      </c>
      <c r="ID46" s="399">
        <f t="shared" si="15"/>
        <v>0</v>
      </c>
    </row>
    <row r="47" spans="1:238" ht="18" x14ac:dyDescent="0.25">
      <c r="A47" s="392">
        <f t="shared" si="16"/>
        <v>41</v>
      </c>
      <c r="B47" s="62" t="s">
        <v>443</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443</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1</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1</v>
      </c>
      <c r="HP48" s="115">
        <f t="shared" si="18"/>
        <v>0</v>
      </c>
      <c r="HQ48" s="115">
        <f t="shared" si="2"/>
        <v>0</v>
      </c>
      <c r="HR48" s="115">
        <f t="shared" si="3"/>
        <v>0</v>
      </c>
      <c r="HS48" s="116">
        <f t="shared" si="4"/>
        <v>0</v>
      </c>
      <c r="HT48" s="115">
        <f t="shared" si="5"/>
        <v>0</v>
      </c>
      <c r="HU48" s="115">
        <f t="shared" si="6"/>
        <v>0</v>
      </c>
      <c r="HV48" s="117">
        <f t="shared" si="7"/>
        <v>0</v>
      </c>
      <c r="HW48" s="115">
        <f t="shared" si="8"/>
        <v>0</v>
      </c>
      <c r="HX48" s="470" t="str">
        <f t="shared" si="9"/>
        <v>nem volt</v>
      </c>
      <c r="HY48" s="470" t="str">
        <f t="shared" si="10"/>
        <v>nem volt</v>
      </c>
      <c r="HZ48" s="399" t="str">
        <f t="shared" si="11"/>
        <v>nem volt</v>
      </c>
      <c r="IA48" s="118">
        <f t="shared" ref="IA48:IA79" si="20">SUM(HO48:HR48)</f>
        <v>1</v>
      </c>
      <c r="IB48" s="119">
        <f t="shared" si="13"/>
        <v>0</v>
      </c>
      <c r="IC48" s="119">
        <f t="shared" si="14"/>
        <v>0</v>
      </c>
      <c r="ID48" s="399">
        <f t="shared" si="15"/>
        <v>0</v>
      </c>
    </row>
    <row r="49" spans="1:238" ht="18" x14ac:dyDescent="0.25">
      <c r="A49" s="392">
        <f t="shared" si="16"/>
        <v>43</v>
      </c>
      <c r="B49" s="62" t="s">
        <v>443</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1</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1</v>
      </c>
      <c r="HP49" s="115">
        <f t="shared" si="18"/>
        <v>0</v>
      </c>
      <c r="HQ49" s="115">
        <f t="shared" si="2"/>
        <v>0</v>
      </c>
      <c r="HR49" s="115">
        <f t="shared" si="3"/>
        <v>0</v>
      </c>
      <c r="HS49" s="116">
        <f t="shared" si="4"/>
        <v>0</v>
      </c>
      <c r="HT49" s="115">
        <f t="shared" si="5"/>
        <v>0</v>
      </c>
      <c r="HU49" s="115">
        <f t="shared" si="6"/>
        <v>0</v>
      </c>
      <c r="HV49" s="117">
        <f t="shared" si="7"/>
        <v>0</v>
      </c>
      <c r="HW49" s="115">
        <f t="shared" si="8"/>
        <v>0</v>
      </c>
      <c r="HX49" s="470" t="str">
        <f t="shared" si="9"/>
        <v>nem volt</v>
      </c>
      <c r="HY49" s="470" t="str">
        <f t="shared" si="10"/>
        <v>nem volt</v>
      </c>
      <c r="HZ49" s="399" t="str">
        <f t="shared" si="11"/>
        <v>nem volt</v>
      </c>
      <c r="IA49" s="118">
        <f t="shared" si="20"/>
        <v>1</v>
      </c>
      <c r="IB49" s="119">
        <f t="shared" si="13"/>
        <v>0</v>
      </c>
      <c r="IC49" s="119">
        <f t="shared" si="14"/>
        <v>0</v>
      </c>
      <c r="ID49" s="399">
        <f t="shared" si="15"/>
        <v>0</v>
      </c>
    </row>
    <row r="50" spans="1:238" ht="18" x14ac:dyDescent="0.25">
      <c r="A50" s="392">
        <f t="shared" si="16"/>
        <v>44</v>
      </c>
      <c r="B50" s="62" t="s">
        <v>443</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t="s">
        <v>443</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1</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1</v>
      </c>
      <c r="HP51" s="115">
        <f t="shared" si="18"/>
        <v>0</v>
      </c>
      <c r="HQ51" s="115">
        <f t="shared" si="2"/>
        <v>0</v>
      </c>
      <c r="HR51" s="115">
        <f t="shared" si="3"/>
        <v>0</v>
      </c>
      <c r="HS51" s="116">
        <f t="shared" si="4"/>
        <v>0</v>
      </c>
      <c r="HT51" s="115">
        <f t="shared" si="5"/>
        <v>0</v>
      </c>
      <c r="HU51" s="115">
        <f t="shared" si="6"/>
        <v>0</v>
      </c>
      <c r="HV51" s="117">
        <f t="shared" si="7"/>
        <v>0</v>
      </c>
      <c r="HW51" s="115">
        <f t="shared" si="8"/>
        <v>0</v>
      </c>
      <c r="HX51" s="470" t="str">
        <f t="shared" si="9"/>
        <v>nem volt</v>
      </c>
      <c r="HY51" s="470" t="str">
        <f t="shared" si="10"/>
        <v>nem volt</v>
      </c>
      <c r="HZ51" s="399" t="str">
        <f t="shared" si="11"/>
        <v>nem volt</v>
      </c>
      <c r="IA51" s="118">
        <f t="shared" si="20"/>
        <v>1</v>
      </c>
      <c r="IB51" s="119">
        <f t="shared" si="13"/>
        <v>0</v>
      </c>
      <c r="IC51" s="119">
        <f t="shared" si="14"/>
        <v>0</v>
      </c>
      <c r="ID51" s="399">
        <f t="shared" si="15"/>
        <v>0</v>
      </c>
    </row>
    <row r="52" spans="1:238" ht="18" x14ac:dyDescent="0.25">
      <c r="A52" s="392">
        <f t="shared" si="16"/>
        <v>46</v>
      </c>
      <c r="B52" s="62" t="s">
        <v>443</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1</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1</v>
      </c>
      <c r="HP52" s="115">
        <f t="shared" si="18"/>
        <v>0</v>
      </c>
      <c r="HQ52" s="115">
        <f t="shared" si="2"/>
        <v>0</v>
      </c>
      <c r="HR52" s="115">
        <f t="shared" si="3"/>
        <v>0</v>
      </c>
      <c r="HS52" s="116">
        <f t="shared" si="4"/>
        <v>0</v>
      </c>
      <c r="HT52" s="115">
        <f t="shared" si="5"/>
        <v>0</v>
      </c>
      <c r="HU52" s="115">
        <f t="shared" si="6"/>
        <v>0</v>
      </c>
      <c r="HV52" s="117">
        <f t="shared" si="7"/>
        <v>0</v>
      </c>
      <c r="HW52" s="115">
        <f t="shared" si="8"/>
        <v>0</v>
      </c>
      <c r="HX52" s="470" t="str">
        <f t="shared" si="9"/>
        <v>nem volt</v>
      </c>
      <c r="HY52" s="470" t="str">
        <f t="shared" si="10"/>
        <v>nem volt</v>
      </c>
      <c r="HZ52" s="399" t="str">
        <f t="shared" si="11"/>
        <v>nem volt</v>
      </c>
      <c r="IA52" s="118">
        <f t="shared" si="20"/>
        <v>1</v>
      </c>
      <c r="IB52" s="119">
        <f t="shared" si="13"/>
        <v>0</v>
      </c>
      <c r="IC52" s="119">
        <f t="shared" si="14"/>
        <v>0</v>
      </c>
      <c r="ID52" s="399">
        <f t="shared" si="15"/>
        <v>0</v>
      </c>
    </row>
    <row r="53" spans="1:238" ht="18" x14ac:dyDescent="0.25">
      <c r="A53" s="392">
        <f t="shared" si="16"/>
        <v>47</v>
      </c>
      <c r="B53" s="62" t="s">
        <v>443</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2</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2</v>
      </c>
      <c r="HP53" s="115">
        <f t="shared" si="18"/>
        <v>0</v>
      </c>
      <c r="HQ53" s="115">
        <f t="shared" si="2"/>
        <v>0</v>
      </c>
      <c r="HR53" s="115">
        <f t="shared" si="3"/>
        <v>0</v>
      </c>
      <c r="HS53" s="116">
        <f t="shared" si="4"/>
        <v>0</v>
      </c>
      <c r="HT53" s="115">
        <f t="shared" si="5"/>
        <v>0</v>
      </c>
      <c r="HU53" s="115">
        <f t="shared" si="6"/>
        <v>0</v>
      </c>
      <c r="HV53" s="117">
        <f t="shared" si="7"/>
        <v>0</v>
      </c>
      <c r="HW53" s="115">
        <f t="shared" si="8"/>
        <v>0</v>
      </c>
      <c r="HX53" s="470" t="str">
        <f t="shared" si="9"/>
        <v>nem volt</v>
      </c>
      <c r="HY53" s="470" t="str">
        <f t="shared" si="10"/>
        <v>nem volt</v>
      </c>
      <c r="HZ53" s="399" t="str">
        <f t="shared" si="11"/>
        <v>nem volt</v>
      </c>
      <c r="IA53" s="118">
        <f t="shared" si="20"/>
        <v>2</v>
      </c>
      <c r="IB53" s="119">
        <f t="shared" si="13"/>
        <v>0</v>
      </c>
      <c r="IC53" s="119">
        <f t="shared" si="14"/>
        <v>0</v>
      </c>
      <c r="ID53" s="399">
        <f t="shared" si="15"/>
        <v>0</v>
      </c>
    </row>
    <row r="54" spans="1:238" ht="18" x14ac:dyDescent="0.25">
      <c r="A54" s="392">
        <f t="shared" si="16"/>
        <v>48</v>
      </c>
      <c r="B54" s="62" t="s">
        <v>443</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2</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2</v>
      </c>
      <c r="HP54" s="115">
        <f t="shared" si="18"/>
        <v>0</v>
      </c>
      <c r="HQ54" s="115">
        <f t="shared" si="2"/>
        <v>0</v>
      </c>
      <c r="HR54" s="115">
        <f t="shared" si="3"/>
        <v>0</v>
      </c>
      <c r="HS54" s="116">
        <f t="shared" si="4"/>
        <v>0</v>
      </c>
      <c r="HT54" s="115">
        <f t="shared" si="5"/>
        <v>0</v>
      </c>
      <c r="HU54" s="115">
        <f t="shared" si="6"/>
        <v>0</v>
      </c>
      <c r="HV54" s="117">
        <f t="shared" si="7"/>
        <v>0</v>
      </c>
      <c r="HW54" s="115">
        <f t="shared" si="8"/>
        <v>0</v>
      </c>
      <c r="HX54" s="470" t="str">
        <f t="shared" si="9"/>
        <v>nem volt</v>
      </c>
      <c r="HY54" s="470" t="str">
        <f t="shared" si="10"/>
        <v>nem volt</v>
      </c>
      <c r="HZ54" s="399" t="str">
        <f t="shared" si="11"/>
        <v>nem volt</v>
      </c>
      <c r="IA54" s="118">
        <f t="shared" si="20"/>
        <v>2</v>
      </c>
      <c r="IB54" s="119">
        <f t="shared" si="13"/>
        <v>0</v>
      </c>
      <c r="IC54" s="119">
        <f t="shared" si="14"/>
        <v>0</v>
      </c>
      <c r="ID54" s="399">
        <f t="shared" si="15"/>
        <v>0</v>
      </c>
    </row>
    <row r="55" spans="1:238" ht="18" x14ac:dyDescent="0.25">
      <c r="A55" s="392">
        <f t="shared" si="16"/>
        <v>49</v>
      </c>
      <c r="B55" s="62" t="s">
        <v>443</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0</v>
      </c>
    </row>
    <row r="56" spans="1:238" ht="18" x14ac:dyDescent="0.25">
      <c r="A56" s="392">
        <f t="shared" si="16"/>
        <v>50</v>
      </c>
      <c r="B56" s="62" t="s">
        <v>443</v>
      </c>
      <c r="C56" s="64">
        <v>0</v>
      </c>
      <c r="D56" s="64">
        <v>0</v>
      </c>
      <c r="E56" s="64">
        <v>0</v>
      </c>
      <c r="F56" s="64">
        <v>0</v>
      </c>
      <c r="G56" s="64">
        <v>0</v>
      </c>
      <c r="H56" s="65">
        <v>0</v>
      </c>
      <c r="I56" s="288">
        <v>0</v>
      </c>
      <c r="J56" s="64">
        <v>0</v>
      </c>
      <c r="K56" s="64">
        <v>0</v>
      </c>
      <c r="L56" s="64">
        <v>1</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1</v>
      </c>
    </row>
    <row r="57" spans="1:238" ht="18" x14ac:dyDescent="0.25">
      <c r="A57" s="392">
        <f t="shared" si="16"/>
        <v>51</v>
      </c>
      <c r="B57" s="62" t="s">
        <v>437</v>
      </c>
      <c r="C57" s="64">
        <v>0</v>
      </c>
      <c r="D57" s="64">
        <v>0</v>
      </c>
      <c r="E57" s="64">
        <v>0</v>
      </c>
      <c r="F57" s="64">
        <v>0</v>
      </c>
      <c r="G57" s="64">
        <v>0</v>
      </c>
      <c r="H57" s="65">
        <v>1</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15</v>
      </c>
      <c r="BJ57" s="379">
        <v>0</v>
      </c>
      <c r="BK57" s="379">
        <v>0</v>
      </c>
      <c r="BL57" s="379">
        <v>0</v>
      </c>
      <c r="BM57" s="379">
        <v>4</v>
      </c>
      <c r="BN57" s="379">
        <v>0</v>
      </c>
      <c r="BO57" s="379">
        <v>0</v>
      </c>
      <c r="BP57" s="379">
        <v>0</v>
      </c>
      <c r="BQ57" s="382">
        <v>2</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15</v>
      </c>
      <c r="HP57" s="115">
        <f t="shared" si="18"/>
        <v>0</v>
      </c>
      <c r="HQ57" s="115">
        <f t="shared" si="2"/>
        <v>0</v>
      </c>
      <c r="HR57" s="115">
        <f t="shared" si="3"/>
        <v>0</v>
      </c>
      <c r="HS57" s="116">
        <f t="shared" si="4"/>
        <v>4</v>
      </c>
      <c r="HT57" s="115">
        <f t="shared" si="5"/>
        <v>0</v>
      </c>
      <c r="HU57" s="115">
        <f t="shared" si="6"/>
        <v>0</v>
      </c>
      <c r="HV57" s="117">
        <f t="shared" si="7"/>
        <v>0</v>
      </c>
      <c r="HW57" s="115">
        <f t="shared" si="8"/>
        <v>0.26666666666666666</v>
      </c>
      <c r="HX57" s="470" t="str">
        <f t="shared" si="9"/>
        <v>nem volt</v>
      </c>
      <c r="HY57" s="470" t="str">
        <f t="shared" si="10"/>
        <v>nem volt</v>
      </c>
      <c r="HZ57" s="399" t="str">
        <f t="shared" si="11"/>
        <v>nem volt</v>
      </c>
      <c r="IA57" s="118">
        <f t="shared" si="20"/>
        <v>15</v>
      </c>
      <c r="IB57" s="119">
        <f t="shared" si="13"/>
        <v>4</v>
      </c>
      <c r="IC57" s="119">
        <f t="shared" si="14"/>
        <v>0.26666666666666666</v>
      </c>
      <c r="ID57" s="399">
        <f t="shared" si="15"/>
        <v>1</v>
      </c>
    </row>
    <row r="58" spans="1:238" ht="18" x14ac:dyDescent="0.25">
      <c r="A58" s="392">
        <f t="shared" si="16"/>
        <v>52</v>
      </c>
      <c r="B58" s="62" t="s">
        <v>437</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0</v>
      </c>
      <c r="HP58" s="115">
        <f t="shared" si="18"/>
        <v>0</v>
      </c>
      <c r="HQ58" s="115">
        <f t="shared" si="2"/>
        <v>0</v>
      </c>
      <c r="HR58" s="115">
        <f t="shared" si="3"/>
        <v>0</v>
      </c>
      <c r="HS58" s="116">
        <f t="shared" si="4"/>
        <v>0</v>
      </c>
      <c r="HT58" s="115">
        <f t="shared" si="5"/>
        <v>0</v>
      </c>
      <c r="HU58" s="115">
        <f t="shared" si="6"/>
        <v>0</v>
      </c>
      <c r="HV58" s="117">
        <f t="shared" si="7"/>
        <v>0</v>
      </c>
      <c r="HW58" s="115" t="str">
        <f t="shared" si="8"/>
        <v>nem volt</v>
      </c>
      <c r="HX58" s="470" t="str">
        <f t="shared" si="9"/>
        <v>nem volt</v>
      </c>
      <c r="HY58" s="470" t="str">
        <f t="shared" si="10"/>
        <v>nem volt</v>
      </c>
      <c r="HZ58" s="399" t="str">
        <f t="shared" si="11"/>
        <v>nem volt</v>
      </c>
      <c r="IA58" s="118">
        <f t="shared" si="20"/>
        <v>0</v>
      </c>
      <c r="IB58" s="119">
        <f t="shared" si="13"/>
        <v>0</v>
      </c>
      <c r="IC58" s="119" t="str">
        <f t="shared" si="14"/>
        <v>nem volt</v>
      </c>
      <c r="ID58" s="399">
        <f t="shared" si="15"/>
        <v>0</v>
      </c>
    </row>
    <row r="59" spans="1:238" ht="18" x14ac:dyDescent="0.25">
      <c r="A59" s="392">
        <f t="shared" si="16"/>
        <v>53</v>
      </c>
      <c r="B59" s="62" t="s">
        <v>437</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6</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6</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0"/>
        <v>6</v>
      </c>
      <c r="IB59" s="119">
        <f t="shared" si="13"/>
        <v>0</v>
      </c>
      <c r="IC59" s="119">
        <f t="shared" si="14"/>
        <v>0</v>
      </c>
      <c r="ID59" s="399">
        <f t="shared" si="15"/>
        <v>0</v>
      </c>
    </row>
    <row r="60" spans="1:238" ht="18" x14ac:dyDescent="0.25">
      <c r="A60" s="392">
        <f t="shared" si="16"/>
        <v>54</v>
      </c>
      <c r="B60" s="62" t="s">
        <v>437</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3</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5</v>
      </c>
      <c r="BK60" s="379">
        <v>11</v>
      </c>
      <c r="BL60" s="379">
        <v>4</v>
      </c>
      <c r="BM60" s="379">
        <v>0</v>
      </c>
      <c r="BN60" s="379">
        <v>1</v>
      </c>
      <c r="BO60" s="379">
        <v>0</v>
      </c>
      <c r="BP60" s="379">
        <v>0</v>
      </c>
      <c r="BQ60" s="382">
        <v>3</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1</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4</v>
      </c>
      <c r="HP60" s="115">
        <f t="shared" si="18"/>
        <v>5</v>
      </c>
      <c r="HQ60" s="115">
        <f t="shared" si="2"/>
        <v>11</v>
      </c>
      <c r="HR60" s="115">
        <f t="shared" si="3"/>
        <v>4</v>
      </c>
      <c r="HS60" s="116">
        <f t="shared" si="4"/>
        <v>0</v>
      </c>
      <c r="HT60" s="115">
        <f t="shared" si="5"/>
        <v>1</v>
      </c>
      <c r="HU60" s="115">
        <f t="shared" si="6"/>
        <v>0</v>
      </c>
      <c r="HV60" s="117">
        <f t="shared" si="7"/>
        <v>0</v>
      </c>
      <c r="HW60" s="115">
        <f t="shared" si="8"/>
        <v>0</v>
      </c>
      <c r="HX60" s="470">
        <f t="shared" si="9"/>
        <v>0.2</v>
      </c>
      <c r="HY60" s="470">
        <f t="shared" si="10"/>
        <v>0</v>
      </c>
      <c r="HZ60" s="399">
        <f t="shared" si="11"/>
        <v>0</v>
      </c>
      <c r="IA60" s="118">
        <f t="shared" si="20"/>
        <v>24</v>
      </c>
      <c r="IB60" s="119">
        <f t="shared" si="13"/>
        <v>1</v>
      </c>
      <c r="IC60" s="119">
        <f t="shared" si="14"/>
        <v>4.1666666666666664E-2</v>
      </c>
      <c r="ID60" s="399">
        <f t="shared" si="15"/>
        <v>0</v>
      </c>
    </row>
    <row r="61" spans="1:238" ht="18" x14ac:dyDescent="0.25">
      <c r="A61" s="392">
        <f t="shared" si="16"/>
        <v>55</v>
      </c>
      <c r="B61" s="62" t="s">
        <v>437</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16</v>
      </c>
      <c r="BK61" s="379">
        <v>4</v>
      </c>
      <c r="BL61" s="379">
        <v>0</v>
      </c>
      <c r="BM61" s="379">
        <v>2</v>
      </c>
      <c r="BN61" s="379">
        <v>0</v>
      </c>
      <c r="BO61" s="379">
        <v>0</v>
      </c>
      <c r="BP61" s="379">
        <v>0</v>
      </c>
      <c r="BQ61" s="382">
        <v>6</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6</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6</v>
      </c>
      <c r="HP61" s="115">
        <f t="shared" si="18"/>
        <v>16</v>
      </c>
      <c r="HQ61" s="115">
        <f t="shared" si="2"/>
        <v>4</v>
      </c>
      <c r="HR61" s="115">
        <f t="shared" si="3"/>
        <v>0</v>
      </c>
      <c r="HS61" s="116">
        <f t="shared" si="4"/>
        <v>2</v>
      </c>
      <c r="HT61" s="115">
        <f t="shared" si="5"/>
        <v>0</v>
      </c>
      <c r="HU61" s="115">
        <f t="shared" si="6"/>
        <v>0</v>
      </c>
      <c r="HV61" s="117">
        <f t="shared" si="7"/>
        <v>0</v>
      </c>
      <c r="HW61" s="115">
        <f t="shared" si="8"/>
        <v>0.33333333333333331</v>
      </c>
      <c r="HX61" s="470">
        <f t="shared" si="9"/>
        <v>0</v>
      </c>
      <c r="HY61" s="470">
        <f t="shared" si="10"/>
        <v>0</v>
      </c>
      <c r="HZ61" s="399" t="str">
        <f t="shared" si="11"/>
        <v>nem volt</v>
      </c>
      <c r="IA61" s="118">
        <f t="shared" si="20"/>
        <v>26</v>
      </c>
      <c r="IB61" s="119">
        <f t="shared" si="13"/>
        <v>2</v>
      </c>
      <c r="IC61" s="119">
        <f t="shared" si="14"/>
        <v>7.6923076923076927E-2</v>
      </c>
      <c r="ID61" s="399">
        <f t="shared" si="15"/>
        <v>0</v>
      </c>
    </row>
    <row r="62" spans="1:238" ht="18" x14ac:dyDescent="0.25">
      <c r="A62" s="392">
        <f t="shared" si="16"/>
        <v>56</v>
      </c>
      <c r="B62" s="62" t="s">
        <v>437</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4</v>
      </c>
      <c r="ED62" s="379">
        <v>0</v>
      </c>
      <c r="EE62" s="379">
        <v>0</v>
      </c>
      <c r="EF62" s="379">
        <v>0</v>
      </c>
      <c r="EG62" s="379">
        <v>1</v>
      </c>
      <c r="EH62" s="379">
        <v>0</v>
      </c>
      <c r="EI62" s="379">
        <v>0</v>
      </c>
      <c r="EJ62" s="379">
        <v>0</v>
      </c>
      <c r="EK62" s="382">
        <v>1</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4</v>
      </c>
      <c r="HP62" s="115">
        <f t="shared" si="18"/>
        <v>0</v>
      </c>
      <c r="HQ62" s="115">
        <f t="shared" si="2"/>
        <v>0</v>
      </c>
      <c r="HR62" s="115">
        <f t="shared" si="3"/>
        <v>0</v>
      </c>
      <c r="HS62" s="116">
        <f t="shared" si="4"/>
        <v>1</v>
      </c>
      <c r="HT62" s="115">
        <f t="shared" si="5"/>
        <v>0</v>
      </c>
      <c r="HU62" s="115">
        <f t="shared" si="6"/>
        <v>0</v>
      </c>
      <c r="HV62" s="117">
        <f t="shared" si="7"/>
        <v>0</v>
      </c>
      <c r="HW62" s="115">
        <f t="shared" si="8"/>
        <v>0.25</v>
      </c>
      <c r="HX62" s="470" t="str">
        <f t="shared" si="9"/>
        <v>nem volt</v>
      </c>
      <c r="HY62" s="470" t="str">
        <f t="shared" si="10"/>
        <v>nem volt</v>
      </c>
      <c r="HZ62" s="399" t="str">
        <f t="shared" si="11"/>
        <v>nem volt</v>
      </c>
      <c r="IA62" s="118">
        <f t="shared" si="20"/>
        <v>4</v>
      </c>
      <c r="IB62" s="119">
        <f t="shared" si="13"/>
        <v>1</v>
      </c>
      <c r="IC62" s="119">
        <f t="shared" si="14"/>
        <v>0.25</v>
      </c>
      <c r="ID62" s="399">
        <f t="shared" si="15"/>
        <v>0</v>
      </c>
    </row>
    <row r="63" spans="1:238" ht="18" x14ac:dyDescent="0.25">
      <c r="A63" s="392">
        <f t="shared" si="16"/>
        <v>57</v>
      </c>
      <c r="B63" s="62" t="s">
        <v>437</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0</v>
      </c>
      <c r="HP63" s="115">
        <f t="shared" si="18"/>
        <v>0</v>
      </c>
      <c r="HQ63" s="115">
        <f t="shared" si="2"/>
        <v>0</v>
      </c>
      <c r="HR63" s="115">
        <f t="shared" si="3"/>
        <v>0</v>
      </c>
      <c r="HS63" s="116">
        <f t="shared" si="4"/>
        <v>0</v>
      </c>
      <c r="HT63" s="115">
        <f t="shared" si="5"/>
        <v>0</v>
      </c>
      <c r="HU63" s="115">
        <f t="shared" si="6"/>
        <v>0</v>
      </c>
      <c r="HV63" s="117">
        <f t="shared" si="7"/>
        <v>0</v>
      </c>
      <c r="HW63" s="115" t="str">
        <f t="shared" si="8"/>
        <v>nem volt</v>
      </c>
      <c r="HX63" s="470" t="str">
        <f t="shared" si="9"/>
        <v>nem volt</v>
      </c>
      <c r="HY63" s="470" t="str">
        <f t="shared" si="10"/>
        <v>nem volt</v>
      </c>
      <c r="HZ63" s="399" t="str">
        <f t="shared" si="11"/>
        <v>nem volt</v>
      </c>
      <c r="IA63" s="118">
        <f t="shared" si="20"/>
        <v>0</v>
      </c>
      <c r="IB63" s="119">
        <f t="shared" si="13"/>
        <v>0</v>
      </c>
      <c r="IC63" s="119" t="str">
        <f t="shared" si="14"/>
        <v>nem volt</v>
      </c>
      <c r="ID63" s="399">
        <f t="shared" si="15"/>
        <v>0</v>
      </c>
    </row>
    <row r="64" spans="1:238" ht="18" x14ac:dyDescent="0.25">
      <c r="A64" s="392">
        <f t="shared" si="16"/>
        <v>58</v>
      </c>
      <c r="B64" s="62" t="s">
        <v>437</v>
      </c>
      <c r="C64" s="64">
        <v>0</v>
      </c>
      <c r="D64" s="64">
        <v>0</v>
      </c>
      <c r="E64" s="64">
        <v>0</v>
      </c>
      <c r="F64" s="64">
        <v>0</v>
      </c>
      <c r="G64" s="64">
        <v>0</v>
      </c>
      <c r="H64" s="65">
        <v>1</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17</v>
      </c>
      <c r="FE64" s="379">
        <v>0</v>
      </c>
      <c r="FF64" s="379">
        <v>0</v>
      </c>
      <c r="FG64" s="379">
        <v>0</v>
      </c>
      <c r="FH64" s="379">
        <v>4</v>
      </c>
      <c r="FI64" s="379">
        <v>0</v>
      </c>
      <c r="FJ64" s="379">
        <v>0</v>
      </c>
      <c r="FK64" s="379">
        <v>0</v>
      </c>
      <c r="FL64" s="380">
        <v>5</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17</v>
      </c>
      <c r="HP64" s="115">
        <f t="shared" si="18"/>
        <v>0</v>
      </c>
      <c r="HQ64" s="115">
        <f t="shared" si="2"/>
        <v>0</v>
      </c>
      <c r="HR64" s="115">
        <f t="shared" si="3"/>
        <v>0</v>
      </c>
      <c r="HS64" s="116">
        <f t="shared" si="4"/>
        <v>4</v>
      </c>
      <c r="HT64" s="115">
        <f t="shared" si="5"/>
        <v>0</v>
      </c>
      <c r="HU64" s="115">
        <f t="shared" si="6"/>
        <v>0</v>
      </c>
      <c r="HV64" s="117">
        <f t="shared" si="7"/>
        <v>0</v>
      </c>
      <c r="HW64" s="115">
        <f t="shared" si="8"/>
        <v>0.23529411764705882</v>
      </c>
      <c r="HX64" s="470" t="str">
        <f t="shared" si="9"/>
        <v>nem volt</v>
      </c>
      <c r="HY64" s="470" t="str">
        <f t="shared" si="10"/>
        <v>nem volt</v>
      </c>
      <c r="HZ64" s="399" t="str">
        <f t="shared" si="11"/>
        <v>nem volt</v>
      </c>
      <c r="IA64" s="118">
        <f t="shared" si="20"/>
        <v>17</v>
      </c>
      <c r="IB64" s="119">
        <f t="shared" si="13"/>
        <v>4</v>
      </c>
      <c r="IC64" s="119">
        <f t="shared" si="14"/>
        <v>0.23529411764705882</v>
      </c>
      <c r="ID64" s="399">
        <f t="shared" si="15"/>
        <v>1</v>
      </c>
    </row>
    <row r="65" spans="1:238" ht="18" x14ac:dyDescent="0.25">
      <c r="A65" s="392">
        <f t="shared" si="16"/>
        <v>59</v>
      </c>
      <c r="B65" s="62" t="s">
        <v>437</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6</v>
      </c>
      <c r="EM65" s="379">
        <v>0</v>
      </c>
      <c r="EN65" s="379">
        <v>0</v>
      </c>
      <c r="EO65" s="379">
        <v>0</v>
      </c>
      <c r="EP65" s="379">
        <v>0</v>
      </c>
      <c r="EQ65" s="379">
        <v>0</v>
      </c>
      <c r="ER65" s="379">
        <v>0</v>
      </c>
      <c r="ES65" s="379">
        <v>0</v>
      </c>
      <c r="ET65" s="380">
        <v>2</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6</v>
      </c>
      <c r="HP65" s="115">
        <f t="shared" si="18"/>
        <v>0</v>
      </c>
      <c r="HQ65" s="115">
        <f t="shared" si="2"/>
        <v>0</v>
      </c>
      <c r="HR65" s="115">
        <f t="shared" si="3"/>
        <v>0</v>
      </c>
      <c r="HS65" s="116">
        <f t="shared" si="4"/>
        <v>0</v>
      </c>
      <c r="HT65" s="115">
        <f t="shared" si="5"/>
        <v>0</v>
      </c>
      <c r="HU65" s="115">
        <f t="shared" si="6"/>
        <v>0</v>
      </c>
      <c r="HV65" s="117">
        <f t="shared" si="7"/>
        <v>0</v>
      </c>
      <c r="HW65" s="115">
        <f t="shared" si="8"/>
        <v>0</v>
      </c>
      <c r="HX65" s="470" t="str">
        <f t="shared" si="9"/>
        <v>nem volt</v>
      </c>
      <c r="HY65" s="470" t="str">
        <f t="shared" si="10"/>
        <v>nem volt</v>
      </c>
      <c r="HZ65" s="399" t="str">
        <f t="shared" si="11"/>
        <v>nem volt</v>
      </c>
      <c r="IA65" s="118">
        <f t="shared" si="20"/>
        <v>6</v>
      </c>
      <c r="IB65" s="119">
        <f t="shared" si="13"/>
        <v>0</v>
      </c>
      <c r="IC65" s="119">
        <f t="shared" si="14"/>
        <v>0</v>
      </c>
      <c r="ID65" s="399">
        <f t="shared" si="15"/>
        <v>0</v>
      </c>
    </row>
    <row r="66" spans="1:238" ht="18" x14ac:dyDescent="0.25">
      <c r="A66" s="392">
        <f t="shared" si="16"/>
        <v>60</v>
      </c>
      <c r="B66" s="62" t="s">
        <v>437</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4</v>
      </c>
      <c r="EM66" s="379">
        <v>0</v>
      </c>
      <c r="EN66" s="379">
        <v>9</v>
      </c>
      <c r="EO66" s="379">
        <v>4</v>
      </c>
      <c r="EP66" s="379">
        <v>0</v>
      </c>
      <c r="EQ66" s="379">
        <v>0</v>
      </c>
      <c r="ER66" s="379">
        <v>0</v>
      </c>
      <c r="ES66" s="379">
        <v>0</v>
      </c>
      <c r="ET66" s="380">
        <v>6</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4</v>
      </c>
      <c r="HP66" s="115">
        <f t="shared" si="18"/>
        <v>0</v>
      </c>
      <c r="HQ66" s="115">
        <f t="shared" si="2"/>
        <v>9</v>
      </c>
      <c r="HR66" s="115">
        <f t="shared" si="3"/>
        <v>4</v>
      </c>
      <c r="HS66" s="116">
        <f t="shared" si="4"/>
        <v>0</v>
      </c>
      <c r="HT66" s="115">
        <f t="shared" si="5"/>
        <v>0</v>
      </c>
      <c r="HU66" s="115">
        <f t="shared" si="6"/>
        <v>0</v>
      </c>
      <c r="HV66" s="117">
        <f t="shared" si="7"/>
        <v>0</v>
      </c>
      <c r="HW66" s="115">
        <f t="shared" si="8"/>
        <v>0</v>
      </c>
      <c r="HX66" s="470" t="str">
        <f t="shared" si="9"/>
        <v>nem volt</v>
      </c>
      <c r="HY66" s="470">
        <f t="shared" si="10"/>
        <v>0</v>
      </c>
      <c r="HZ66" s="399">
        <f t="shared" si="11"/>
        <v>0</v>
      </c>
      <c r="IA66" s="118">
        <f t="shared" si="20"/>
        <v>17</v>
      </c>
      <c r="IB66" s="119">
        <f t="shared" si="13"/>
        <v>0</v>
      </c>
      <c r="IC66" s="119">
        <f t="shared" si="14"/>
        <v>0</v>
      </c>
      <c r="ID66" s="399">
        <f t="shared" si="15"/>
        <v>0</v>
      </c>
    </row>
    <row r="67" spans="1:238" ht="18" x14ac:dyDescent="0.25">
      <c r="A67" s="392">
        <f t="shared" si="16"/>
        <v>61</v>
      </c>
      <c r="B67" s="62" t="s">
        <v>437</v>
      </c>
      <c r="C67" s="64">
        <v>0</v>
      </c>
      <c r="D67" s="64">
        <v>0</v>
      </c>
      <c r="E67" s="64">
        <v>0</v>
      </c>
      <c r="F67" s="64">
        <v>0</v>
      </c>
      <c r="G67" s="64">
        <v>0</v>
      </c>
      <c r="H67" s="65">
        <v>1</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2</v>
      </c>
      <c r="AI67" s="379">
        <v>0</v>
      </c>
      <c r="AJ67" s="379">
        <v>0</v>
      </c>
      <c r="AK67" s="379">
        <v>0</v>
      </c>
      <c r="AL67" s="379">
        <v>0</v>
      </c>
      <c r="AM67" s="379">
        <v>0</v>
      </c>
      <c r="AN67" s="379">
        <v>0</v>
      </c>
      <c r="AO67" s="379">
        <v>0</v>
      </c>
      <c r="AP67" s="380">
        <v>1</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1</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2</v>
      </c>
      <c r="HP67" s="115">
        <f t="shared" si="18"/>
        <v>0</v>
      </c>
      <c r="HQ67" s="115">
        <f t="shared" si="2"/>
        <v>1</v>
      </c>
      <c r="HR67" s="115">
        <f t="shared" si="3"/>
        <v>0</v>
      </c>
      <c r="HS67" s="116">
        <f t="shared" si="4"/>
        <v>0</v>
      </c>
      <c r="HT67" s="115">
        <f t="shared" si="5"/>
        <v>0</v>
      </c>
      <c r="HU67" s="115">
        <f t="shared" si="6"/>
        <v>0</v>
      </c>
      <c r="HV67" s="117">
        <f t="shared" si="7"/>
        <v>0</v>
      </c>
      <c r="HW67" s="115">
        <f t="shared" si="8"/>
        <v>0</v>
      </c>
      <c r="HX67" s="470" t="str">
        <f t="shared" si="9"/>
        <v>nem volt</v>
      </c>
      <c r="HY67" s="470">
        <f t="shared" si="10"/>
        <v>0</v>
      </c>
      <c r="HZ67" s="399" t="str">
        <f t="shared" si="11"/>
        <v>nem volt</v>
      </c>
      <c r="IA67" s="118">
        <f t="shared" si="20"/>
        <v>3</v>
      </c>
      <c r="IB67" s="119">
        <f t="shared" si="13"/>
        <v>0</v>
      </c>
      <c r="IC67" s="119">
        <f t="shared" si="14"/>
        <v>0</v>
      </c>
      <c r="ID67" s="399">
        <f t="shared" si="15"/>
        <v>1</v>
      </c>
    </row>
    <row r="68" spans="1:238" ht="18" x14ac:dyDescent="0.25">
      <c r="A68" s="392">
        <f t="shared" si="16"/>
        <v>62</v>
      </c>
      <c r="B68" s="62" t="s">
        <v>437</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10</v>
      </c>
      <c r="FN68" s="379">
        <v>0</v>
      </c>
      <c r="FO68" s="379">
        <v>0</v>
      </c>
      <c r="FP68" s="379">
        <v>0</v>
      </c>
      <c r="FQ68" s="379">
        <v>0</v>
      </c>
      <c r="FR68" s="379">
        <v>0</v>
      </c>
      <c r="FS68" s="379">
        <v>0</v>
      </c>
      <c r="FT68" s="379">
        <v>1</v>
      </c>
      <c r="FU68" s="382">
        <v>3</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12</v>
      </c>
      <c r="GZ68" s="379">
        <v>8</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10</v>
      </c>
      <c r="HP68" s="115">
        <f t="shared" si="18"/>
        <v>0</v>
      </c>
      <c r="HQ68" s="115">
        <f t="shared" si="2"/>
        <v>12</v>
      </c>
      <c r="HR68" s="115">
        <f t="shared" si="3"/>
        <v>8</v>
      </c>
      <c r="HS68" s="116">
        <f t="shared" si="4"/>
        <v>0</v>
      </c>
      <c r="HT68" s="115">
        <f t="shared" si="5"/>
        <v>0</v>
      </c>
      <c r="HU68" s="115">
        <f t="shared" si="6"/>
        <v>0</v>
      </c>
      <c r="HV68" s="117">
        <f t="shared" si="7"/>
        <v>1</v>
      </c>
      <c r="HW68" s="115">
        <f t="shared" si="8"/>
        <v>0</v>
      </c>
      <c r="HX68" s="470" t="str">
        <f t="shared" si="9"/>
        <v>nem volt</v>
      </c>
      <c r="HY68" s="470">
        <f t="shared" si="10"/>
        <v>0</v>
      </c>
      <c r="HZ68" s="399">
        <f t="shared" si="11"/>
        <v>0.125</v>
      </c>
      <c r="IA68" s="118">
        <f t="shared" si="20"/>
        <v>30</v>
      </c>
      <c r="IB68" s="119">
        <f t="shared" si="13"/>
        <v>1</v>
      </c>
      <c r="IC68" s="119">
        <f t="shared" si="14"/>
        <v>3.3333333333333333E-2</v>
      </c>
      <c r="ID68" s="399">
        <f t="shared" si="15"/>
        <v>0</v>
      </c>
    </row>
    <row r="69" spans="1:238" ht="18" x14ac:dyDescent="0.25">
      <c r="A69" s="392">
        <f t="shared" si="16"/>
        <v>63</v>
      </c>
      <c r="B69" s="62" t="s">
        <v>437</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7</v>
      </c>
      <c r="HG69" s="379">
        <v>0</v>
      </c>
      <c r="HH69" s="379">
        <v>0</v>
      </c>
      <c r="HI69" s="379">
        <v>0</v>
      </c>
      <c r="HJ69" s="379">
        <v>0</v>
      </c>
      <c r="HK69" s="379">
        <v>0</v>
      </c>
      <c r="HL69" s="379">
        <v>0</v>
      </c>
      <c r="HM69" s="379">
        <v>0</v>
      </c>
      <c r="HN69" s="380">
        <v>3</v>
      </c>
      <c r="HO69" s="115">
        <f t="shared" si="17"/>
        <v>7</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0"/>
        <v>7</v>
      </c>
      <c r="IB69" s="119">
        <f t="shared" si="13"/>
        <v>0</v>
      </c>
      <c r="IC69" s="119">
        <f t="shared" si="14"/>
        <v>0</v>
      </c>
      <c r="ID69" s="399">
        <f t="shared" si="15"/>
        <v>0</v>
      </c>
    </row>
    <row r="70" spans="1:238" ht="18" x14ac:dyDescent="0.25">
      <c r="A70" s="392">
        <f t="shared" si="16"/>
        <v>64</v>
      </c>
      <c r="B70" s="62" t="s">
        <v>437</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7</v>
      </c>
      <c r="FE70" s="379">
        <v>0</v>
      </c>
      <c r="FF70" s="379">
        <v>0</v>
      </c>
      <c r="FG70" s="379">
        <v>0</v>
      </c>
      <c r="FH70" s="379">
        <v>0</v>
      </c>
      <c r="FI70" s="379">
        <v>0</v>
      </c>
      <c r="FJ70" s="379">
        <v>0</v>
      </c>
      <c r="FK70" s="379">
        <v>0</v>
      </c>
      <c r="FL70" s="380">
        <v>1</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7</v>
      </c>
      <c r="HP70" s="115">
        <f t="shared" si="18"/>
        <v>0</v>
      </c>
      <c r="HQ70" s="115">
        <f t="shared" si="2"/>
        <v>0</v>
      </c>
      <c r="HR70" s="115">
        <f t="shared" si="3"/>
        <v>0</v>
      </c>
      <c r="HS70" s="116">
        <f t="shared" si="4"/>
        <v>0</v>
      </c>
      <c r="HT70" s="115">
        <f t="shared" si="5"/>
        <v>0</v>
      </c>
      <c r="HU70" s="115">
        <f t="shared" si="6"/>
        <v>0</v>
      </c>
      <c r="HV70" s="117">
        <f t="shared" si="7"/>
        <v>0</v>
      </c>
      <c r="HW70" s="115">
        <f t="shared" si="8"/>
        <v>0</v>
      </c>
      <c r="HX70" s="470" t="str">
        <f t="shared" si="9"/>
        <v>nem volt</v>
      </c>
      <c r="HY70" s="470" t="str">
        <f t="shared" si="10"/>
        <v>nem volt</v>
      </c>
      <c r="HZ70" s="399" t="str">
        <f t="shared" si="11"/>
        <v>nem volt</v>
      </c>
      <c r="IA70" s="118">
        <f t="shared" si="20"/>
        <v>7</v>
      </c>
      <c r="IB70" s="119">
        <f t="shared" si="13"/>
        <v>0</v>
      </c>
      <c r="IC70" s="119">
        <f t="shared" si="14"/>
        <v>0</v>
      </c>
      <c r="ID70" s="399">
        <f t="shared" si="15"/>
        <v>0</v>
      </c>
    </row>
    <row r="71" spans="1:238" ht="18" x14ac:dyDescent="0.25">
      <c r="A71" s="392">
        <f t="shared" si="16"/>
        <v>65</v>
      </c>
      <c r="B71" s="62" t="s">
        <v>437</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3</v>
      </c>
      <c r="AI71" s="379">
        <v>0</v>
      </c>
      <c r="AJ71" s="379">
        <v>0</v>
      </c>
      <c r="AK71" s="379">
        <v>0</v>
      </c>
      <c r="AL71" s="379">
        <v>0</v>
      </c>
      <c r="AM71" s="379">
        <v>0</v>
      </c>
      <c r="AN71" s="379">
        <v>0</v>
      </c>
      <c r="AO71" s="379">
        <v>0</v>
      </c>
      <c r="AP71" s="380">
        <v>5</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7</v>
      </c>
      <c r="EW71" s="379">
        <v>0</v>
      </c>
      <c r="EX71" s="379">
        <v>5</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3</v>
      </c>
      <c r="HP71" s="115">
        <f t="shared" si="18"/>
        <v>7</v>
      </c>
      <c r="HQ71" s="115">
        <f t="shared" si="2"/>
        <v>0</v>
      </c>
      <c r="HR71" s="115">
        <f t="shared" si="3"/>
        <v>5</v>
      </c>
      <c r="HS71" s="116">
        <f t="shared" si="4"/>
        <v>0</v>
      </c>
      <c r="HT71" s="115">
        <f t="shared" si="5"/>
        <v>0</v>
      </c>
      <c r="HU71" s="115">
        <f t="shared" si="6"/>
        <v>0</v>
      </c>
      <c r="HV71" s="117">
        <f t="shared" si="7"/>
        <v>0</v>
      </c>
      <c r="HW71" s="115">
        <f t="shared" si="8"/>
        <v>0</v>
      </c>
      <c r="HX71" s="470">
        <f t="shared" si="9"/>
        <v>0</v>
      </c>
      <c r="HY71" s="470" t="str">
        <f t="shared" si="10"/>
        <v>nem volt</v>
      </c>
      <c r="HZ71" s="399">
        <f t="shared" si="11"/>
        <v>0</v>
      </c>
      <c r="IA71" s="118">
        <f t="shared" si="20"/>
        <v>15</v>
      </c>
      <c r="IB71" s="119">
        <f t="shared" ref="IB71:IB106" si="21">SUM(HS71:HV71)</f>
        <v>0</v>
      </c>
      <c r="IC71" s="119">
        <f t="shared" si="14"/>
        <v>0</v>
      </c>
      <c r="ID71" s="399">
        <f t="shared" si="15"/>
        <v>0</v>
      </c>
    </row>
    <row r="72" spans="1:238" ht="18" x14ac:dyDescent="0.25">
      <c r="A72" s="392">
        <f t="shared" si="16"/>
        <v>66</v>
      </c>
      <c r="B72" s="62" t="s">
        <v>437</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8</v>
      </c>
      <c r="AI72" s="379">
        <v>6</v>
      </c>
      <c r="AJ72" s="379">
        <v>6</v>
      </c>
      <c r="AK72" s="379">
        <v>3</v>
      </c>
      <c r="AL72" s="379">
        <v>0</v>
      </c>
      <c r="AM72" s="379">
        <v>0</v>
      </c>
      <c r="AN72" s="379">
        <v>0</v>
      </c>
      <c r="AO72" s="379">
        <v>0</v>
      </c>
      <c r="AP72" s="380">
        <v>3</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8</v>
      </c>
      <c r="HP72" s="115">
        <f t="shared" ref="HP72:HP106" si="23">SUM(Q72,Z72,AI72,AR72,BA72,BJ72,BS72,CB72,CK72,CT72,DC72,DL72,DU72,ED72,EM72,EV72,FE72,FN72,FW72,GF72,GO72,GX72,HG72)</f>
        <v>6</v>
      </c>
      <c r="HQ72" s="115">
        <f t="shared" ref="HQ72:HQ106" si="24">SUM(R72,AA72,AJ72,AS72,BB72,BK72,BT72,CC72,CL72,CU72,DD72,DM72,DV72,EE72,EN72,EW72,FF72,FO72,FX72,GG72,GP72,GY72,HH72)</f>
        <v>6</v>
      </c>
      <c r="HR72" s="115">
        <f t="shared" ref="HR72:HR106" si="25">SUM(S72,AB72,AK72,AT72,BC72,BL72,BU72,CD72,CM72,CV72,DE72,DN72,DW72,EF72,EO72,EX72,FG72,FP72,FY72,GH72,GQ72,GZ72,HI72)</f>
        <v>3</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f t="shared" ref="HW72:HW106" si="30">IF(HO72=0,"nem volt",HS72/HO72)</f>
        <v>0</v>
      </c>
      <c r="HX72" s="470">
        <f t="shared" ref="HX72:HX106" si="31">IF(HP72=0,"nem volt",HT72/HP72)</f>
        <v>0</v>
      </c>
      <c r="HY72" s="470">
        <f t="shared" ref="HY72:HY106" si="32">IF(HQ72=0,"nem volt",HU72/HQ72)</f>
        <v>0</v>
      </c>
      <c r="HZ72" s="399">
        <f t="shared" ref="HZ72:HZ106" si="33">IF(HR72=0,"nem volt",HV72/HR72)</f>
        <v>0</v>
      </c>
      <c r="IA72" s="118">
        <f t="shared" si="20"/>
        <v>23</v>
      </c>
      <c r="IB72" s="119">
        <f t="shared" si="21"/>
        <v>0</v>
      </c>
      <c r="IC72" s="119">
        <f t="shared" ref="IC72:IC106" si="34">IF(IA72=0,"nem volt",IB72/IA72)</f>
        <v>0</v>
      </c>
      <c r="ID72" s="399">
        <f t="shared" ref="ID72:ID106" si="35">SUM(C72:N72)</f>
        <v>0</v>
      </c>
    </row>
    <row r="73" spans="1:238" ht="18" x14ac:dyDescent="0.25">
      <c r="A73" s="392">
        <f t="shared" ref="A73:A106" si="36">A72+1</f>
        <v>67</v>
      </c>
      <c r="B73" s="62" t="s">
        <v>437</v>
      </c>
      <c r="C73" s="64">
        <v>0</v>
      </c>
      <c r="D73" s="64">
        <v>0</v>
      </c>
      <c r="E73" s="64">
        <v>0</v>
      </c>
      <c r="F73" s="64">
        <v>0</v>
      </c>
      <c r="G73" s="64">
        <v>0</v>
      </c>
      <c r="H73" s="65">
        <v>1</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3</v>
      </c>
      <c r="AI73" s="379">
        <v>0</v>
      </c>
      <c r="AJ73" s="379">
        <v>0</v>
      </c>
      <c r="AK73" s="379">
        <v>0</v>
      </c>
      <c r="AL73" s="379">
        <v>0</v>
      </c>
      <c r="AM73" s="379">
        <v>0</v>
      </c>
      <c r="AN73" s="379">
        <v>0</v>
      </c>
      <c r="AO73" s="379">
        <v>0</v>
      </c>
      <c r="AP73" s="380">
        <v>1</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3</v>
      </c>
      <c r="HP73" s="115">
        <f t="shared" si="23"/>
        <v>0</v>
      </c>
      <c r="HQ73" s="115">
        <f t="shared" si="24"/>
        <v>0</v>
      </c>
      <c r="HR73" s="115">
        <f t="shared" si="25"/>
        <v>0</v>
      </c>
      <c r="HS73" s="116">
        <f t="shared" si="26"/>
        <v>0</v>
      </c>
      <c r="HT73" s="115">
        <f t="shared" si="27"/>
        <v>0</v>
      </c>
      <c r="HU73" s="115">
        <f t="shared" si="28"/>
        <v>0</v>
      </c>
      <c r="HV73" s="117">
        <f t="shared" si="29"/>
        <v>0</v>
      </c>
      <c r="HW73" s="115">
        <f t="shared" si="30"/>
        <v>0</v>
      </c>
      <c r="HX73" s="470" t="str">
        <f t="shared" si="31"/>
        <v>nem volt</v>
      </c>
      <c r="HY73" s="470" t="str">
        <f t="shared" si="32"/>
        <v>nem volt</v>
      </c>
      <c r="HZ73" s="399" t="str">
        <f t="shared" si="33"/>
        <v>nem volt</v>
      </c>
      <c r="IA73" s="118">
        <f t="shared" si="20"/>
        <v>3</v>
      </c>
      <c r="IB73" s="119">
        <f t="shared" si="21"/>
        <v>0</v>
      </c>
      <c r="IC73" s="119">
        <f t="shared" si="34"/>
        <v>0</v>
      </c>
      <c r="ID73" s="399">
        <f t="shared" si="35"/>
        <v>1</v>
      </c>
    </row>
    <row r="74" spans="1:238" ht="18" x14ac:dyDescent="0.25">
      <c r="A74" s="392">
        <f t="shared" si="36"/>
        <v>68</v>
      </c>
      <c r="B74" s="62" t="s">
        <v>437</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15</v>
      </c>
      <c r="FE74" s="379">
        <v>4</v>
      </c>
      <c r="FF74" s="379">
        <v>0</v>
      </c>
      <c r="FG74" s="379">
        <v>0</v>
      </c>
      <c r="FH74" s="379">
        <v>0</v>
      </c>
      <c r="FI74" s="379">
        <v>1</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15</v>
      </c>
      <c r="HP74" s="115">
        <f t="shared" si="23"/>
        <v>4</v>
      </c>
      <c r="HQ74" s="115">
        <f t="shared" si="24"/>
        <v>0</v>
      </c>
      <c r="HR74" s="115">
        <f t="shared" si="25"/>
        <v>0</v>
      </c>
      <c r="HS74" s="116">
        <f t="shared" si="26"/>
        <v>0</v>
      </c>
      <c r="HT74" s="115">
        <f t="shared" si="27"/>
        <v>1</v>
      </c>
      <c r="HU74" s="115">
        <f t="shared" si="28"/>
        <v>0</v>
      </c>
      <c r="HV74" s="117">
        <f t="shared" si="29"/>
        <v>0</v>
      </c>
      <c r="HW74" s="115">
        <f t="shared" si="30"/>
        <v>0</v>
      </c>
      <c r="HX74" s="470">
        <f t="shared" si="31"/>
        <v>0.25</v>
      </c>
      <c r="HY74" s="470" t="str">
        <f t="shared" si="32"/>
        <v>nem volt</v>
      </c>
      <c r="HZ74" s="399" t="str">
        <f t="shared" si="33"/>
        <v>nem volt</v>
      </c>
      <c r="IA74" s="118">
        <f t="shared" si="20"/>
        <v>19</v>
      </c>
      <c r="IB74" s="119">
        <f t="shared" si="21"/>
        <v>1</v>
      </c>
      <c r="IC74" s="119">
        <f t="shared" si="34"/>
        <v>5.2631578947368418E-2</v>
      </c>
      <c r="ID74" s="399">
        <f t="shared" si="35"/>
        <v>0</v>
      </c>
    </row>
    <row r="75" spans="1:238" ht="18" x14ac:dyDescent="0.25">
      <c r="A75" s="392">
        <f t="shared" si="36"/>
        <v>69</v>
      </c>
      <c r="B75" s="62" t="s">
        <v>437</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9</v>
      </c>
      <c r="FE75" s="379">
        <v>0</v>
      </c>
      <c r="FF75" s="379">
        <v>1</v>
      </c>
      <c r="FG75" s="379">
        <v>0</v>
      </c>
      <c r="FH75" s="379">
        <v>0</v>
      </c>
      <c r="FI75" s="379">
        <v>0</v>
      </c>
      <c r="FJ75" s="379">
        <v>0</v>
      </c>
      <c r="FK75" s="379">
        <v>0</v>
      </c>
      <c r="FL75" s="380">
        <v>3</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9</v>
      </c>
      <c r="HP75" s="115">
        <f t="shared" si="23"/>
        <v>0</v>
      </c>
      <c r="HQ75" s="115">
        <f t="shared" si="24"/>
        <v>1</v>
      </c>
      <c r="HR75" s="115">
        <f t="shared" si="25"/>
        <v>0</v>
      </c>
      <c r="HS75" s="116">
        <f t="shared" si="26"/>
        <v>0</v>
      </c>
      <c r="HT75" s="115">
        <f t="shared" si="27"/>
        <v>0</v>
      </c>
      <c r="HU75" s="115">
        <f t="shared" si="28"/>
        <v>0</v>
      </c>
      <c r="HV75" s="117">
        <f t="shared" si="29"/>
        <v>0</v>
      </c>
      <c r="HW75" s="115">
        <f t="shared" si="30"/>
        <v>0</v>
      </c>
      <c r="HX75" s="470" t="str">
        <f t="shared" si="31"/>
        <v>nem volt</v>
      </c>
      <c r="HY75" s="470">
        <f t="shared" si="32"/>
        <v>0</v>
      </c>
      <c r="HZ75" s="399" t="str">
        <f t="shared" si="33"/>
        <v>nem volt</v>
      </c>
      <c r="IA75" s="118">
        <f t="shared" si="20"/>
        <v>10</v>
      </c>
      <c r="IB75" s="119">
        <f t="shared" si="21"/>
        <v>0</v>
      </c>
      <c r="IC75" s="119">
        <f t="shared" si="34"/>
        <v>0</v>
      </c>
      <c r="ID75" s="399">
        <f t="shared" si="35"/>
        <v>0</v>
      </c>
    </row>
    <row r="76" spans="1:238" ht="18" x14ac:dyDescent="0.25">
      <c r="A76" s="392">
        <f t="shared" si="36"/>
        <v>70</v>
      </c>
      <c r="B76" s="62" t="s">
        <v>437</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5</v>
      </c>
      <c r="FE76" s="379">
        <v>0</v>
      </c>
      <c r="FF76" s="379">
        <v>0</v>
      </c>
      <c r="FG76" s="379">
        <v>0</v>
      </c>
      <c r="FH76" s="379">
        <v>0</v>
      </c>
      <c r="FI76" s="379">
        <v>0</v>
      </c>
      <c r="FJ76" s="379">
        <v>0</v>
      </c>
      <c r="FK76" s="379">
        <v>0</v>
      </c>
      <c r="FL76" s="380">
        <v>2</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5</v>
      </c>
      <c r="HP76" s="115">
        <f t="shared" si="23"/>
        <v>0</v>
      </c>
      <c r="HQ76" s="115">
        <f t="shared" si="24"/>
        <v>0</v>
      </c>
      <c r="HR76" s="115">
        <f t="shared" si="25"/>
        <v>0</v>
      </c>
      <c r="HS76" s="116">
        <f t="shared" si="26"/>
        <v>0</v>
      </c>
      <c r="HT76" s="115">
        <f t="shared" si="27"/>
        <v>0</v>
      </c>
      <c r="HU76" s="115">
        <f t="shared" si="28"/>
        <v>0</v>
      </c>
      <c r="HV76" s="117">
        <f t="shared" si="29"/>
        <v>0</v>
      </c>
      <c r="HW76" s="115">
        <f t="shared" si="30"/>
        <v>0</v>
      </c>
      <c r="HX76" s="470" t="str">
        <f t="shared" si="31"/>
        <v>nem volt</v>
      </c>
      <c r="HY76" s="470" t="str">
        <f t="shared" si="32"/>
        <v>nem volt</v>
      </c>
      <c r="HZ76" s="399" t="str">
        <f t="shared" si="33"/>
        <v>nem volt</v>
      </c>
      <c r="IA76" s="118">
        <f t="shared" si="20"/>
        <v>5</v>
      </c>
      <c r="IB76" s="119">
        <f t="shared" si="21"/>
        <v>0</v>
      </c>
      <c r="IC76" s="119">
        <f t="shared" si="34"/>
        <v>0</v>
      </c>
      <c r="ID76" s="399">
        <f t="shared" si="35"/>
        <v>0</v>
      </c>
    </row>
    <row r="77" spans="1:238" ht="18" x14ac:dyDescent="0.25">
      <c r="A77" s="392">
        <f t="shared" si="36"/>
        <v>71</v>
      </c>
      <c r="B77" s="62" t="s">
        <v>437</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437</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11</v>
      </c>
      <c r="AK78" s="379">
        <v>5</v>
      </c>
      <c r="AL78" s="379">
        <v>0</v>
      </c>
      <c r="AM78" s="379">
        <v>0</v>
      </c>
      <c r="AN78" s="379">
        <v>0</v>
      </c>
      <c r="AO78" s="379">
        <v>0</v>
      </c>
      <c r="AP78" s="380">
        <v>3</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11</v>
      </c>
      <c r="HR78" s="115">
        <f t="shared" si="25"/>
        <v>5</v>
      </c>
      <c r="HS78" s="116">
        <f t="shared" si="26"/>
        <v>0</v>
      </c>
      <c r="HT78" s="115">
        <f t="shared" si="27"/>
        <v>0</v>
      </c>
      <c r="HU78" s="115">
        <f t="shared" si="28"/>
        <v>0</v>
      </c>
      <c r="HV78" s="117">
        <f t="shared" si="29"/>
        <v>0</v>
      </c>
      <c r="HW78" s="115" t="str">
        <f t="shared" si="30"/>
        <v>nem volt</v>
      </c>
      <c r="HX78" s="470" t="str">
        <f t="shared" si="31"/>
        <v>nem volt</v>
      </c>
      <c r="HY78" s="470">
        <f t="shared" si="32"/>
        <v>0</v>
      </c>
      <c r="HZ78" s="399">
        <f t="shared" si="33"/>
        <v>0</v>
      </c>
      <c r="IA78" s="118">
        <f t="shared" si="20"/>
        <v>16</v>
      </c>
      <c r="IB78" s="119">
        <f t="shared" si="21"/>
        <v>0</v>
      </c>
      <c r="IC78" s="119">
        <f t="shared" si="34"/>
        <v>0</v>
      </c>
      <c r="ID78" s="399">
        <f t="shared" si="35"/>
        <v>0</v>
      </c>
    </row>
    <row r="79" spans="1:238" ht="18" x14ac:dyDescent="0.25">
      <c r="A79" s="392">
        <f t="shared" si="36"/>
        <v>73</v>
      </c>
      <c r="B79" s="62" t="s">
        <v>437</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t="s">
        <v>437</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5</v>
      </c>
      <c r="DX80" s="379">
        <v>0</v>
      </c>
      <c r="DY80" s="379">
        <v>0</v>
      </c>
      <c r="DZ80" s="379">
        <v>0</v>
      </c>
      <c r="EA80" s="379">
        <v>0</v>
      </c>
      <c r="EB80" s="380">
        <v>2</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6</v>
      </c>
      <c r="HG80" s="379">
        <v>0</v>
      </c>
      <c r="HH80" s="379">
        <v>0</v>
      </c>
      <c r="HI80" s="379">
        <v>0</v>
      </c>
      <c r="HJ80" s="379">
        <v>0</v>
      </c>
      <c r="HK80" s="379">
        <v>0</v>
      </c>
      <c r="HL80" s="379">
        <v>0</v>
      </c>
      <c r="HM80" s="379">
        <v>0</v>
      </c>
      <c r="HN80" s="380">
        <v>2</v>
      </c>
      <c r="HO80" s="115">
        <f t="shared" si="22"/>
        <v>6</v>
      </c>
      <c r="HP80" s="115">
        <f t="shared" si="23"/>
        <v>0</v>
      </c>
      <c r="HQ80" s="115">
        <f t="shared" si="24"/>
        <v>0</v>
      </c>
      <c r="HR80" s="115">
        <f t="shared" si="25"/>
        <v>5</v>
      </c>
      <c r="HS80" s="116">
        <f t="shared" si="26"/>
        <v>0</v>
      </c>
      <c r="HT80" s="115">
        <f t="shared" si="27"/>
        <v>0</v>
      </c>
      <c r="HU80" s="115">
        <f t="shared" si="28"/>
        <v>0</v>
      </c>
      <c r="HV80" s="117">
        <f t="shared" si="29"/>
        <v>0</v>
      </c>
      <c r="HW80" s="115">
        <f t="shared" si="30"/>
        <v>0</v>
      </c>
      <c r="HX80" s="470" t="str">
        <f t="shared" si="31"/>
        <v>nem volt</v>
      </c>
      <c r="HY80" s="470" t="str">
        <f t="shared" si="32"/>
        <v>nem volt</v>
      </c>
      <c r="HZ80" s="399">
        <f t="shared" si="33"/>
        <v>0</v>
      </c>
      <c r="IA80" s="118">
        <f t="shared" ref="IA80:IA106" si="37">SUM(HO80:HR80)</f>
        <v>11</v>
      </c>
      <c r="IB80" s="119">
        <f t="shared" si="21"/>
        <v>0</v>
      </c>
      <c r="IC80" s="119">
        <f t="shared" si="34"/>
        <v>0</v>
      </c>
      <c r="ID80" s="399">
        <f t="shared" si="35"/>
        <v>0</v>
      </c>
    </row>
    <row r="81" spans="1:238" ht="18" x14ac:dyDescent="0.25">
      <c r="A81" s="392">
        <f t="shared" si="36"/>
        <v>75</v>
      </c>
      <c r="B81" s="62" t="s">
        <v>437</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7</v>
      </c>
      <c r="FE81" s="379">
        <v>4</v>
      </c>
      <c r="FF81" s="379">
        <v>0</v>
      </c>
      <c r="FG81" s="379">
        <v>0</v>
      </c>
      <c r="FH81" s="379">
        <v>0</v>
      </c>
      <c r="FI81" s="379">
        <v>0</v>
      </c>
      <c r="FJ81" s="379">
        <v>0</v>
      </c>
      <c r="FK81" s="379">
        <v>0</v>
      </c>
      <c r="FL81" s="380">
        <v>2</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7</v>
      </c>
      <c r="HP81" s="115">
        <f t="shared" si="23"/>
        <v>4</v>
      </c>
      <c r="HQ81" s="115">
        <f t="shared" si="24"/>
        <v>0</v>
      </c>
      <c r="HR81" s="115">
        <f t="shared" si="25"/>
        <v>0</v>
      </c>
      <c r="HS81" s="116">
        <f t="shared" si="26"/>
        <v>0</v>
      </c>
      <c r="HT81" s="115">
        <f t="shared" si="27"/>
        <v>0</v>
      </c>
      <c r="HU81" s="115">
        <f t="shared" si="28"/>
        <v>0</v>
      </c>
      <c r="HV81" s="117">
        <f t="shared" si="29"/>
        <v>0</v>
      </c>
      <c r="HW81" s="115">
        <f t="shared" si="30"/>
        <v>0</v>
      </c>
      <c r="HX81" s="470">
        <f t="shared" si="31"/>
        <v>0</v>
      </c>
      <c r="HY81" s="470" t="str">
        <f t="shared" si="32"/>
        <v>nem volt</v>
      </c>
      <c r="HZ81" s="399" t="str">
        <f t="shared" si="33"/>
        <v>nem volt</v>
      </c>
      <c r="IA81" s="118">
        <f t="shared" si="37"/>
        <v>11</v>
      </c>
      <c r="IB81" s="119">
        <f t="shared" si="21"/>
        <v>0</v>
      </c>
      <c r="IC81" s="119">
        <f t="shared" si="34"/>
        <v>0</v>
      </c>
      <c r="ID81" s="399">
        <f t="shared" si="35"/>
        <v>0</v>
      </c>
    </row>
    <row r="82" spans="1:238" ht="18" x14ac:dyDescent="0.25">
      <c r="A82" s="392">
        <f t="shared" si="36"/>
        <v>76</v>
      </c>
      <c r="B82" s="62" t="s">
        <v>437</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4</v>
      </c>
      <c r="FF82" s="379">
        <v>0</v>
      </c>
      <c r="FG82" s="379">
        <v>0</v>
      </c>
      <c r="FH82" s="379">
        <v>0</v>
      </c>
      <c r="FI82" s="379">
        <v>0</v>
      </c>
      <c r="FJ82" s="379">
        <v>0</v>
      </c>
      <c r="FK82" s="379">
        <v>0</v>
      </c>
      <c r="FL82" s="380">
        <v>1</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4</v>
      </c>
      <c r="HQ82" s="115">
        <f t="shared" si="24"/>
        <v>0</v>
      </c>
      <c r="HR82" s="115">
        <f t="shared" si="25"/>
        <v>0</v>
      </c>
      <c r="HS82" s="116">
        <f t="shared" si="26"/>
        <v>0</v>
      </c>
      <c r="HT82" s="115">
        <f t="shared" si="27"/>
        <v>0</v>
      </c>
      <c r="HU82" s="115">
        <f t="shared" si="28"/>
        <v>0</v>
      </c>
      <c r="HV82" s="117">
        <f t="shared" si="29"/>
        <v>0</v>
      </c>
      <c r="HW82" s="115" t="str">
        <f t="shared" si="30"/>
        <v>nem volt</v>
      </c>
      <c r="HX82" s="470">
        <f t="shared" si="31"/>
        <v>0</v>
      </c>
      <c r="HY82" s="470" t="str">
        <f t="shared" si="32"/>
        <v>nem volt</v>
      </c>
      <c r="HZ82" s="399" t="str">
        <f t="shared" si="33"/>
        <v>nem volt</v>
      </c>
      <c r="IA82" s="118">
        <f t="shared" si="37"/>
        <v>4</v>
      </c>
      <c r="IB82" s="119">
        <f t="shared" si="21"/>
        <v>0</v>
      </c>
      <c r="IC82" s="119">
        <f t="shared" si="34"/>
        <v>0</v>
      </c>
      <c r="ID82" s="399">
        <f t="shared" si="35"/>
        <v>0</v>
      </c>
    </row>
    <row r="83" spans="1:238" ht="18" x14ac:dyDescent="0.25">
      <c r="A83" s="392">
        <f t="shared" si="36"/>
        <v>77</v>
      </c>
      <c r="B83" s="62" t="s">
        <v>437</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3</v>
      </c>
      <c r="AI83" s="379">
        <v>2</v>
      </c>
      <c r="AJ83" s="379">
        <v>0</v>
      </c>
      <c r="AK83" s="379">
        <v>0</v>
      </c>
      <c r="AL83" s="379">
        <v>0</v>
      </c>
      <c r="AM83" s="379">
        <v>0</v>
      </c>
      <c r="AN83" s="379">
        <v>0</v>
      </c>
      <c r="AO83" s="379">
        <v>0</v>
      </c>
      <c r="AP83" s="380">
        <v>2</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6</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3</v>
      </c>
      <c r="HP83" s="115">
        <f t="shared" si="23"/>
        <v>2</v>
      </c>
      <c r="HQ83" s="115">
        <f t="shared" si="24"/>
        <v>0</v>
      </c>
      <c r="HR83" s="115">
        <f t="shared" si="25"/>
        <v>6</v>
      </c>
      <c r="HS83" s="116">
        <f t="shared" si="26"/>
        <v>0</v>
      </c>
      <c r="HT83" s="115">
        <f t="shared" si="27"/>
        <v>0</v>
      </c>
      <c r="HU83" s="115">
        <f t="shared" si="28"/>
        <v>0</v>
      </c>
      <c r="HV83" s="117">
        <f t="shared" si="29"/>
        <v>0</v>
      </c>
      <c r="HW83" s="115">
        <f t="shared" si="30"/>
        <v>0</v>
      </c>
      <c r="HX83" s="470">
        <f t="shared" si="31"/>
        <v>0</v>
      </c>
      <c r="HY83" s="470" t="str">
        <f t="shared" si="32"/>
        <v>nem volt</v>
      </c>
      <c r="HZ83" s="399">
        <f t="shared" si="33"/>
        <v>0</v>
      </c>
      <c r="IA83" s="118">
        <f t="shared" si="37"/>
        <v>11</v>
      </c>
      <c r="IB83" s="119">
        <f t="shared" si="21"/>
        <v>0</v>
      </c>
      <c r="IC83" s="119">
        <f t="shared" si="34"/>
        <v>0</v>
      </c>
      <c r="ID83" s="399">
        <f t="shared" si="35"/>
        <v>0</v>
      </c>
    </row>
    <row r="84" spans="1:238" ht="18" x14ac:dyDescent="0.25">
      <c r="A84" s="392">
        <f t="shared" si="36"/>
        <v>78</v>
      </c>
      <c r="B84" s="62" t="s">
        <v>437</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6</v>
      </c>
      <c r="BJ84" s="379">
        <v>0</v>
      </c>
      <c r="BK84" s="379">
        <v>0</v>
      </c>
      <c r="BL84" s="379">
        <v>0</v>
      </c>
      <c r="BM84" s="379">
        <v>0</v>
      </c>
      <c r="BN84" s="379">
        <v>0</v>
      </c>
      <c r="BO84" s="379">
        <v>0</v>
      </c>
      <c r="BP84" s="379">
        <v>0</v>
      </c>
      <c r="BQ84" s="382">
        <v>1</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3</v>
      </c>
      <c r="DX84" s="379">
        <v>0</v>
      </c>
      <c r="DY84" s="379">
        <v>0</v>
      </c>
      <c r="DZ84" s="379">
        <v>0</v>
      </c>
      <c r="EA84" s="379">
        <v>0</v>
      </c>
      <c r="EB84" s="380">
        <v>2</v>
      </c>
      <c r="EC84" s="381">
        <v>1</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7</v>
      </c>
      <c r="HP84" s="115">
        <f t="shared" si="23"/>
        <v>0</v>
      </c>
      <c r="HQ84" s="115">
        <f t="shared" si="24"/>
        <v>0</v>
      </c>
      <c r="HR84" s="115">
        <f t="shared" si="25"/>
        <v>3</v>
      </c>
      <c r="HS84" s="116">
        <f t="shared" si="26"/>
        <v>0</v>
      </c>
      <c r="HT84" s="115">
        <f t="shared" si="27"/>
        <v>0</v>
      </c>
      <c r="HU84" s="115">
        <f t="shared" si="28"/>
        <v>0</v>
      </c>
      <c r="HV84" s="117">
        <f t="shared" si="29"/>
        <v>0</v>
      </c>
      <c r="HW84" s="115">
        <f t="shared" si="30"/>
        <v>0</v>
      </c>
      <c r="HX84" s="470" t="str">
        <f t="shared" si="31"/>
        <v>nem volt</v>
      </c>
      <c r="HY84" s="470" t="str">
        <f t="shared" si="32"/>
        <v>nem volt</v>
      </c>
      <c r="HZ84" s="399">
        <f t="shared" si="33"/>
        <v>0</v>
      </c>
      <c r="IA84" s="118">
        <f t="shared" si="37"/>
        <v>10</v>
      </c>
      <c r="IB84" s="119">
        <f t="shared" si="21"/>
        <v>0</v>
      </c>
      <c r="IC84" s="119">
        <f t="shared" si="34"/>
        <v>0</v>
      </c>
      <c r="ID84" s="399">
        <f t="shared" si="35"/>
        <v>0</v>
      </c>
    </row>
    <row r="85" spans="1:238" ht="18" x14ac:dyDescent="0.25">
      <c r="A85" s="392">
        <f t="shared" si="36"/>
        <v>79</v>
      </c>
      <c r="B85" s="62" t="s">
        <v>437</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5</v>
      </c>
      <c r="FW85" s="379">
        <v>3</v>
      </c>
      <c r="FX85" s="379">
        <v>0</v>
      </c>
      <c r="FY85" s="379">
        <v>0</v>
      </c>
      <c r="FZ85" s="379">
        <v>0</v>
      </c>
      <c r="GA85" s="379">
        <v>2</v>
      </c>
      <c r="GB85" s="379">
        <v>0</v>
      </c>
      <c r="GC85" s="379">
        <v>0</v>
      </c>
      <c r="GD85" s="380">
        <v>2</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5</v>
      </c>
      <c r="HP85" s="115">
        <f t="shared" si="23"/>
        <v>3</v>
      </c>
      <c r="HQ85" s="115">
        <f t="shared" si="24"/>
        <v>0</v>
      </c>
      <c r="HR85" s="115">
        <f t="shared" si="25"/>
        <v>0</v>
      </c>
      <c r="HS85" s="116">
        <f t="shared" si="26"/>
        <v>0</v>
      </c>
      <c r="HT85" s="115">
        <f t="shared" si="27"/>
        <v>2</v>
      </c>
      <c r="HU85" s="115">
        <f t="shared" si="28"/>
        <v>0</v>
      </c>
      <c r="HV85" s="117">
        <f t="shared" si="29"/>
        <v>0</v>
      </c>
      <c r="HW85" s="115">
        <f t="shared" si="30"/>
        <v>0</v>
      </c>
      <c r="HX85" s="470">
        <f t="shared" si="31"/>
        <v>0.66666666666666663</v>
      </c>
      <c r="HY85" s="470" t="str">
        <f t="shared" si="32"/>
        <v>nem volt</v>
      </c>
      <c r="HZ85" s="399" t="str">
        <f t="shared" si="33"/>
        <v>nem volt</v>
      </c>
      <c r="IA85" s="118">
        <f t="shared" si="37"/>
        <v>8</v>
      </c>
      <c r="IB85" s="119">
        <f t="shared" si="21"/>
        <v>2</v>
      </c>
      <c r="IC85" s="119">
        <f t="shared" si="34"/>
        <v>0.25</v>
      </c>
      <c r="ID85" s="399">
        <f t="shared" si="35"/>
        <v>0</v>
      </c>
    </row>
    <row r="86" spans="1:238" ht="18" x14ac:dyDescent="0.25">
      <c r="A86" s="392">
        <f t="shared" si="36"/>
        <v>80</v>
      </c>
      <c r="B86" s="62" t="s">
        <v>437</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2</v>
      </c>
      <c r="FE86" s="379">
        <v>10</v>
      </c>
      <c r="FF86" s="379">
        <v>12</v>
      </c>
      <c r="FG86" s="379">
        <v>3</v>
      </c>
      <c r="FH86" s="379">
        <v>0</v>
      </c>
      <c r="FI86" s="379">
        <v>1</v>
      </c>
      <c r="FJ86" s="379">
        <v>1</v>
      </c>
      <c r="FK86" s="379">
        <v>0</v>
      </c>
      <c r="FL86" s="380">
        <v>18</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2</v>
      </c>
      <c r="HP86" s="115">
        <f t="shared" si="23"/>
        <v>10</v>
      </c>
      <c r="HQ86" s="115">
        <f t="shared" si="24"/>
        <v>12</v>
      </c>
      <c r="HR86" s="115">
        <f t="shared" si="25"/>
        <v>3</v>
      </c>
      <c r="HS86" s="116">
        <f t="shared" si="26"/>
        <v>0</v>
      </c>
      <c r="HT86" s="115">
        <f t="shared" si="27"/>
        <v>1</v>
      </c>
      <c r="HU86" s="115">
        <f t="shared" si="28"/>
        <v>1</v>
      </c>
      <c r="HV86" s="117">
        <f t="shared" si="29"/>
        <v>0</v>
      </c>
      <c r="HW86" s="115">
        <f t="shared" si="30"/>
        <v>0</v>
      </c>
      <c r="HX86" s="470">
        <f t="shared" si="31"/>
        <v>0.1</v>
      </c>
      <c r="HY86" s="470">
        <f t="shared" si="32"/>
        <v>8.3333333333333329E-2</v>
      </c>
      <c r="HZ86" s="399">
        <f t="shared" si="33"/>
        <v>0</v>
      </c>
      <c r="IA86" s="118">
        <f t="shared" si="37"/>
        <v>27</v>
      </c>
      <c r="IB86" s="119">
        <f t="shared" si="21"/>
        <v>2</v>
      </c>
      <c r="IC86" s="119">
        <f t="shared" si="34"/>
        <v>7.407407407407407E-2</v>
      </c>
      <c r="ID86" s="399">
        <f t="shared" si="35"/>
        <v>0</v>
      </c>
    </row>
    <row r="87" spans="1:238" ht="18" x14ac:dyDescent="0.25">
      <c r="A87" s="392">
        <f t="shared" si="36"/>
        <v>81</v>
      </c>
      <c r="B87" s="62" t="s">
        <v>437</v>
      </c>
      <c r="C87" s="64">
        <v>0</v>
      </c>
      <c r="D87" s="64">
        <v>0</v>
      </c>
      <c r="E87" s="64">
        <v>0</v>
      </c>
      <c r="F87" s="64">
        <v>0</v>
      </c>
      <c r="G87" s="64">
        <v>0</v>
      </c>
      <c r="H87" s="65">
        <v>1</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1</v>
      </c>
    </row>
    <row r="88" spans="1:238" ht="18" x14ac:dyDescent="0.25">
      <c r="A88" s="392">
        <f t="shared" si="36"/>
        <v>82</v>
      </c>
      <c r="B88" s="62" t="s">
        <v>437</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5</v>
      </c>
      <c r="FN88" s="379">
        <v>0</v>
      </c>
      <c r="FO88" s="379">
        <v>0</v>
      </c>
      <c r="FP88" s="379">
        <v>0</v>
      </c>
      <c r="FQ88" s="379">
        <v>0</v>
      </c>
      <c r="FR88" s="379">
        <v>0</v>
      </c>
      <c r="FS88" s="379">
        <v>0</v>
      </c>
      <c r="FT88" s="379">
        <v>0</v>
      </c>
      <c r="FU88" s="382">
        <v>0</v>
      </c>
      <c r="FV88" s="378">
        <v>2</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7</v>
      </c>
      <c r="HP88" s="115">
        <f t="shared" si="23"/>
        <v>0</v>
      </c>
      <c r="HQ88" s="115">
        <f t="shared" si="24"/>
        <v>0</v>
      </c>
      <c r="HR88" s="115">
        <f t="shared" si="25"/>
        <v>0</v>
      </c>
      <c r="HS88" s="116">
        <f t="shared" si="26"/>
        <v>0</v>
      </c>
      <c r="HT88" s="115">
        <f t="shared" si="27"/>
        <v>0</v>
      </c>
      <c r="HU88" s="115">
        <f t="shared" si="28"/>
        <v>0</v>
      </c>
      <c r="HV88" s="117">
        <f t="shared" si="29"/>
        <v>0</v>
      </c>
      <c r="HW88" s="115">
        <f t="shared" si="30"/>
        <v>0</v>
      </c>
      <c r="HX88" s="470" t="str">
        <f t="shared" si="31"/>
        <v>nem volt</v>
      </c>
      <c r="HY88" s="470" t="str">
        <f t="shared" si="32"/>
        <v>nem volt</v>
      </c>
      <c r="HZ88" s="399" t="str">
        <f t="shared" si="33"/>
        <v>nem volt</v>
      </c>
      <c r="IA88" s="118">
        <f t="shared" si="37"/>
        <v>7</v>
      </c>
      <c r="IB88" s="119">
        <f t="shared" si="21"/>
        <v>0</v>
      </c>
      <c r="IC88" s="119">
        <f t="shared" si="34"/>
        <v>0</v>
      </c>
      <c r="ID88" s="399">
        <f t="shared" si="35"/>
        <v>0</v>
      </c>
    </row>
    <row r="89" spans="1:238" ht="18" x14ac:dyDescent="0.25">
      <c r="A89" s="392">
        <f t="shared" si="36"/>
        <v>83</v>
      </c>
      <c r="B89" s="62" t="s">
        <v>437</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1</v>
      </c>
      <c r="FN89" s="379">
        <v>0</v>
      </c>
      <c r="FO89" s="379">
        <v>0</v>
      </c>
      <c r="FP89" s="379">
        <v>0</v>
      </c>
      <c r="FQ89" s="379">
        <v>0</v>
      </c>
      <c r="FR89" s="379">
        <v>0</v>
      </c>
      <c r="FS89" s="379">
        <v>0</v>
      </c>
      <c r="FT89" s="379">
        <v>0</v>
      </c>
      <c r="FU89" s="382">
        <v>0</v>
      </c>
      <c r="FV89" s="378">
        <v>4</v>
      </c>
      <c r="FW89" s="379">
        <v>0</v>
      </c>
      <c r="FX89" s="379">
        <v>0</v>
      </c>
      <c r="FY89" s="379">
        <v>0</v>
      </c>
      <c r="FZ89" s="379">
        <v>1</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5</v>
      </c>
      <c r="HP89" s="115">
        <f t="shared" si="23"/>
        <v>0</v>
      </c>
      <c r="HQ89" s="115">
        <f t="shared" si="24"/>
        <v>0</v>
      </c>
      <c r="HR89" s="115">
        <f t="shared" si="25"/>
        <v>0</v>
      </c>
      <c r="HS89" s="116">
        <f t="shared" si="26"/>
        <v>1</v>
      </c>
      <c r="HT89" s="115">
        <f t="shared" si="27"/>
        <v>0</v>
      </c>
      <c r="HU89" s="115">
        <f t="shared" si="28"/>
        <v>0</v>
      </c>
      <c r="HV89" s="117">
        <f t="shared" si="29"/>
        <v>0</v>
      </c>
      <c r="HW89" s="115">
        <f t="shared" si="30"/>
        <v>0.2</v>
      </c>
      <c r="HX89" s="470" t="str">
        <f t="shared" si="31"/>
        <v>nem volt</v>
      </c>
      <c r="HY89" s="470" t="str">
        <f t="shared" si="32"/>
        <v>nem volt</v>
      </c>
      <c r="HZ89" s="399" t="str">
        <f t="shared" si="33"/>
        <v>nem volt</v>
      </c>
      <c r="IA89" s="118">
        <f t="shared" si="37"/>
        <v>5</v>
      </c>
      <c r="IB89" s="119">
        <f t="shared" si="21"/>
        <v>1</v>
      </c>
      <c r="IC89" s="119">
        <f t="shared" si="34"/>
        <v>0.2</v>
      </c>
      <c r="ID89" s="399">
        <f t="shared" si="35"/>
        <v>0</v>
      </c>
    </row>
    <row r="90" spans="1:238" ht="18" x14ac:dyDescent="0.25">
      <c r="A90" s="392">
        <f t="shared" si="36"/>
        <v>84</v>
      </c>
      <c r="B90" s="62" t="s">
        <v>437</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4</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4</v>
      </c>
      <c r="HP90" s="115">
        <f t="shared" si="23"/>
        <v>0</v>
      </c>
      <c r="HQ90" s="115">
        <f t="shared" si="24"/>
        <v>0</v>
      </c>
      <c r="HR90" s="115">
        <f t="shared" si="25"/>
        <v>0</v>
      </c>
      <c r="HS90" s="116">
        <f t="shared" si="26"/>
        <v>0</v>
      </c>
      <c r="HT90" s="115">
        <f t="shared" si="27"/>
        <v>0</v>
      </c>
      <c r="HU90" s="115">
        <f t="shared" si="28"/>
        <v>0</v>
      </c>
      <c r="HV90" s="117">
        <f t="shared" si="29"/>
        <v>0</v>
      </c>
      <c r="HW90" s="115">
        <f t="shared" si="30"/>
        <v>0</v>
      </c>
      <c r="HX90" s="470" t="str">
        <f t="shared" si="31"/>
        <v>nem volt</v>
      </c>
      <c r="HY90" s="470" t="str">
        <f t="shared" si="32"/>
        <v>nem volt</v>
      </c>
      <c r="HZ90" s="399" t="str">
        <f t="shared" si="33"/>
        <v>nem volt</v>
      </c>
      <c r="IA90" s="118">
        <f t="shared" si="37"/>
        <v>4</v>
      </c>
      <c r="IB90" s="119">
        <f t="shared" si="21"/>
        <v>0</v>
      </c>
      <c r="IC90" s="119">
        <f t="shared" si="34"/>
        <v>0</v>
      </c>
      <c r="ID90" s="399">
        <f t="shared" si="35"/>
        <v>0</v>
      </c>
    </row>
    <row r="91" spans="1:238" ht="18" x14ac:dyDescent="0.25">
      <c r="A91" s="392">
        <f t="shared" si="36"/>
        <v>85</v>
      </c>
      <c r="B91" s="62" t="s">
        <v>437</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4</v>
      </c>
      <c r="BJ91" s="379">
        <v>8</v>
      </c>
      <c r="BK91" s="379">
        <v>0</v>
      </c>
      <c r="BL91" s="379">
        <v>0</v>
      </c>
      <c r="BM91" s="379">
        <v>2</v>
      </c>
      <c r="BN91" s="379">
        <v>3</v>
      </c>
      <c r="BO91" s="379">
        <v>0</v>
      </c>
      <c r="BP91" s="379">
        <v>0</v>
      </c>
      <c r="BQ91" s="382">
        <v>1</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4</v>
      </c>
      <c r="HP91" s="115">
        <f t="shared" si="23"/>
        <v>8</v>
      </c>
      <c r="HQ91" s="115">
        <f t="shared" si="24"/>
        <v>0</v>
      </c>
      <c r="HR91" s="115">
        <f t="shared" si="25"/>
        <v>0</v>
      </c>
      <c r="HS91" s="116">
        <f t="shared" si="26"/>
        <v>2</v>
      </c>
      <c r="HT91" s="115">
        <f t="shared" si="27"/>
        <v>3</v>
      </c>
      <c r="HU91" s="115">
        <f t="shared" si="28"/>
        <v>0</v>
      </c>
      <c r="HV91" s="117">
        <f t="shared" si="29"/>
        <v>0</v>
      </c>
      <c r="HW91" s="115">
        <f t="shared" si="30"/>
        <v>0.5</v>
      </c>
      <c r="HX91" s="470">
        <f t="shared" si="31"/>
        <v>0.375</v>
      </c>
      <c r="HY91" s="470" t="str">
        <f t="shared" si="32"/>
        <v>nem volt</v>
      </c>
      <c r="HZ91" s="399" t="str">
        <f t="shared" si="33"/>
        <v>nem volt</v>
      </c>
      <c r="IA91" s="118">
        <f t="shared" si="37"/>
        <v>12</v>
      </c>
      <c r="IB91" s="119">
        <f t="shared" si="21"/>
        <v>5</v>
      </c>
      <c r="IC91" s="119">
        <f t="shared" si="34"/>
        <v>0.41666666666666669</v>
      </c>
      <c r="ID91" s="399">
        <f t="shared" si="35"/>
        <v>0</v>
      </c>
    </row>
    <row r="92" spans="1:238" ht="18" x14ac:dyDescent="0.25">
      <c r="A92" s="392">
        <f t="shared" si="36"/>
        <v>86</v>
      </c>
      <c r="B92" s="62" t="s">
        <v>437</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437</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6</v>
      </c>
      <c r="HG93" s="379">
        <v>0</v>
      </c>
      <c r="HH93" s="379">
        <v>0</v>
      </c>
      <c r="HI93" s="379">
        <v>0</v>
      </c>
      <c r="HJ93" s="379">
        <v>1</v>
      </c>
      <c r="HK93" s="379">
        <v>0</v>
      </c>
      <c r="HL93" s="379">
        <v>0</v>
      </c>
      <c r="HM93" s="379">
        <v>0</v>
      </c>
      <c r="HN93" s="380">
        <v>0</v>
      </c>
      <c r="HO93" s="115">
        <f t="shared" si="22"/>
        <v>6</v>
      </c>
      <c r="HP93" s="115">
        <f t="shared" si="23"/>
        <v>0</v>
      </c>
      <c r="HQ93" s="115">
        <f t="shared" si="24"/>
        <v>0</v>
      </c>
      <c r="HR93" s="115">
        <f t="shared" si="25"/>
        <v>0</v>
      </c>
      <c r="HS93" s="116">
        <f t="shared" si="26"/>
        <v>1</v>
      </c>
      <c r="HT93" s="115">
        <f t="shared" si="27"/>
        <v>0</v>
      </c>
      <c r="HU93" s="115">
        <f t="shared" si="28"/>
        <v>0</v>
      </c>
      <c r="HV93" s="117">
        <f t="shared" si="29"/>
        <v>0</v>
      </c>
      <c r="HW93" s="115">
        <f t="shared" si="30"/>
        <v>0.16666666666666666</v>
      </c>
      <c r="HX93" s="470" t="str">
        <f t="shared" si="31"/>
        <v>nem volt</v>
      </c>
      <c r="HY93" s="470" t="str">
        <f t="shared" si="32"/>
        <v>nem volt</v>
      </c>
      <c r="HZ93" s="399" t="str">
        <f t="shared" si="33"/>
        <v>nem volt</v>
      </c>
      <c r="IA93" s="118">
        <f t="shared" si="37"/>
        <v>6</v>
      </c>
      <c r="IB93" s="119">
        <f t="shared" si="21"/>
        <v>1</v>
      </c>
      <c r="IC93" s="119">
        <f t="shared" si="34"/>
        <v>0.16666666666666666</v>
      </c>
      <c r="ID93" s="399">
        <f t="shared" si="35"/>
        <v>0</v>
      </c>
    </row>
    <row r="94" spans="1:238" ht="18" x14ac:dyDescent="0.25">
      <c r="A94" s="392">
        <f t="shared" si="36"/>
        <v>88</v>
      </c>
      <c r="B94" s="62" t="s">
        <v>437</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3</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3</v>
      </c>
      <c r="HP94" s="115">
        <f t="shared" si="23"/>
        <v>0</v>
      </c>
      <c r="HQ94" s="115">
        <f t="shared" si="24"/>
        <v>0</v>
      </c>
      <c r="HR94" s="115">
        <f t="shared" si="25"/>
        <v>0</v>
      </c>
      <c r="HS94" s="116">
        <f t="shared" si="26"/>
        <v>0</v>
      </c>
      <c r="HT94" s="115">
        <f t="shared" si="27"/>
        <v>0</v>
      </c>
      <c r="HU94" s="115">
        <f t="shared" si="28"/>
        <v>0</v>
      </c>
      <c r="HV94" s="117">
        <f t="shared" si="29"/>
        <v>0</v>
      </c>
      <c r="HW94" s="115">
        <f t="shared" si="30"/>
        <v>0</v>
      </c>
      <c r="HX94" s="470" t="str">
        <f t="shared" si="31"/>
        <v>nem volt</v>
      </c>
      <c r="HY94" s="470" t="str">
        <f t="shared" si="32"/>
        <v>nem volt</v>
      </c>
      <c r="HZ94" s="399" t="str">
        <f t="shared" si="33"/>
        <v>nem volt</v>
      </c>
      <c r="IA94" s="118">
        <f t="shared" si="37"/>
        <v>3</v>
      </c>
      <c r="IB94" s="119">
        <f t="shared" si="21"/>
        <v>0</v>
      </c>
      <c r="IC94" s="119">
        <f t="shared" si="34"/>
        <v>0</v>
      </c>
      <c r="ID94" s="399">
        <f t="shared" si="35"/>
        <v>0</v>
      </c>
    </row>
    <row r="95" spans="1:238" ht="18" x14ac:dyDescent="0.25">
      <c r="A95" s="392">
        <f t="shared" si="36"/>
        <v>89</v>
      </c>
      <c r="B95" s="62" t="s">
        <v>437</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6</v>
      </c>
      <c r="BJ95" s="379">
        <v>0</v>
      </c>
      <c r="BK95" s="379">
        <v>0</v>
      </c>
      <c r="BL95" s="379">
        <v>0</v>
      </c>
      <c r="BM95" s="379">
        <v>2</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6</v>
      </c>
      <c r="HP95" s="115">
        <f t="shared" si="23"/>
        <v>0</v>
      </c>
      <c r="HQ95" s="115">
        <f t="shared" si="24"/>
        <v>0</v>
      </c>
      <c r="HR95" s="115">
        <f t="shared" si="25"/>
        <v>0</v>
      </c>
      <c r="HS95" s="116">
        <f t="shared" si="26"/>
        <v>2</v>
      </c>
      <c r="HT95" s="115">
        <f t="shared" si="27"/>
        <v>0</v>
      </c>
      <c r="HU95" s="115">
        <f t="shared" si="28"/>
        <v>0</v>
      </c>
      <c r="HV95" s="117">
        <f t="shared" si="29"/>
        <v>0</v>
      </c>
      <c r="HW95" s="115">
        <f t="shared" si="30"/>
        <v>0.33333333333333331</v>
      </c>
      <c r="HX95" s="470" t="str">
        <f t="shared" si="31"/>
        <v>nem volt</v>
      </c>
      <c r="HY95" s="470" t="str">
        <f t="shared" si="32"/>
        <v>nem volt</v>
      </c>
      <c r="HZ95" s="399" t="str">
        <f t="shared" si="33"/>
        <v>nem volt</v>
      </c>
      <c r="IA95" s="118">
        <f t="shared" si="37"/>
        <v>6</v>
      </c>
      <c r="IB95" s="119">
        <f t="shared" si="21"/>
        <v>2</v>
      </c>
      <c r="IC95" s="119">
        <f t="shared" si="34"/>
        <v>0.33333333333333331</v>
      </c>
      <c r="ID95" s="399">
        <f t="shared" si="35"/>
        <v>0</v>
      </c>
    </row>
    <row r="96" spans="1:238" ht="18" x14ac:dyDescent="0.25">
      <c r="A96" s="392">
        <f t="shared" si="36"/>
        <v>90</v>
      </c>
      <c r="B96" s="62" t="s">
        <v>437</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0</v>
      </c>
      <c r="HP96" s="115">
        <f t="shared" si="23"/>
        <v>0</v>
      </c>
      <c r="HQ96" s="115">
        <f t="shared" si="24"/>
        <v>0</v>
      </c>
      <c r="HR96" s="115">
        <f t="shared" si="25"/>
        <v>0</v>
      </c>
      <c r="HS96" s="116">
        <f t="shared" si="26"/>
        <v>0</v>
      </c>
      <c r="HT96" s="115">
        <f t="shared" si="27"/>
        <v>0</v>
      </c>
      <c r="HU96" s="115">
        <f t="shared" si="28"/>
        <v>0</v>
      </c>
      <c r="HV96" s="117">
        <f t="shared" si="29"/>
        <v>0</v>
      </c>
      <c r="HW96" s="115" t="str">
        <f t="shared" si="30"/>
        <v>nem volt</v>
      </c>
      <c r="HX96" s="470" t="str">
        <f t="shared" si="31"/>
        <v>nem volt</v>
      </c>
      <c r="HY96" s="470" t="str">
        <f t="shared" si="32"/>
        <v>nem volt</v>
      </c>
      <c r="HZ96" s="399" t="str">
        <f t="shared" si="33"/>
        <v>nem volt</v>
      </c>
      <c r="IA96" s="118">
        <f t="shared" si="37"/>
        <v>0</v>
      </c>
      <c r="IB96" s="119">
        <f t="shared" si="21"/>
        <v>0</v>
      </c>
      <c r="IC96" s="119" t="str">
        <f t="shared" si="34"/>
        <v>nem volt</v>
      </c>
      <c r="ID96" s="399">
        <f t="shared" si="35"/>
        <v>0</v>
      </c>
    </row>
    <row r="97" spans="1:238" ht="18" x14ac:dyDescent="0.25">
      <c r="A97" s="392">
        <f t="shared" si="36"/>
        <v>91</v>
      </c>
      <c r="B97" s="62" t="s">
        <v>437</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2</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2</v>
      </c>
      <c r="HP97" s="115">
        <f t="shared" si="23"/>
        <v>0</v>
      </c>
      <c r="HQ97" s="115">
        <f t="shared" si="24"/>
        <v>0</v>
      </c>
      <c r="HR97" s="115">
        <f t="shared" si="25"/>
        <v>0</v>
      </c>
      <c r="HS97" s="116">
        <f t="shared" si="26"/>
        <v>0</v>
      </c>
      <c r="HT97" s="115">
        <f t="shared" si="27"/>
        <v>0</v>
      </c>
      <c r="HU97" s="115">
        <f t="shared" si="28"/>
        <v>0</v>
      </c>
      <c r="HV97" s="117">
        <f t="shared" si="29"/>
        <v>0</v>
      </c>
      <c r="HW97" s="115">
        <f t="shared" si="30"/>
        <v>0</v>
      </c>
      <c r="HX97" s="470" t="str">
        <f t="shared" si="31"/>
        <v>nem volt</v>
      </c>
      <c r="HY97" s="470" t="str">
        <f t="shared" si="32"/>
        <v>nem volt</v>
      </c>
      <c r="HZ97" s="399" t="str">
        <f t="shared" si="33"/>
        <v>nem volt</v>
      </c>
      <c r="IA97" s="118">
        <f t="shared" si="37"/>
        <v>2</v>
      </c>
      <c r="IB97" s="119">
        <f t="shared" si="21"/>
        <v>0</v>
      </c>
      <c r="IC97" s="119">
        <f t="shared" si="34"/>
        <v>0</v>
      </c>
      <c r="ID97" s="399">
        <f t="shared" si="35"/>
        <v>0</v>
      </c>
    </row>
    <row r="98" spans="1:238" ht="18" x14ac:dyDescent="0.25">
      <c r="A98" s="392">
        <f t="shared" si="36"/>
        <v>92</v>
      </c>
      <c r="B98" s="62" t="s">
        <v>437</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437</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6</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6</v>
      </c>
      <c r="HP99" s="115">
        <f t="shared" si="23"/>
        <v>0</v>
      </c>
      <c r="HQ99" s="115">
        <f t="shared" si="24"/>
        <v>0</v>
      </c>
      <c r="HR99" s="115">
        <f t="shared" si="25"/>
        <v>0</v>
      </c>
      <c r="HS99" s="116">
        <f t="shared" si="26"/>
        <v>0</v>
      </c>
      <c r="HT99" s="115">
        <f t="shared" si="27"/>
        <v>0</v>
      </c>
      <c r="HU99" s="115">
        <f t="shared" si="28"/>
        <v>0</v>
      </c>
      <c r="HV99" s="117">
        <f t="shared" si="29"/>
        <v>0</v>
      </c>
      <c r="HW99" s="115">
        <f t="shared" si="30"/>
        <v>0</v>
      </c>
      <c r="HX99" s="470" t="str">
        <f t="shared" si="31"/>
        <v>nem volt</v>
      </c>
      <c r="HY99" s="470" t="str">
        <f t="shared" si="32"/>
        <v>nem volt</v>
      </c>
      <c r="HZ99" s="399" t="str">
        <f t="shared" si="33"/>
        <v>nem volt</v>
      </c>
      <c r="IA99" s="118">
        <f t="shared" si="37"/>
        <v>6</v>
      </c>
      <c r="IB99" s="119">
        <f t="shared" si="21"/>
        <v>0</v>
      </c>
      <c r="IC99" s="119">
        <f t="shared" si="34"/>
        <v>0</v>
      </c>
      <c r="ID99" s="399">
        <f t="shared" si="35"/>
        <v>0</v>
      </c>
    </row>
    <row r="100" spans="1:238" ht="18" x14ac:dyDescent="0.25">
      <c r="A100" s="392">
        <f t="shared" si="36"/>
        <v>94</v>
      </c>
      <c r="B100" s="62" t="s">
        <v>437</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2</v>
      </c>
      <c r="ED100" s="379">
        <v>6</v>
      </c>
      <c r="EE100" s="379">
        <v>0</v>
      </c>
      <c r="EF100" s="379">
        <v>0</v>
      </c>
      <c r="EG100" s="379">
        <v>0</v>
      </c>
      <c r="EH100" s="379">
        <v>1</v>
      </c>
      <c r="EI100" s="379">
        <v>0</v>
      </c>
      <c r="EJ100" s="379">
        <v>0</v>
      </c>
      <c r="EK100" s="382">
        <v>1</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2</v>
      </c>
      <c r="HP100" s="115">
        <f t="shared" si="23"/>
        <v>6</v>
      </c>
      <c r="HQ100" s="115">
        <f t="shared" si="24"/>
        <v>0</v>
      </c>
      <c r="HR100" s="115">
        <f t="shared" si="25"/>
        <v>0</v>
      </c>
      <c r="HS100" s="116">
        <f t="shared" si="26"/>
        <v>0</v>
      </c>
      <c r="HT100" s="115">
        <f t="shared" si="27"/>
        <v>1</v>
      </c>
      <c r="HU100" s="115">
        <f t="shared" si="28"/>
        <v>0</v>
      </c>
      <c r="HV100" s="117">
        <f t="shared" si="29"/>
        <v>0</v>
      </c>
      <c r="HW100" s="115">
        <f t="shared" si="30"/>
        <v>0</v>
      </c>
      <c r="HX100" s="470">
        <f t="shared" si="31"/>
        <v>0.16666666666666666</v>
      </c>
      <c r="HY100" s="470" t="str">
        <f t="shared" si="32"/>
        <v>nem volt</v>
      </c>
      <c r="HZ100" s="399" t="str">
        <f t="shared" si="33"/>
        <v>nem volt</v>
      </c>
      <c r="IA100" s="118">
        <f t="shared" si="37"/>
        <v>8</v>
      </c>
      <c r="IB100" s="119">
        <f t="shared" si="21"/>
        <v>1</v>
      </c>
      <c r="IC100" s="119">
        <f t="shared" si="34"/>
        <v>0.125</v>
      </c>
      <c r="ID100" s="399">
        <f t="shared" si="35"/>
        <v>0</v>
      </c>
    </row>
    <row r="101" spans="1:238" ht="18" x14ac:dyDescent="0.25">
      <c r="A101" s="392">
        <f t="shared" si="36"/>
        <v>95</v>
      </c>
      <c r="B101" s="62" t="s">
        <v>437</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12</v>
      </c>
      <c r="DU101" s="379">
        <v>0</v>
      </c>
      <c r="DV101" s="379">
        <v>0</v>
      </c>
      <c r="DW101" s="379">
        <v>0</v>
      </c>
      <c r="DX101" s="379">
        <v>2</v>
      </c>
      <c r="DY101" s="379">
        <v>0</v>
      </c>
      <c r="DZ101" s="379">
        <v>0</v>
      </c>
      <c r="EA101" s="379">
        <v>0</v>
      </c>
      <c r="EB101" s="380">
        <v>1</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12</v>
      </c>
      <c r="HP101" s="115">
        <f t="shared" si="23"/>
        <v>0</v>
      </c>
      <c r="HQ101" s="115">
        <f t="shared" si="24"/>
        <v>0</v>
      </c>
      <c r="HR101" s="115">
        <f t="shared" si="25"/>
        <v>0</v>
      </c>
      <c r="HS101" s="116">
        <f t="shared" si="26"/>
        <v>2</v>
      </c>
      <c r="HT101" s="115">
        <f t="shared" si="27"/>
        <v>0</v>
      </c>
      <c r="HU101" s="115">
        <f t="shared" si="28"/>
        <v>0</v>
      </c>
      <c r="HV101" s="117">
        <f t="shared" si="29"/>
        <v>0</v>
      </c>
      <c r="HW101" s="115">
        <f t="shared" si="30"/>
        <v>0.16666666666666666</v>
      </c>
      <c r="HX101" s="470" t="str">
        <f t="shared" si="31"/>
        <v>nem volt</v>
      </c>
      <c r="HY101" s="470" t="str">
        <f t="shared" si="32"/>
        <v>nem volt</v>
      </c>
      <c r="HZ101" s="399" t="str">
        <f t="shared" si="33"/>
        <v>nem volt</v>
      </c>
      <c r="IA101" s="118">
        <f t="shared" si="37"/>
        <v>12</v>
      </c>
      <c r="IB101" s="119">
        <f t="shared" si="21"/>
        <v>2</v>
      </c>
      <c r="IC101" s="119">
        <f t="shared" si="34"/>
        <v>0.16666666666666666</v>
      </c>
      <c r="ID101" s="399">
        <f t="shared" si="35"/>
        <v>0</v>
      </c>
    </row>
    <row r="102" spans="1:238" ht="18" x14ac:dyDescent="0.25">
      <c r="A102" s="392">
        <f t="shared" si="36"/>
        <v>96</v>
      </c>
      <c r="B102" s="62" t="s">
        <v>437</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3</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1</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4</v>
      </c>
      <c r="HP102" s="115">
        <f t="shared" si="23"/>
        <v>0</v>
      </c>
      <c r="HQ102" s="115">
        <f t="shared" si="24"/>
        <v>0</v>
      </c>
      <c r="HR102" s="115">
        <f t="shared" si="25"/>
        <v>0</v>
      </c>
      <c r="HS102" s="116">
        <f t="shared" si="26"/>
        <v>0</v>
      </c>
      <c r="HT102" s="115">
        <f t="shared" si="27"/>
        <v>0</v>
      </c>
      <c r="HU102" s="115">
        <f t="shared" si="28"/>
        <v>0</v>
      </c>
      <c r="HV102" s="117">
        <f t="shared" si="29"/>
        <v>0</v>
      </c>
      <c r="HW102" s="115">
        <f t="shared" si="30"/>
        <v>0</v>
      </c>
      <c r="HX102" s="470" t="str">
        <f t="shared" si="31"/>
        <v>nem volt</v>
      </c>
      <c r="HY102" s="470" t="str">
        <f t="shared" si="32"/>
        <v>nem volt</v>
      </c>
      <c r="HZ102" s="399" t="str">
        <f t="shared" si="33"/>
        <v>nem volt</v>
      </c>
      <c r="IA102" s="118">
        <f t="shared" si="37"/>
        <v>4</v>
      </c>
      <c r="IB102" s="119">
        <f t="shared" si="21"/>
        <v>0</v>
      </c>
      <c r="IC102" s="119">
        <f t="shared" si="34"/>
        <v>0</v>
      </c>
      <c r="ID102" s="399">
        <f t="shared" si="35"/>
        <v>0</v>
      </c>
    </row>
    <row r="103" spans="1:238" ht="18" x14ac:dyDescent="0.25">
      <c r="A103" s="392">
        <f t="shared" si="36"/>
        <v>97</v>
      </c>
      <c r="B103" s="62" t="s">
        <v>437</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3</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4</v>
      </c>
      <c r="BM103" s="379">
        <v>0</v>
      </c>
      <c r="BN103" s="379">
        <v>0</v>
      </c>
      <c r="BO103" s="379">
        <v>0</v>
      </c>
      <c r="BP103" s="379">
        <v>1</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3</v>
      </c>
      <c r="HP103" s="115">
        <f t="shared" si="23"/>
        <v>0</v>
      </c>
      <c r="HQ103" s="115">
        <f t="shared" si="24"/>
        <v>0</v>
      </c>
      <c r="HR103" s="115">
        <f t="shared" si="25"/>
        <v>4</v>
      </c>
      <c r="HS103" s="116">
        <f t="shared" si="26"/>
        <v>0</v>
      </c>
      <c r="HT103" s="115">
        <f t="shared" si="27"/>
        <v>0</v>
      </c>
      <c r="HU103" s="115">
        <f t="shared" si="28"/>
        <v>0</v>
      </c>
      <c r="HV103" s="117">
        <f t="shared" si="29"/>
        <v>1</v>
      </c>
      <c r="HW103" s="115">
        <f t="shared" si="30"/>
        <v>0</v>
      </c>
      <c r="HX103" s="470" t="str">
        <f t="shared" si="31"/>
        <v>nem volt</v>
      </c>
      <c r="HY103" s="470" t="str">
        <f t="shared" si="32"/>
        <v>nem volt</v>
      </c>
      <c r="HZ103" s="399">
        <f t="shared" si="33"/>
        <v>0.25</v>
      </c>
      <c r="IA103" s="118">
        <f t="shared" si="37"/>
        <v>7</v>
      </c>
      <c r="IB103" s="119">
        <f t="shared" si="21"/>
        <v>1</v>
      </c>
      <c r="IC103" s="119">
        <f t="shared" si="34"/>
        <v>0.14285714285714285</v>
      </c>
      <c r="ID103" s="399">
        <f t="shared" si="35"/>
        <v>0</v>
      </c>
    </row>
    <row r="104" spans="1:238" ht="18" x14ac:dyDescent="0.25">
      <c r="A104" s="392">
        <f t="shared" si="36"/>
        <v>98</v>
      </c>
      <c r="B104" s="62" t="s">
        <v>437</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7</v>
      </c>
      <c r="BA104" s="379">
        <v>0</v>
      </c>
      <c r="BB104" s="379">
        <v>0</v>
      </c>
      <c r="BC104" s="379">
        <v>0</v>
      </c>
      <c r="BD104" s="379">
        <v>0</v>
      </c>
      <c r="BE104" s="379">
        <v>0</v>
      </c>
      <c r="BF104" s="379">
        <v>0</v>
      </c>
      <c r="BG104" s="379">
        <v>0</v>
      </c>
      <c r="BH104" s="380">
        <v>2</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7</v>
      </c>
      <c r="HP104" s="115">
        <f t="shared" si="23"/>
        <v>0</v>
      </c>
      <c r="HQ104" s="115">
        <f t="shared" si="24"/>
        <v>0</v>
      </c>
      <c r="HR104" s="115">
        <f t="shared" si="25"/>
        <v>0</v>
      </c>
      <c r="HS104" s="116">
        <f t="shared" si="26"/>
        <v>0</v>
      </c>
      <c r="HT104" s="115">
        <f t="shared" si="27"/>
        <v>0</v>
      </c>
      <c r="HU104" s="115">
        <f t="shared" si="28"/>
        <v>0</v>
      </c>
      <c r="HV104" s="117">
        <f t="shared" si="29"/>
        <v>0</v>
      </c>
      <c r="HW104" s="115">
        <f t="shared" si="30"/>
        <v>0</v>
      </c>
      <c r="HX104" s="470" t="str">
        <f t="shared" si="31"/>
        <v>nem volt</v>
      </c>
      <c r="HY104" s="470" t="str">
        <f t="shared" si="32"/>
        <v>nem volt</v>
      </c>
      <c r="HZ104" s="399" t="str">
        <f t="shared" si="33"/>
        <v>nem volt</v>
      </c>
      <c r="IA104" s="118">
        <f t="shared" si="37"/>
        <v>7</v>
      </c>
      <c r="IB104" s="119">
        <f t="shared" si="21"/>
        <v>0</v>
      </c>
      <c r="IC104" s="119">
        <f t="shared" si="34"/>
        <v>0</v>
      </c>
      <c r="ID104" s="399">
        <f t="shared" si="35"/>
        <v>0</v>
      </c>
    </row>
    <row r="105" spans="1:238" ht="18" x14ac:dyDescent="0.25">
      <c r="A105" s="392">
        <f t="shared" si="36"/>
        <v>99</v>
      </c>
      <c r="B105" s="62" t="s">
        <v>437</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t="s">
        <v>437</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3</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3</v>
      </c>
      <c r="HP106" s="115">
        <f t="shared" si="23"/>
        <v>0</v>
      </c>
      <c r="HQ106" s="115">
        <f t="shared" si="24"/>
        <v>0</v>
      </c>
      <c r="HR106" s="115">
        <f t="shared" si="25"/>
        <v>0</v>
      </c>
      <c r="HS106" s="116">
        <f t="shared" si="26"/>
        <v>0</v>
      </c>
      <c r="HT106" s="115">
        <f t="shared" si="27"/>
        <v>0</v>
      </c>
      <c r="HU106" s="115">
        <f t="shared" si="28"/>
        <v>0</v>
      </c>
      <c r="HV106" s="117">
        <f t="shared" si="29"/>
        <v>0</v>
      </c>
      <c r="HW106" s="115">
        <f t="shared" si="30"/>
        <v>0</v>
      </c>
      <c r="HX106" s="470" t="str">
        <f t="shared" si="31"/>
        <v>nem volt</v>
      </c>
      <c r="HY106" s="470" t="str">
        <f t="shared" si="32"/>
        <v>nem volt</v>
      </c>
      <c r="HZ106" s="399" t="str">
        <f t="shared" si="33"/>
        <v>nem volt</v>
      </c>
      <c r="IA106" s="120">
        <f t="shared" si="37"/>
        <v>3</v>
      </c>
      <c r="IB106" s="121">
        <f t="shared" si="21"/>
        <v>0</v>
      </c>
      <c r="IC106" s="119">
        <f t="shared" si="34"/>
        <v>0</v>
      </c>
      <c r="ID106" s="400">
        <f t="shared" si="35"/>
        <v>0</v>
      </c>
    </row>
    <row r="107" spans="1:238" ht="16.5" thickTop="1" x14ac:dyDescent="0.25">
      <c r="A107" s="75"/>
      <c r="B107" s="108" t="s">
        <v>32</v>
      </c>
      <c r="C107" s="109">
        <f t="shared" ref="C107:N107" si="38">SUM(C7:C106)</f>
        <v>0</v>
      </c>
      <c r="D107" s="109">
        <f t="shared" si="38"/>
        <v>0</v>
      </c>
      <c r="E107" s="109">
        <f t="shared" si="38"/>
        <v>0</v>
      </c>
      <c r="F107" s="109">
        <f t="shared" si="38"/>
        <v>0</v>
      </c>
      <c r="G107" s="109">
        <f t="shared" si="38"/>
        <v>0</v>
      </c>
      <c r="H107" s="109">
        <f t="shared" si="38"/>
        <v>5</v>
      </c>
      <c r="I107" s="290">
        <f t="shared" si="38"/>
        <v>2</v>
      </c>
      <c r="J107" s="109">
        <f t="shared" si="38"/>
        <v>0</v>
      </c>
      <c r="K107" s="109">
        <f t="shared" si="38"/>
        <v>0</v>
      </c>
      <c r="L107" s="109">
        <f t="shared" si="38"/>
        <v>1</v>
      </c>
      <c r="M107" s="109">
        <f t="shared" si="38"/>
        <v>1</v>
      </c>
      <c r="N107" s="109">
        <f t="shared" si="38"/>
        <v>0</v>
      </c>
      <c r="O107" s="136" t="s">
        <v>110</v>
      </c>
      <c r="P107" s="383">
        <f t="shared" ref="P107:BR107" si="39">SUM(P7:P106)</f>
        <v>0</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80</v>
      </c>
      <c r="AI107" s="383">
        <f t="shared" si="39"/>
        <v>8</v>
      </c>
      <c r="AJ107" s="383">
        <f t="shared" si="39"/>
        <v>17</v>
      </c>
      <c r="AK107" s="383">
        <f t="shared" si="39"/>
        <v>8</v>
      </c>
      <c r="AL107" s="383">
        <f t="shared" si="39"/>
        <v>0</v>
      </c>
      <c r="AM107" s="383">
        <f t="shared" si="39"/>
        <v>0</v>
      </c>
      <c r="AN107" s="383">
        <f t="shared" si="39"/>
        <v>0</v>
      </c>
      <c r="AO107" s="383">
        <f t="shared" si="39"/>
        <v>0</v>
      </c>
      <c r="AP107" s="383">
        <f t="shared" si="39"/>
        <v>15</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7</v>
      </c>
      <c r="BA107" s="383">
        <f t="shared" si="39"/>
        <v>0</v>
      </c>
      <c r="BB107" s="383">
        <f t="shared" si="39"/>
        <v>0</v>
      </c>
      <c r="BC107" s="383">
        <f t="shared" si="39"/>
        <v>0</v>
      </c>
      <c r="BD107" s="383">
        <f t="shared" si="39"/>
        <v>0</v>
      </c>
      <c r="BE107" s="383">
        <f t="shared" si="39"/>
        <v>0</v>
      </c>
      <c r="BF107" s="383">
        <f t="shared" si="39"/>
        <v>0</v>
      </c>
      <c r="BG107" s="383">
        <f t="shared" si="39"/>
        <v>0</v>
      </c>
      <c r="BH107" s="383">
        <f t="shared" si="39"/>
        <v>2</v>
      </c>
      <c r="BI107" s="384">
        <f t="shared" si="39"/>
        <v>81</v>
      </c>
      <c r="BJ107" s="385">
        <f t="shared" si="39"/>
        <v>36</v>
      </c>
      <c r="BK107" s="385">
        <f t="shared" si="39"/>
        <v>22</v>
      </c>
      <c r="BL107" s="385">
        <f t="shared" si="39"/>
        <v>20</v>
      </c>
      <c r="BM107" s="385">
        <f t="shared" si="39"/>
        <v>10</v>
      </c>
      <c r="BN107" s="385">
        <f t="shared" si="39"/>
        <v>4</v>
      </c>
      <c r="BO107" s="385">
        <f t="shared" si="39"/>
        <v>0</v>
      </c>
      <c r="BP107" s="385">
        <f t="shared" si="39"/>
        <v>1</v>
      </c>
      <c r="BQ107" s="386">
        <f t="shared" si="39"/>
        <v>13</v>
      </c>
      <c r="BR107" s="383">
        <f t="shared" si="39"/>
        <v>0</v>
      </c>
      <c r="BS107" s="383">
        <f t="shared" ref="BS107:DU107" si="40">SUM(BS7:BS106)</f>
        <v>0</v>
      </c>
      <c r="BT107" s="383">
        <f t="shared" si="40"/>
        <v>0</v>
      </c>
      <c r="BU107" s="383">
        <f t="shared" si="40"/>
        <v>0</v>
      </c>
      <c r="BV107" s="383">
        <f t="shared" si="40"/>
        <v>0</v>
      </c>
      <c r="BW107" s="383">
        <f t="shared" si="40"/>
        <v>0</v>
      </c>
      <c r="BX107" s="383">
        <f t="shared" si="40"/>
        <v>0</v>
      </c>
      <c r="BY107" s="383">
        <f t="shared" si="40"/>
        <v>0</v>
      </c>
      <c r="BZ107" s="383">
        <f t="shared" si="40"/>
        <v>0</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20</v>
      </c>
      <c r="CT107" s="385">
        <f t="shared" si="40"/>
        <v>6</v>
      </c>
      <c r="CU107" s="385">
        <f t="shared" si="40"/>
        <v>0</v>
      </c>
      <c r="CV107" s="385">
        <f t="shared" si="40"/>
        <v>0</v>
      </c>
      <c r="CW107" s="385">
        <f t="shared" si="40"/>
        <v>0</v>
      </c>
      <c r="CX107" s="385">
        <f t="shared" si="40"/>
        <v>0</v>
      </c>
      <c r="CY107" s="385">
        <f t="shared" si="40"/>
        <v>0</v>
      </c>
      <c r="CZ107" s="385">
        <f t="shared" si="40"/>
        <v>0</v>
      </c>
      <c r="DA107" s="386">
        <f t="shared" si="40"/>
        <v>0</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44</v>
      </c>
      <c r="DU107" s="383">
        <f t="shared" si="40"/>
        <v>0</v>
      </c>
      <c r="DV107" s="383">
        <f t="shared" ref="DV107:GG107" si="42">SUM(DV7:DV106)</f>
        <v>0</v>
      </c>
      <c r="DW107" s="383">
        <f t="shared" si="42"/>
        <v>8</v>
      </c>
      <c r="DX107" s="383">
        <f t="shared" si="42"/>
        <v>2</v>
      </c>
      <c r="DY107" s="383">
        <f t="shared" si="42"/>
        <v>0</v>
      </c>
      <c r="DZ107" s="383">
        <f t="shared" si="42"/>
        <v>0</v>
      </c>
      <c r="EA107" s="383">
        <f t="shared" si="42"/>
        <v>0</v>
      </c>
      <c r="EB107" s="383">
        <f t="shared" si="42"/>
        <v>5</v>
      </c>
      <c r="EC107" s="384">
        <f t="shared" si="42"/>
        <v>27</v>
      </c>
      <c r="ED107" s="385">
        <f t="shared" si="42"/>
        <v>27</v>
      </c>
      <c r="EE107" s="385">
        <f t="shared" si="42"/>
        <v>0</v>
      </c>
      <c r="EF107" s="385">
        <f t="shared" si="42"/>
        <v>8</v>
      </c>
      <c r="EG107" s="385">
        <f t="shared" si="42"/>
        <v>1</v>
      </c>
      <c r="EH107" s="385">
        <f t="shared" si="42"/>
        <v>1</v>
      </c>
      <c r="EI107" s="385">
        <f t="shared" si="42"/>
        <v>0</v>
      </c>
      <c r="EJ107" s="385">
        <f t="shared" si="42"/>
        <v>0</v>
      </c>
      <c r="EK107" s="386">
        <f t="shared" si="42"/>
        <v>2</v>
      </c>
      <c r="EL107" s="383">
        <f t="shared" si="42"/>
        <v>10</v>
      </c>
      <c r="EM107" s="383">
        <f t="shared" si="42"/>
        <v>0</v>
      </c>
      <c r="EN107" s="383">
        <f t="shared" si="42"/>
        <v>10</v>
      </c>
      <c r="EO107" s="383">
        <f t="shared" si="42"/>
        <v>10</v>
      </c>
      <c r="EP107" s="383">
        <f t="shared" si="42"/>
        <v>0</v>
      </c>
      <c r="EQ107" s="383">
        <f t="shared" si="42"/>
        <v>0</v>
      </c>
      <c r="ER107" s="383">
        <f t="shared" si="42"/>
        <v>0</v>
      </c>
      <c r="ES107" s="383">
        <f t="shared" si="42"/>
        <v>0</v>
      </c>
      <c r="ET107" s="383">
        <f t="shared" si="42"/>
        <v>8</v>
      </c>
      <c r="EU107" s="384">
        <f t="shared" si="42"/>
        <v>0</v>
      </c>
      <c r="EV107" s="385">
        <f t="shared" si="42"/>
        <v>7</v>
      </c>
      <c r="EW107" s="385">
        <f t="shared" si="42"/>
        <v>0</v>
      </c>
      <c r="EX107" s="385">
        <f t="shared" si="42"/>
        <v>5</v>
      </c>
      <c r="EY107" s="385">
        <f t="shared" si="42"/>
        <v>0</v>
      </c>
      <c r="EZ107" s="385">
        <f t="shared" si="42"/>
        <v>0</v>
      </c>
      <c r="FA107" s="385">
        <f t="shared" si="42"/>
        <v>0</v>
      </c>
      <c r="FB107" s="385">
        <f t="shared" si="42"/>
        <v>0</v>
      </c>
      <c r="FC107" s="386">
        <f t="shared" si="42"/>
        <v>0</v>
      </c>
      <c r="FD107" s="383">
        <f t="shared" si="42"/>
        <v>66</v>
      </c>
      <c r="FE107" s="383">
        <f t="shared" si="42"/>
        <v>22</v>
      </c>
      <c r="FF107" s="383">
        <f t="shared" si="42"/>
        <v>13</v>
      </c>
      <c r="FG107" s="383">
        <f t="shared" si="42"/>
        <v>3</v>
      </c>
      <c r="FH107" s="383">
        <f t="shared" si="42"/>
        <v>4</v>
      </c>
      <c r="FI107" s="383">
        <f t="shared" si="42"/>
        <v>2</v>
      </c>
      <c r="FJ107" s="383">
        <f t="shared" si="42"/>
        <v>1</v>
      </c>
      <c r="FK107" s="383">
        <f t="shared" si="42"/>
        <v>0</v>
      </c>
      <c r="FL107" s="383">
        <f t="shared" si="42"/>
        <v>32</v>
      </c>
      <c r="FM107" s="384">
        <f t="shared" si="42"/>
        <v>16</v>
      </c>
      <c r="FN107" s="385">
        <f t="shared" si="42"/>
        <v>0</v>
      </c>
      <c r="FO107" s="385">
        <f t="shared" si="42"/>
        <v>0</v>
      </c>
      <c r="FP107" s="385">
        <f t="shared" si="42"/>
        <v>0</v>
      </c>
      <c r="FQ107" s="385">
        <f t="shared" si="42"/>
        <v>0</v>
      </c>
      <c r="FR107" s="385">
        <f t="shared" si="42"/>
        <v>0</v>
      </c>
      <c r="FS107" s="385">
        <f t="shared" si="42"/>
        <v>0</v>
      </c>
      <c r="FT107" s="385">
        <f t="shared" si="42"/>
        <v>1</v>
      </c>
      <c r="FU107" s="386">
        <f t="shared" si="42"/>
        <v>3</v>
      </c>
      <c r="FV107" s="383">
        <f t="shared" si="42"/>
        <v>17</v>
      </c>
      <c r="FW107" s="383">
        <f t="shared" si="42"/>
        <v>3</v>
      </c>
      <c r="FX107" s="383">
        <f t="shared" si="42"/>
        <v>0</v>
      </c>
      <c r="FY107" s="383">
        <f t="shared" si="42"/>
        <v>0</v>
      </c>
      <c r="FZ107" s="383">
        <f t="shared" si="42"/>
        <v>1</v>
      </c>
      <c r="GA107" s="383">
        <f t="shared" si="42"/>
        <v>2</v>
      </c>
      <c r="GB107" s="383">
        <f t="shared" si="42"/>
        <v>0</v>
      </c>
      <c r="GC107" s="383">
        <f t="shared" si="42"/>
        <v>0</v>
      </c>
      <c r="GD107" s="383">
        <f t="shared" si="42"/>
        <v>2</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8</v>
      </c>
      <c r="GO107" s="383">
        <f t="shared" si="43"/>
        <v>0</v>
      </c>
      <c r="GP107" s="383">
        <f t="shared" si="43"/>
        <v>0</v>
      </c>
      <c r="GQ107" s="383">
        <f t="shared" si="43"/>
        <v>0</v>
      </c>
      <c r="GR107" s="383">
        <f t="shared" si="43"/>
        <v>0</v>
      </c>
      <c r="GS107" s="383">
        <f t="shared" si="43"/>
        <v>0</v>
      </c>
      <c r="GT107" s="383">
        <f t="shared" si="43"/>
        <v>0</v>
      </c>
      <c r="GU107" s="383">
        <f t="shared" si="43"/>
        <v>0</v>
      </c>
      <c r="GV107" s="383">
        <f t="shared" si="43"/>
        <v>13</v>
      </c>
      <c r="GW107" s="384">
        <f t="shared" si="43"/>
        <v>0</v>
      </c>
      <c r="GX107" s="385">
        <f t="shared" si="43"/>
        <v>0</v>
      </c>
      <c r="GY107" s="385">
        <f t="shared" si="43"/>
        <v>12</v>
      </c>
      <c r="GZ107" s="385">
        <f t="shared" si="43"/>
        <v>8</v>
      </c>
      <c r="HA107" s="385">
        <f t="shared" si="43"/>
        <v>0</v>
      </c>
      <c r="HB107" s="385">
        <f t="shared" si="43"/>
        <v>0</v>
      </c>
      <c r="HC107" s="385">
        <f t="shared" si="43"/>
        <v>0</v>
      </c>
      <c r="HD107" s="385">
        <f t="shared" si="43"/>
        <v>0</v>
      </c>
      <c r="HE107" s="386">
        <f t="shared" si="43"/>
        <v>0</v>
      </c>
      <c r="HF107" s="383">
        <f t="shared" si="43"/>
        <v>19</v>
      </c>
      <c r="HG107" s="383">
        <f t="shared" si="43"/>
        <v>0</v>
      </c>
      <c r="HH107" s="383">
        <f t="shared" si="43"/>
        <v>0</v>
      </c>
      <c r="HI107" s="383">
        <f t="shared" si="43"/>
        <v>0</v>
      </c>
      <c r="HJ107" s="383">
        <f t="shared" si="43"/>
        <v>1</v>
      </c>
      <c r="HK107" s="383">
        <f t="shared" si="43"/>
        <v>0</v>
      </c>
      <c r="HL107" s="383">
        <f t="shared" si="43"/>
        <v>0</v>
      </c>
      <c r="HM107" s="383">
        <f t="shared" si="43"/>
        <v>0</v>
      </c>
      <c r="HN107" s="383">
        <f t="shared" si="43"/>
        <v>5</v>
      </c>
      <c r="HO107" s="161"/>
      <c r="HP107" s="122"/>
      <c r="HQ107" s="122"/>
      <c r="HR107" s="162"/>
      <c r="HS107" s="122"/>
      <c r="HT107" s="122"/>
      <c r="HU107" s="122"/>
      <c r="HV107" s="122"/>
      <c r="HW107" s="161"/>
      <c r="HX107" s="122"/>
      <c r="HY107" s="122"/>
      <c r="HZ107" s="172" t="s">
        <v>111</v>
      </c>
      <c r="IA107" s="123">
        <f>AVERAGE(IA7:IA106)</f>
        <v>6.48</v>
      </c>
      <c r="IB107" s="123">
        <f>AVERAGE(IB7:IB106)</f>
        <v>0.31</v>
      </c>
      <c r="IC107" s="123">
        <f>AVERAGE(IC7:IC106)</f>
        <v>3.933027764512112E-2</v>
      </c>
      <c r="ID107" s="124"/>
    </row>
    <row r="108" spans="1:238" ht="15.75" x14ac:dyDescent="0.25">
      <c r="A108" s="75"/>
      <c r="B108" s="108" t="s">
        <v>111</v>
      </c>
      <c r="C108" s="109">
        <f t="shared" ref="C108:H108" si="44">AVERAGE(C7:C106)</f>
        <v>0</v>
      </c>
      <c r="D108" s="109">
        <f t="shared" si="44"/>
        <v>0</v>
      </c>
      <c r="E108" s="109">
        <f t="shared" si="44"/>
        <v>0</v>
      </c>
      <c r="F108" s="109">
        <f t="shared" si="44"/>
        <v>0</v>
      </c>
      <c r="G108" s="109">
        <f t="shared" si="44"/>
        <v>0</v>
      </c>
      <c r="H108" s="109">
        <f t="shared" si="44"/>
        <v>0.05</v>
      </c>
      <c r="I108" s="291">
        <f t="shared" ref="I108:N108" si="45">AVERAGE(I7:I106)</f>
        <v>0.02</v>
      </c>
      <c r="J108" s="109">
        <f>AVERAGE(J7:J106)</f>
        <v>0</v>
      </c>
      <c r="K108" s="109">
        <f t="shared" si="45"/>
        <v>0</v>
      </c>
      <c r="L108" s="109">
        <f t="shared" si="45"/>
        <v>0.01</v>
      </c>
      <c r="M108" s="109">
        <f t="shared" si="45"/>
        <v>0.01</v>
      </c>
      <c r="N108" s="109">
        <f t="shared" si="45"/>
        <v>0</v>
      </c>
      <c r="O108" s="137" t="s">
        <v>112</v>
      </c>
      <c r="P108" s="111"/>
      <c r="Q108" s="111"/>
      <c r="R108" s="111"/>
      <c r="S108" s="112">
        <f>SUM(P107:S107)</f>
        <v>0</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113</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7</v>
      </c>
      <c r="BD108" s="110"/>
      <c r="BE108" s="111"/>
      <c r="BF108" s="111"/>
      <c r="BG108" s="113"/>
      <c r="BH108" s="110"/>
      <c r="BI108" s="183"/>
      <c r="BJ108" s="111"/>
      <c r="BK108" s="111"/>
      <c r="BL108" s="112">
        <f>SUM(BI107:BL107)</f>
        <v>159</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26</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52</v>
      </c>
      <c r="DX108" s="111"/>
      <c r="DY108" s="111"/>
      <c r="DZ108" s="111"/>
      <c r="EA108" s="113"/>
      <c r="EB108" s="111"/>
      <c r="EC108" s="183"/>
      <c r="ED108" s="111"/>
      <c r="EE108" s="111"/>
      <c r="EF108" s="112">
        <f>SUM(EC107:EF107)</f>
        <v>62</v>
      </c>
      <c r="EG108" s="111"/>
      <c r="EH108" s="111"/>
      <c r="EI108" s="111"/>
      <c r="EJ108" s="113"/>
      <c r="EK108" s="186"/>
      <c r="EL108" s="111"/>
      <c r="EM108" s="111"/>
      <c r="EN108" s="111"/>
      <c r="EO108" s="112">
        <f>SUM(EL107:EO107)</f>
        <v>30</v>
      </c>
      <c r="EP108" s="111"/>
      <c r="EQ108" s="111"/>
      <c r="ER108" s="111"/>
      <c r="ES108" s="113"/>
      <c r="ET108" s="111"/>
      <c r="EU108" s="183"/>
      <c r="EV108" s="111"/>
      <c r="EW108" s="111"/>
      <c r="EX108" s="112">
        <f>SUM(EU107:EX107)</f>
        <v>12</v>
      </c>
      <c r="EY108" s="111"/>
      <c r="EZ108" s="111"/>
      <c r="FA108" s="111"/>
      <c r="FB108" s="113"/>
      <c r="FC108" s="186"/>
      <c r="FD108" s="111"/>
      <c r="FE108" s="111"/>
      <c r="FF108" s="111"/>
      <c r="FG108" s="112">
        <f>SUM(FD107:FG107)</f>
        <v>104</v>
      </c>
      <c r="FH108" s="111"/>
      <c r="FI108" s="111"/>
      <c r="FJ108" s="111"/>
      <c r="FK108" s="113"/>
      <c r="FL108" s="111"/>
      <c r="FM108" s="183"/>
      <c r="FN108" s="111"/>
      <c r="FO108" s="111"/>
      <c r="FP108" s="112">
        <f>SUM(FM107:FP107)</f>
        <v>16</v>
      </c>
      <c r="FQ108" s="111"/>
      <c r="FR108" s="111"/>
      <c r="FS108" s="111"/>
      <c r="FT108" s="113"/>
      <c r="FU108" s="186"/>
      <c r="FV108" s="111"/>
      <c r="FW108" s="111"/>
      <c r="FX108" s="111"/>
      <c r="FY108" s="112">
        <f>SUM(FV107:FY107)</f>
        <v>20</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8</v>
      </c>
      <c r="GR108" s="110"/>
      <c r="GS108" s="111"/>
      <c r="GT108" s="111"/>
      <c r="GU108" s="113"/>
      <c r="GV108" s="111"/>
      <c r="GW108" s="183"/>
      <c r="GX108" s="111"/>
      <c r="GY108" s="111"/>
      <c r="GZ108" s="155">
        <f>SUM(GW107:GZ107)</f>
        <v>20</v>
      </c>
      <c r="HA108" s="110"/>
      <c r="HB108" s="111"/>
      <c r="HC108" s="111"/>
      <c r="HD108" s="157"/>
      <c r="HE108" s="186"/>
      <c r="HF108" s="110"/>
      <c r="HG108" s="111"/>
      <c r="HH108" s="111"/>
      <c r="HI108" s="155">
        <f>SUM(HF107:HI107)</f>
        <v>19</v>
      </c>
      <c r="HJ108" s="110"/>
      <c r="HK108" s="111"/>
      <c r="HL108" s="111"/>
      <c r="HM108" s="111"/>
      <c r="HN108" s="110"/>
      <c r="HO108" s="163">
        <f>SUM(HO7:HO106)</f>
        <v>395</v>
      </c>
      <c r="HP108" s="125">
        <f>SUM(HP7:HP106)</f>
        <v>109</v>
      </c>
      <c r="HQ108" s="125">
        <f>SUM(HQ7:HQ106)</f>
        <v>74</v>
      </c>
      <c r="HR108" s="164">
        <f>SUM(HR7:HR106)</f>
        <v>70</v>
      </c>
      <c r="HS108" s="126"/>
      <c r="HT108" s="126"/>
      <c r="HU108" s="126"/>
      <c r="HV108" s="126"/>
      <c r="HW108" s="165"/>
      <c r="HX108" s="127"/>
      <c r="HY108" s="127"/>
      <c r="HZ108" s="172" t="s">
        <v>113</v>
      </c>
      <c r="IA108" s="128">
        <f>STDEV(IA7:IA106)</f>
        <v>7.9955543203013066</v>
      </c>
      <c r="IB108" s="128">
        <f>STDEV(IB7:IB106)</f>
        <v>0.87264835501773075</v>
      </c>
      <c r="IC108" s="128">
        <f>STDEV(IC7:IC106)</f>
        <v>8.9869397745998073E-2</v>
      </c>
      <c r="ID108" s="129"/>
    </row>
    <row r="109" spans="1:238" ht="15.75" x14ac:dyDescent="0.25">
      <c r="A109" s="75"/>
      <c r="B109" s="108" t="s">
        <v>113</v>
      </c>
      <c r="C109" s="109">
        <f t="shared" ref="C109:H109" si="46">STDEV(C7:C106)</f>
        <v>0</v>
      </c>
      <c r="D109" s="109">
        <f t="shared" si="46"/>
        <v>0</v>
      </c>
      <c r="E109" s="109">
        <f t="shared" si="46"/>
        <v>0</v>
      </c>
      <c r="F109" s="109">
        <f t="shared" si="46"/>
        <v>0</v>
      </c>
      <c r="G109" s="109">
        <f t="shared" si="46"/>
        <v>0</v>
      </c>
      <c r="H109" s="109">
        <f t="shared" si="46"/>
        <v>0.21904291355759031</v>
      </c>
      <c r="I109" s="291">
        <f t="shared" ref="I109:N109" si="47">STDEV(I7:I106)</f>
        <v>0.14070529413628968</v>
      </c>
      <c r="J109" s="109">
        <f t="shared" si="47"/>
        <v>0</v>
      </c>
      <c r="K109" s="109">
        <f t="shared" si="47"/>
        <v>0</v>
      </c>
      <c r="L109" s="109">
        <f t="shared" si="47"/>
        <v>0.1</v>
      </c>
      <c r="M109" s="109">
        <f t="shared" si="47"/>
        <v>0.1</v>
      </c>
      <c r="N109" s="109">
        <f t="shared" si="47"/>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15</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2</v>
      </c>
      <c r="EB109" s="111"/>
      <c r="EC109" s="183"/>
      <c r="ED109" s="111"/>
      <c r="EE109" s="111"/>
      <c r="EF109" s="113"/>
      <c r="EG109" s="111"/>
      <c r="EH109" s="111"/>
      <c r="EI109" s="111"/>
      <c r="EJ109" s="114">
        <f>SUM(EG107:EJ107)</f>
        <v>2</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7</v>
      </c>
      <c r="FL109" s="111"/>
      <c r="FM109" s="183"/>
      <c r="FN109" s="111"/>
      <c r="FO109" s="111"/>
      <c r="FP109" s="113"/>
      <c r="FQ109" s="111"/>
      <c r="FR109" s="111"/>
      <c r="FS109" s="111"/>
      <c r="FT109" s="114">
        <f>SUM(FQ107:FT107)</f>
        <v>1</v>
      </c>
      <c r="FU109" s="186"/>
      <c r="FV109" s="111"/>
      <c r="FW109" s="111"/>
      <c r="FX109" s="111"/>
      <c r="FY109" s="113"/>
      <c r="FZ109" s="111"/>
      <c r="GA109" s="111"/>
      <c r="GB109" s="111"/>
      <c r="GC109" s="114">
        <f>SUM(FZ107:GC107)</f>
        <v>3</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1</v>
      </c>
      <c r="HN109" s="110"/>
      <c r="HO109" s="165"/>
      <c r="HP109" s="166"/>
      <c r="HQ109" s="166"/>
      <c r="HR109" s="167"/>
      <c r="HS109" s="130">
        <f>SUM(HS7:HS106)</f>
        <v>19</v>
      </c>
      <c r="HT109" s="130">
        <f>SUM(HT7:HT106)</f>
        <v>9</v>
      </c>
      <c r="HU109" s="130">
        <f>SUM(HU7:HU106)</f>
        <v>1</v>
      </c>
      <c r="HV109" s="130">
        <f>SUM(HV7:HV106)</f>
        <v>2</v>
      </c>
      <c r="HW109" s="165"/>
      <c r="HX109" s="127"/>
      <c r="HY109" s="127"/>
      <c r="HZ109" s="173" t="s">
        <v>128</v>
      </c>
      <c r="IA109" s="131">
        <f>SUM(IA7:IA106)</f>
        <v>648</v>
      </c>
      <c r="IB109" s="131">
        <f>SUM(IB7:IB106)</f>
        <v>31</v>
      </c>
      <c r="IC109" s="131">
        <f>IB109/IA109</f>
        <v>4.7839506172839504E-2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15</v>
      </c>
      <c r="AQ110" s="171"/>
      <c r="AR110" s="68"/>
      <c r="AS110" s="68"/>
      <c r="AT110" s="66"/>
      <c r="AU110" s="62"/>
      <c r="AV110" s="68"/>
      <c r="AW110" s="68"/>
      <c r="AX110" s="66"/>
      <c r="AY110" s="185">
        <f>AY107</f>
        <v>0</v>
      </c>
      <c r="AZ110" s="68"/>
      <c r="BA110" s="68"/>
      <c r="BB110" s="68"/>
      <c r="BC110" s="66"/>
      <c r="BD110" s="62"/>
      <c r="BE110" s="68"/>
      <c r="BF110" s="68"/>
      <c r="BG110" s="66"/>
      <c r="BH110" s="160">
        <f>BH107</f>
        <v>2</v>
      </c>
      <c r="BI110" s="171"/>
      <c r="BJ110" s="68"/>
      <c r="BK110" s="68"/>
      <c r="BL110" s="66"/>
      <c r="BM110" s="62"/>
      <c r="BN110" s="68"/>
      <c r="BO110" s="68"/>
      <c r="BP110" s="66"/>
      <c r="BQ110" s="185">
        <f>BQ107</f>
        <v>13</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0</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5</v>
      </c>
      <c r="EC110" s="171"/>
      <c r="ED110" s="68"/>
      <c r="EE110" s="68"/>
      <c r="EF110" s="66"/>
      <c r="EG110" s="68"/>
      <c r="EH110" s="68"/>
      <c r="EI110" s="68"/>
      <c r="EJ110" s="66"/>
      <c r="EK110" s="185">
        <f>EK107</f>
        <v>2</v>
      </c>
      <c r="EL110" s="68"/>
      <c r="EM110" s="68"/>
      <c r="EN110" s="68"/>
      <c r="EO110" s="66"/>
      <c r="EP110" s="68"/>
      <c r="EQ110" s="68"/>
      <c r="ER110" s="68"/>
      <c r="ES110" s="66"/>
      <c r="ET110" s="160">
        <f>ET107</f>
        <v>8</v>
      </c>
      <c r="EU110" s="171"/>
      <c r="EV110" s="68"/>
      <c r="EW110" s="68"/>
      <c r="EX110" s="66"/>
      <c r="EY110" s="68"/>
      <c r="EZ110" s="68"/>
      <c r="FA110" s="68"/>
      <c r="FB110" s="66"/>
      <c r="FC110" s="185">
        <f>FC107</f>
        <v>0</v>
      </c>
      <c r="FD110" s="68"/>
      <c r="FE110" s="68"/>
      <c r="FF110" s="68"/>
      <c r="FG110" s="66"/>
      <c r="FH110" s="68"/>
      <c r="FI110" s="68"/>
      <c r="FJ110" s="68"/>
      <c r="FK110" s="66"/>
      <c r="FL110" s="160">
        <f>FL107</f>
        <v>32</v>
      </c>
      <c r="FM110" s="171"/>
      <c r="FN110" s="68"/>
      <c r="FO110" s="68"/>
      <c r="FP110" s="66"/>
      <c r="FQ110" s="68"/>
      <c r="FR110" s="68"/>
      <c r="FS110" s="68"/>
      <c r="FT110" s="66"/>
      <c r="FU110" s="185">
        <f>FU107</f>
        <v>3</v>
      </c>
      <c r="FV110" s="68"/>
      <c r="FW110" s="68"/>
      <c r="FX110" s="68"/>
      <c r="FY110" s="66"/>
      <c r="FZ110" s="68"/>
      <c r="GA110" s="68"/>
      <c r="GB110" s="68"/>
      <c r="GC110" s="66"/>
      <c r="GD110" s="160">
        <f>GD107</f>
        <v>2</v>
      </c>
      <c r="GE110" s="171"/>
      <c r="GF110" s="68"/>
      <c r="GG110" s="68"/>
      <c r="GH110" s="66"/>
      <c r="GI110" s="68"/>
      <c r="GJ110" s="68"/>
      <c r="GK110" s="68"/>
      <c r="GL110" s="66"/>
      <c r="GM110" s="185">
        <f>GM107</f>
        <v>0</v>
      </c>
      <c r="GN110" s="68"/>
      <c r="GO110" s="68"/>
      <c r="GP110" s="68"/>
      <c r="GQ110" s="66"/>
      <c r="GR110" s="68"/>
      <c r="GS110" s="68"/>
      <c r="GT110" s="68"/>
      <c r="GU110" s="66"/>
      <c r="GV110" s="160">
        <f>GV107</f>
        <v>13</v>
      </c>
      <c r="GW110" s="187"/>
      <c r="GX110" s="69"/>
      <c r="GY110" s="69"/>
      <c r="GZ110" s="69"/>
      <c r="HA110" s="156"/>
      <c r="HB110" s="69"/>
      <c r="HC110" s="69"/>
      <c r="HD110" s="159"/>
      <c r="HE110" s="188">
        <f>HE107</f>
        <v>0</v>
      </c>
      <c r="HF110" s="156"/>
      <c r="HG110" s="69"/>
      <c r="HH110" s="69"/>
      <c r="HI110" s="69"/>
      <c r="HJ110" s="156"/>
      <c r="HK110" s="69"/>
      <c r="HL110" s="69"/>
      <c r="HM110" s="69"/>
      <c r="HN110" s="160">
        <f>HN107</f>
        <v>5</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0.8</v>
      </c>
      <c r="AI111" s="323">
        <f t="shared" si="48"/>
        <v>0.08</v>
      </c>
      <c r="AJ111" s="323">
        <f t="shared" si="48"/>
        <v>0.17</v>
      </c>
      <c r="AK111" s="323">
        <f t="shared" si="48"/>
        <v>0.08</v>
      </c>
      <c r="AL111" s="323">
        <f t="shared" si="48"/>
        <v>0</v>
      </c>
      <c r="AM111" s="323">
        <f t="shared" si="48"/>
        <v>0</v>
      </c>
      <c r="AN111" s="323">
        <f t="shared" si="48"/>
        <v>0</v>
      </c>
      <c r="AO111" s="323">
        <f t="shared" si="48"/>
        <v>0</v>
      </c>
      <c r="AP111" s="323">
        <f t="shared" si="48"/>
        <v>0.15</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7.0000000000000007E-2</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0.02</v>
      </c>
      <c r="BI111" s="323">
        <f t="shared" si="48"/>
        <v>0.81</v>
      </c>
      <c r="BJ111" s="323">
        <f t="shared" si="48"/>
        <v>0.36</v>
      </c>
      <c r="BK111" s="323">
        <f t="shared" si="48"/>
        <v>0.22</v>
      </c>
      <c r="BL111" s="323">
        <f t="shared" si="48"/>
        <v>0.2</v>
      </c>
      <c r="BM111" s="323">
        <f t="shared" si="48"/>
        <v>0.1</v>
      </c>
      <c r="BN111" s="323">
        <f t="shared" si="48"/>
        <v>0.04</v>
      </c>
      <c r="BO111" s="323">
        <f t="shared" si="48"/>
        <v>0</v>
      </c>
      <c r="BP111" s="323">
        <f t="shared" si="48"/>
        <v>0.01</v>
      </c>
      <c r="BQ111" s="323">
        <f t="shared" si="48"/>
        <v>0.13</v>
      </c>
      <c r="BR111" s="323">
        <f t="shared" si="48"/>
        <v>0</v>
      </c>
      <c r="BS111" s="323">
        <f t="shared" si="48"/>
        <v>0</v>
      </c>
      <c r="BT111" s="323">
        <f t="shared" si="48"/>
        <v>0</v>
      </c>
      <c r="BU111" s="323">
        <f t="shared" si="48"/>
        <v>0</v>
      </c>
      <c r="BV111" s="323">
        <f t="shared" si="48"/>
        <v>0</v>
      </c>
      <c r="BW111" s="323">
        <f t="shared" si="48"/>
        <v>0</v>
      </c>
      <c r="BX111" s="323">
        <f t="shared" si="48"/>
        <v>0</v>
      </c>
      <c r="BY111" s="323">
        <f t="shared" si="48"/>
        <v>0</v>
      </c>
      <c r="BZ111" s="323">
        <f t="shared" si="48"/>
        <v>0</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0.2</v>
      </c>
      <c r="CT111" s="323">
        <f t="shared" si="49"/>
        <v>0.06</v>
      </c>
      <c r="CU111" s="323">
        <f t="shared" si="49"/>
        <v>0</v>
      </c>
      <c r="CV111" s="323">
        <f t="shared" si="49"/>
        <v>0</v>
      </c>
      <c r="CW111" s="323">
        <f t="shared" si="49"/>
        <v>0</v>
      </c>
      <c r="CX111" s="323">
        <f t="shared" si="49"/>
        <v>0</v>
      </c>
      <c r="CY111" s="323">
        <f t="shared" si="49"/>
        <v>0</v>
      </c>
      <c r="CZ111" s="323">
        <f t="shared" si="49"/>
        <v>0</v>
      </c>
      <c r="DA111" s="323">
        <f t="shared" si="49"/>
        <v>0</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0.44</v>
      </c>
      <c r="DU111" s="323">
        <f t="shared" si="49"/>
        <v>0</v>
      </c>
      <c r="DV111" s="323">
        <f t="shared" si="49"/>
        <v>0</v>
      </c>
      <c r="DW111" s="323">
        <f t="shared" si="49"/>
        <v>0.08</v>
      </c>
      <c r="DX111" s="323">
        <f t="shared" si="49"/>
        <v>0.02</v>
      </c>
      <c r="DY111" s="323">
        <f t="shared" si="49"/>
        <v>0</v>
      </c>
      <c r="DZ111" s="323">
        <f t="shared" si="49"/>
        <v>0</v>
      </c>
      <c r="EA111" s="323">
        <f t="shared" si="49"/>
        <v>0</v>
      </c>
      <c r="EB111" s="323">
        <f t="shared" si="49"/>
        <v>0.05</v>
      </c>
      <c r="EC111" s="323">
        <f t="shared" si="49"/>
        <v>0.27</v>
      </c>
      <c r="ED111" s="323">
        <f t="shared" si="49"/>
        <v>0.27</v>
      </c>
      <c r="EE111" s="323">
        <f t="shared" si="49"/>
        <v>0</v>
      </c>
      <c r="EF111" s="323">
        <f t="shared" si="49"/>
        <v>0.08</v>
      </c>
      <c r="EG111" s="323">
        <f t="shared" si="49"/>
        <v>0.01</v>
      </c>
      <c r="EH111" s="323">
        <f t="shared" si="49"/>
        <v>0.01</v>
      </c>
      <c r="EI111" s="323">
        <f t="shared" si="49"/>
        <v>0</v>
      </c>
      <c r="EJ111" s="323">
        <f t="shared" si="49"/>
        <v>0</v>
      </c>
      <c r="EK111" s="323">
        <f t="shared" si="49"/>
        <v>0.02</v>
      </c>
      <c r="EL111" s="323">
        <f t="shared" si="49"/>
        <v>0.1</v>
      </c>
      <c r="EM111" s="323">
        <f t="shared" si="49"/>
        <v>0</v>
      </c>
      <c r="EN111" s="323">
        <f t="shared" si="49"/>
        <v>0.1</v>
      </c>
      <c r="EO111" s="323">
        <f t="shared" ref="EO111:GZ111" si="50">AVERAGE(EO7:EO106)</f>
        <v>0.1</v>
      </c>
      <c r="EP111" s="323">
        <f t="shared" si="50"/>
        <v>0</v>
      </c>
      <c r="EQ111" s="323">
        <f t="shared" si="50"/>
        <v>0</v>
      </c>
      <c r="ER111" s="323">
        <f t="shared" si="50"/>
        <v>0</v>
      </c>
      <c r="ES111" s="323">
        <f t="shared" si="50"/>
        <v>0</v>
      </c>
      <c r="ET111" s="323">
        <f t="shared" si="50"/>
        <v>0.08</v>
      </c>
      <c r="EU111" s="323">
        <f t="shared" si="50"/>
        <v>0</v>
      </c>
      <c r="EV111" s="323">
        <f t="shared" si="50"/>
        <v>7.0000000000000007E-2</v>
      </c>
      <c r="EW111" s="323">
        <f t="shared" si="50"/>
        <v>0</v>
      </c>
      <c r="EX111" s="323">
        <f t="shared" si="50"/>
        <v>0.05</v>
      </c>
      <c r="EY111" s="323">
        <f t="shared" si="50"/>
        <v>0</v>
      </c>
      <c r="EZ111" s="323">
        <f t="shared" si="50"/>
        <v>0</v>
      </c>
      <c r="FA111" s="323">
        <f t="shared" si="50"/>
        <v>0</v>
      </c>
      <c r="FB111" s="323">
        <f t="shared" si="50"/>
        <v>0</v>
      </c>
      <c r="FC111" s="323">
        <f t="shared" si="50"/>
        <v>0</v>
      </c>
      <c r="FD111" s="323">
        <f t="shared" si="50"/>
        <v>0.66</v>
      </c>
      <c r="FE111" s="323">
        <f t="shared" si="50"/>
        <v>0.22</v>
      </c>
      <c r="FF111" s="323">
        <f t="shared" si="50"/>
        <v>0.13</v>
      </c>
      <c r="FG111" s="323">
        <f t="shared" si="50"/>
        <v>0.03</v>
      </c>
      <c r="FH111" s="323">
        <f t="shared" si="50"/>
        <v>0.04</v>
      </c>
      <c r="FI111" s="323">
        <f t="shared" si="50"/>
        <v>0.02</v>
      </c>
      <c r="FJ111" s="323">
        <f t="shared" si="50"/>
        <v>0.01</v>
      </c>
      <c r="FK111" s="323">
        <f t="shared" si="50"/>
        <v>0</v>
      </c>
      <c r="FL111" s="323">
        <f t="shared" si="50"/>
        <v>0.32</v>
      </c>
      <c r="FM111" s="323">
        <f t="shared" si="50"/>
        <v>0.16</v>
      </c>
      <c r="FN111" s="323">
        <f t="shared" si="50"/>
        <v>0</v>
      </c>
      <c r="FO111" s="323">
        <f t="shared" si="50"/>
        <v>0</v>
      </c>
      <c r="FP111" s="323">
        <f t="shared" si="50"/>
        <v>0</v>
      </c>
      <c r="FQ111" s="323">
        <f t="shared" si="50"/>
        <v>0</v>
      </c>
      <c r="FR111" s="323">
        <f t="shared" si="50"/>
        <v>0</v>
      </c>
      <c r="FS111" s="323">
        <f t="shared" si="50"/>
        <v>0</v>
      </c>
      <c r="FT111" s="323">
        <f t="shared" si="50"/>
        <v>0.01</v>
      </c>
      <c r="FU111" s="323">
        <f t="shared" si="50"/>
        <v>0.03</v>
      </c>
      <c r="FV111" s="323">
        <f t="shared" si="50"/>
        <v>0.17</v>
      </c>
      <c r="FW111" s="323">
        <f t="shared" si="50"/>
        <v>0.03</v>
      </c>
      <c r="FX111" s="323">
        <f t="shared" si="50"/>
        <v>0</v>
      </c>
      <c r="FY111" s="323">
        <f t="shared" si="50"/>
        <v>0</v>
      </c>
      <c r="FZ111" s="323">
        <f t="shared" si="50"/>
        <v>0.01</v>
      </c>
      <c r="GA111" s="323">
        <f t="shared" si="50"/>
        <v>0.02</v>
      </c>
      <c r="GB111" s="323">
        <f t="shared" si="50"/>
        <v>0</v>
      </c>
      <c r="GC111" s="323">
        <f t="shared" si="50"/>
        <v>0</v>
      </c>
      <c r="GD111" s="323">
        <f t="shared" si="50"/>
        <v>0.02</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0.08</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0.13</v>
      </c>
      <c r="GW111" s="323">
        <f t="shared" si="50"/>
        <v>0</v>
      </c>
      <c r="GX111" s="323">
        <f t="shared" si="50"/>
        <v>0</v>
      </c>
      <c r="GY111" s="323">
        <f t="shared" si="50"/>
        <v>0.12</v>
      </c>
      <c r="GZ111" s="323">
        <f t="shared" si="50"/>
        <v>0.08</v>
      </c>
      <c r="HA111" s="323">
        <f t="shared" ref="HA111:HN111" si="51">AVERAGE(HA7:HA106)</f>
        <v>0</v>
      </c>
      <c r="HB111" s="323">
        <f t="shared" si="51"/>
        <v>0</v>
      </c>
      <c r="HC111" s="323">
        <f t="shared" si="51"/>
        <v>0</v>
      </c>
      <c r="HD111" s="323">
        <f t="shared" si="51"/>
        <v>0</v>
      </c>
      <c r="HE111" s="323">
        <f t="shared" si="51"/>
        <v>0</v>
      </c>
      <c r="HF111" s="323">
        <f t="shared" si="51"/>
        <v>0.19</v>
      </c>
      <c r="HG111" s="323">
        <f t="shared" si="51"/>
        <v>0</v>
      </c>
      <c r="HH111" s="323">
        <f t="shared" si="51"/>
        <v>0</v>
      </c>
      <c r="HI111" s="323">
        <f t="shared" si="51"/>
        <v>0</v>
      </c>
      <c r="HJ111" s="323">
        <f t="shared" si="51"/>
        <v>0.01</v>
      </c>
      <c r="HK111" s="323">
        <f t="shared" si="51"/>
        <v>0</v>
      </c>
      <c r="HL111" s="323">
        <f t="shared" si="51"/>
        <v>0</v>
      </c>
      <c r="HM111" s="323">
        <f t="shared" si="51"/>
        <v>0</v>
      </c>
      <c r="HN111" s="323">
        <f t="shared" si="51"/>
        <v>0.05</v>
      </c>
      <c r="HO111" s="323">
        <f t="shared" ref="HO111:ID111" si="52">AVERAGE(HO7:HO106)</f>
        <v>3.95</v>
      </c>
      <c r="HP111" s="323">
        <f t="shared" si="52"/>
        <v>1.0900000000000001</v>
      </c>
      <c r="HQ111" s="323">
        <f t="shared" si="52"/>
        <v>0.74</v>
      </c>
      <c r="HR111" s="323">
        <f t="shared" si="52"/>
        <v>0.7</v>
      </c>
      <c r="HS111" s="323">
        <f t="shared" si="52"/>
        <v>0.19</v>
      </c>
      <c r="HT111" s="323">
        <f t="shared" si="52"/>
        <v>0.09</v>
      </c>
      <c r="HU111" s="323">
        <f t="shared" si="52"/>
        <v>0.01</v>
      </c>
      <c r="HV111" s="323">
        <f t="shared" si="52"/>
        <v>0.02</v>
      </c>
      <c r="HW111" s="323">
        <f t="shared" si="52"/>
        <v>3.6058246828143015E-2</v>
      </c>
      <c r="HX111" s="323">
        <f t="shared" si="52"/>
        <v>0.11722222222222224</v>
      </c>
      <c r="HY111" s="323">
        <f t="shared" si="52"/>
        <v>8.3333333333333332E-3</v>
      </c>
      <c r="HZ111" s="323">
        <f t="shared" si="52"/>
        <v>2.6785714285714284E-2</v>
      </c>
      <c r="IA111" s="323">
        <f t="shared" si="52"/>
        <v>6.48</v>
      </c>
      <c r="IB111" s="323">
        <f t="shared" si="52"/>
        <v>0.31</v>
      </c>
      <c r="IC111" s="323">
        <f>AVERAGE(IC7:IC106)</f>
        <v>3.933027764512112E-2</v>
      </c>
      <c r="ID111" s="323">
        <f t="shared" si="52"/>
        <v>0.09</v>
      </c>
    </row>
    <row r="112" spans="1:238" x14ac:dyDescent="0.25">
      <c r="A112" s="75"/>
      <c r="B112" s="71"/>
      <c r="C112" s="71"/>
      <c r="D112" s="71"/>
      <c r="E112" s="71"/>
      <c r="F112" s="71"/>
      <c r="G112" s="71"/>
      <c r="H112" s="68"/>
      <c r="I112" s="68"/>
      <c r="J112" s="68"/>
      <c r="K112" s="68"/>
      <c r="L112" s="68"/>
      <c r="M112" s="68"/>
      <c r="N112" s="68"/>
      <c r="O112" s="322" t="s">
        <v>113</v>
      </c>
      <c r="P112" s="323">
        <f>STDEV(P7:P106)</f>
        <v>0</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1.470243572207055</v>
      </c>
      <c r="AI112" s="323">
        <f t="shared" si="53"/>
        <v>0.63053608744920986</v>
      </c>
      <c r="AJ112" s="323">
        <f t="shared" si="53"/>
        <v>1.2476644848141936</v>
      </c>
      <c r="AK112" s="323">
        <f t="shared" si="53"/>
        <v>0.5804909103247845</v>
      </c>
      <c r="AL112" s="323">
        <f t="shared" si="53"/>
        <v>0</v>
      </c>
      <c r="AM112" s="323">
        <f t="shared" si="53"/>
        <v>0</v>
      </c>
      <c r="AN112" s="323">
        <f t="shared" si="53"/>
        <v>0</v>
      </c>
      <c r="AO112" s="323">
        <f t="shared" si="53"/>
        <v>0</v>
      </c>
      <c r="AP112" s="323">
        <f t="shared" si="53"/>
        <v>0.68718427093627676</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0.7</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0.2</v>
      </c>
      <c r="BI112" s="323">
        <f t="shared" si="53"/>
        <v>3.3263411512569565</v>
      </c>
      <c r="BJ112" s="323">
        <f t="shared" si="53"/>
        <v>1.9618585292749549</v>
      </c>
      <c r="BK112" s="323">
        <f t="shared" si="53"/>
        <v>1.3527375909240453</v>
      </c>
      <c r="BL112" s="323">
        <f t="shared" si="53"/>
        <v>1.0150384378451045</v>
      </c>
      <c r="BM112" s="323">
        <f t="shared" si="53"/>
        <v>0.5222329678670935</v>
      </c>
      <c r="BN112" s="323">
        <f t="shared" si="53"/>
        <v>0.31526804372460493</v>
      </c>
      <c r="BO112" s="323">
        <f t="shared" si="53"/>
        <v>0</v>
      </c>
      <c r="BP112" s="323">
        <f t="shared" si="53"/>
        <v>0.1</v>
      </c>
      <c r="BQ112" s="323">
        <f t="shared" si="53"/>
        <v>0.70574840281846063</v>
      </c>
      <c r="BR112" s="323">
        <f t="shared" si="53"/>
        <v>0</v>
      </c>
      <c r="BS112" s="323">
        <f t="shared" si="53"/>
        <v>0</v>
      </c>
      <c r="BT112" s="323">
        <f t="shared" si="53"/>
        <v>0</v>
      </c>
      <c r="BU112" s="323">
        <f t="shared" si="53"/>
        <v>0</v>
      </c>
      <c r="BV112" s="323">
        <f t="shared" si="53"/>
        <v>0</v>
      </c>
      <c r="BW112" s="323">
        <f t="shared" si="53"/>
        <v>0</v>
      </c>
      <c r="BX112" s="323">
        <f t="shared" si="53"/>
        <v>0</v>
      </c>
      <c r="BY112" s="323">
        <f t="shared" si="53"/>
        <v>0</v>
      </c>
      <c r="BZ112" s="323">
        <f t="shared" si="53"/>
        <v>0</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1.901620786634816</v>
      </c>
      <c r="CT112" s="323">
        <f t="shared" si="54"/>
        <v>0.6</v>
      </c>
      <c r="CU112" s="323">
        <f t="shared" si="54"/>
        <v>0</v>
      </c>
      <c r="CV112" s="323">
        <f t="shared" si="54"/>
        <v>0</v>
      </c>
      <c r="CW112" s="323">
        <f t="shared" si="54"/>
        <v>0</v>
      </c>
      <c r="CX112" s="323">
        <f t="shared" si="54"/>
        <v>0</v>
      </c>
      <c r="CY112" s="323">
        <f t="shared" si="54"/>
        <v>0</v>
      </c>
      <c r="CZ112" s="323">
        <f t="shared" si="54"/>
        <v>0</v>
      </c>
      <c r="DA112" s="323">
        <f t="shared" si="54"/>
        <v>0</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2.0759323085050121</v>
      </c>
      <c r="DU112" s="323">
        <f t="shared" si="54"/>
        <v>0</v>
      </c>
      <c r="DV112" s="323">
        <f t="shared" si="54"/>
        <v>0</v>
      </c>
      <c r="DW112" s="323">
        <f t="shared" si="54"/>
        <v>0.5804909103247845</v>
      </c>
      <c r="DX112" s="323">
        <f t="shared" si="54"/>
        <v>0.2</v>
      </c>
      <c r="DY112" s="323">
        <f t="shared" si="54"/>
        <v>0</v>
      </c>
      <c r="DZ112" s="323">
        <f t="shared" si="54"/>
        <v>0</v>
      </c>
      <c r="EA112" s="323">
        <f t="shared" si="54"/>
        <v>0</v>
      </c>
      <c r="EB112" s="323">
        <f t="shared" si="54"/>
        <v>0.29729419500528159</v>
      </c>
      <c r="EC112" s="323">
        <f t="shared" si="54"/>
        <v>1.6808787985317486</v>
      </c>
      <c r="ED112" s="323">
        <f t="shared" si="54"/>
        <v>2.1781977537738522</v>
      </c>
      <c r="EE112" s="323">
        <f t="shared" si="54"/>
        <v>0</v>
      </c>
      <c r="EF112" s="323">
        <f t="shared" si="54"/>
        <v>0.8</v>
      </c>
      <c r="EG112" s="323">
        <f t="shared" si="54"/>
        <v>0.1</v>
      </c>
      <c r="EH112" s="323">
        <f t="shared" si="54"/>
        <v>0.1</v>
      </c>
      <c r="EI112" s="323">
        <f t="shared" si="54"/>
        <v>0</v>
      </c>
      <c r="EJ112" s="323">
        <f t="shared" si="54"/>
        <v>0</v>
      </c>
      <c r="EK112" s="323">
        <f t="shared" si="54"/>
        <v>0.14070529413628968</v>
      </c>
      <c r="EL112" s="323">
        <f t="shared" si="54"/>
        <v>0.71774056256527341</v>
      </c>
      <c r="EM112" s="323">
        <f t="shared" si="54"/>
        <v>0</v>
      </c>
      <c r="EN112" s="323">
        <f t="shared" si="54"/>
        <v>0.90453403373329089</v>
      </c>
      <c r="EO112" s="323">
        <f t="shared" ref="EO112:GZ112" si="55">STDEV(EO7:EO106)</f>
        <v>0.71774056256527341</v>
      </c>
      <c r="EP112" s="323">
        <f t="shared" si="55"/>
        <v>0</v>
      </c>
      <c r="EQ112" s="323">
        <f t="shared" si="55"/>
        <v>0</v>
      </c>
      <c r="ER112" s="323">
        <f t="shared" si="55"/>
        <v>0</v>
      </c>
      <c r="ES112" s="323">
        <f t="shared" si="55"/>
        <v>0</v>
      </c>
      <c r="ET112" s="323">
        <f t="shared" si="55"/>
        <v>0.63053608744920986</v>
      </c>
      <c r="EU112" s="323">
        <f t="shared" si="55"/>
        <v>0</v>
      </c>
      <c r="EV112" s="323">
        <f t="shared" si="55"/>
        <v>0.7</v>
      </c>
      <c r="EW112" s="323">
        <f t="shared" si="55"/>
        <v>0</v>
      </c>
      <c r="EX112" s="323">
        <f t="shared" si="55"/>
        <v>0.5</v>
      </c>
      <c r="EY112" s="323">
        <f t="shared" si="55"/>
        <v>0</v>
      </c>
      <c r="EZ112" s="323">
        <f t="shared" si="55"/>
        <v>0</v>
      </c>
      <c r="FA112" s="323">
        <f t="shared" si="55"/>
        <v>0</v>
      </c>
      <c r="FB112" s="323">
        <f t="shared" si="55"/>
        <v>0</v>
      </c>
      <c r="FC112" s="323">
        <f t="shared" si="55"/>
        <v>0</v>
      </c>
      <c r="FD112" s="323">
        <f t="shared" si="55"/>
        <v>2.6484987171122918</v>
      </c>
      <c r="FE112" s="323">
        <f t="shared" si="55"/>
        <v>1.202522601060207</v>
      </c>
      <c r="FF112" s="323">
        <f t="shared" si="55"/>
        <v>1.2031524249137171</v>
      </c>
      <c r="FG112" s="323">
        <f t="shared" si="55"/>
        <v>0.3</v>
      </c>
      <c r="FH112" s="323">
        <f t="shared" si="55"/>
        <v>0.4</v>
      </c>
      <c r="FI112" s="323">
        <f t="shared" si="55"/>
        <v>0.14070529413628968</v>
      </c>
      <c r="FJ112" s="323">
        <f t="shared" si="55"/>
        <v>0.1</v>
      </c>
      <c r="FK112" s="323">
        <f t="shared" si="55"/>
        <v>0</v>
      </c>
      <c r="FL112" s="323">
        <f t="shared" si="55"/>
        <v>1.9009832649808818</v>
      </c>
      <c r="FM112" s="323">
        <f t="shared" si="55"/>
        <v>1.1166327448488544</v>
      </c>
      <c r="FN112" s="323">
        <f t="shared" si="55"/>
        <v>0</v>
      </c>
      <c r="FO112" s="323">
        <f t="shared" si="55"/>
        <v>0</v>
      </c>
      <c r="FP112" s="323">
        <f t="shared" si="55"/>
        <v>0</v>
      </c>
      <c r="FQ112" s="323">
        <f t="shared" si="55"/>
        <v>0</v>
      </c>
      <c r="FR112" s="323">
        <f t="shared" si="55"/>
        <v>0</v>
      </c>
      <c r="FS112" s="323">
        <f t="shared" si="55"/>
        <v>0</v>
      </c>
      <c r="FT112" s="323">
        <f t="shared" si="55"/>
        <v>0.1</v>
      </c>
      <c r="FU112" s="323">
        <f t="shared" si="55"/>
        <v>0.3</v>
      </c>
      <c r="FV112" s="323">
        <f t="shared" si="55"/>
        <v>0.88825103376798786</v>
      </c>
      <c r="FW112" s="323">
        <f t="shared" si="55"/>
        <v>0.3</v>
      </c>
      <c r="FX112" s="323">
        <f t="shared" si="55"/>
        <v>0</v>
      </c>
      <c r="FY112" s="323">
        <f t="shared" si="55"/>
        <v>0</v>
      </c>
      <c r="FZ112" s="323">
        <f t="shared" si="55"/>
        <v>0.1</v>
      </c>
      <c r="GA112" s="323">
        <f t="shared" si="55"/>
        <v>0.2</v>
      </c>
      <c r="GB112" s="323">
        <f t="shared" si="55"/>
        <v>0</v>
      </c>
      <c r="GC112" s="323">
        <f t="shared" si="55"/>
        <v>0</v>
      </c>
      <c r="GD112" s="323">
        <f t="shared" si="55"/>
        <v>0.2</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0.8</v>
      </c>
      <c r="GO112" s="323">
        <f t="shared" si="55"/>
        <v>0</v>
      </c>
      <c r="GP112" s="323">
        <f t="shared" si="55"/>
        <v>0</v>
      </c>
      <c r="GQ112" s="323">
        <f t="shared" si="55"/>
        <v>0</v>
      </c>
      <c r="GR112" s="323">
        <f t="shared" si="55"/>
        <v>0</v>
      </c>
      <c r="GS112" s="323">
        <f t="shared" si="55"/>
        <v>0</v>
      </c>
      <c r="GT112" s="323">
        <f t="shared" si="55"/>
        <v>0</v>
      </c>
      <c r="GU112" s="323">
        <f t="shared" si="55"/>
        <v>0</v>
      </c>
      <c r="GV112" s="323">
        <f t="shared" si="55"/>
        <v>1.3</v>
      </c>
      <c r="GW112" s="323">
        <f t="shared" si="55"/>
        <v>0</v>
      </c>
      <c r="GX112" s="323">
        <f t="shared" si="55"/>
        <v>0</v>
      </c>
      <c r="GY112" s="323">
        <f t="shared" si="55"/>
        <v>1.2</v>
      </c>
      <c r="GZ112" s="323">
        <f t="shared" si="55"/>
        <v>0.8</v>
      </c>
      <c r="HA112" s="323">
        <f t="shared" ref="HA112:HN112" si="56">STDEV(HA7:HA106)</f>
        <v>0</v>
      </c>
      <c r="HB112" s="323">
        <f t="shared" si="56"/>
        <v>0</v>
      </c>
      <c r="HC112" s="323">
        <f t="shared" si="56"/>
        <v>0</v>
      </c>
      <c r="HD112" s="323">
        <f t="shared" si="56"/>
        <v>0</v>
      </c>
      <c r="HE112" s="323">
        <f t="shared" si="56"/>
        <v>0</v>
      </c>
      <c r="HF112" s="323">
        <f t="shared" si="56"/>
        <v>1.0889249633273983</v>
      </c>
      <c r="HG112" s="323">
        <f t="shared" si="56"/>
        <v>0</v>
      </c>
      <c r="HH112" s="323">
        <f t="shared" si="56"/>
        <v>0</v>
      </c>
      <c r="HI112" s="323">
        <f t="shared" si="56"/>
        <v>0</v>
      </c>
      <c r="HJ112" s="323">
        <f t="shared" si="56"/>
        <v>0.1</v>
      </c>
      <c r="HK112" s="323">
        <f t="shared" si="56"/>
        <v>0</v>
      </c>
      <c r="HL112" s="323">
        <f t="shared" si="56"/>
        <v>0</v>
      </c>
      <c r="HM112" s="323">
        <f t="shared" si="56"/>
        <v>0</v>
      </c>
      <c r="HN112" s="323">
        <f t="shared" si="56"/>
        <v>0.35887028128263671</v>
      </c>
      <c r="HO112" s="323">
        <f t="shared" ref="HO112:ID112" si="57">STDEV(HO7:HO106)</f>
        <v>4.8583469774744739</v>
      </c>
      <c r="HP112" s="323">
        <f t="shared" si="57"/>
        <v>3.2320834822701654</v>
      </c>
      <c r="HQ112" s="323">
        <f t="shared" si="57"/>
        <v>2.5805018695962807</v>
      </c>
      <c r="HR112" s="323">
        <f t="shared" si="57"/>
        <v>1.8504708655481243</v>
      </c>
      <c r="HS112" s="323">
        <f t="shared" si="57"/>
        <v>0.69187200310958441</v>
      </c>
      <c r="HT112" s="323">
        <f t="shared" si="57"/>
        <v>0.40439504637835705</v>
      </c>
      <c r="HU112" s="323">
        <f t="shared" si="57"/>
        <v>0.1</v>
      </c>
      <c r="HV112" s="323">
        <f t="shared" si="57"/>
        <v>0.14070529413628968</v>
      </c>
      <c r="HW112" s="323">
        <f t="shared" si="57"/>
        <v>9.9875953174947268E-2</v>
      </c>
      <c r="HX112" s="323">
        <f t="shared" si="57"/>
        <v>0.19258235371643728</v>
      </c>
      <c r="HY112" s="323">
        <f t="shared" si="57"/>
        <v>2.6352313834736494E-2</v>
      </c>
      <c r="HZ112" s="323">
        <f t="shared" si="57"/>
        <v>7.2366777940229929E-2</v>
      </c>
      <c r="IA112" s="323">
        <f t="shared" si="57"/>
        <v>7.9955543203013066</v>
      </c>
      <c r="IB112" s="323">
        <f t="shared" si="57"/>
        <v>0.87264835501773075</v>
      </c>
      <c r="IC112" s="323">
        <f t="shared" si="57"/>
        <v>8.9869397745998073E-2</v>
      </c>
      <c r="ID112" s="323">
        <f t="shared" si="57"/>
        <v>0.28762349126466136</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32</v>
      </c>
      <c r="HP114" s="180">
        <f t="shared" ref="HP114:IB114" si="58">COUNTIF(HP7:HP106,0)</f>
        <v>85</v>
      </c>
      <c r="HQ114" s="180">
        <f t="shared" si="58"/>
        <v>90</v>
      </c>
      <c r="HR114" s="180">
        <f t="shared" si="58"/>
        <v>86</v>
      </c>
      <c r="HS114" s="180">
        <f t="shared" si="58"/>
        <v>91</v>
      </c>
      <c r="HT114" s="180">
        <f t="shared" si="58"/>
        <v>94</v>
      </c>
      <c r="HU114" s="180">
        <f t="shared" si="58"/>
        <v>99</v>
      </c>
      <c r="HV114" s="180">
        <f t="shared" si="58"/>
        <v>98</v>
      </c>
      <c r="HW114" s="180">
        <f t="shared" si="58"/>
        <v>59</v>
      </c>
      <c r="HX114" s="180">
        <f t="shared" si="58"/>
        <v>9</v>
      </c>
      <c r="HY114" s="180">
        <f t="shared" si="58"/>
        <v>9</v>
      </c>
      <c r="HZ114" s="180">
        <f t="shared" si="58"/>
        <v>12</v>
      </c>
      <c r="IA114" s="180">
        <f t="shared" si="58"/>
        <v>28</v>
      </c>
      <c r="IB114" s="180">
        <f t="shared" si="58"/>
        <v>84</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68</v>
      </c>
      <c r="HP116" s="180">
        <f t="shared" si="59"/>
        <v>15</v>
      </c>
      <c r="HQ116" s="180">
        <f t="shared" si="59"/>
        <v>10</v>
      </c>
      <c r="HR116" s="180">
        <f t="shared" si="59"/>
        <v>14</v>
      </c>
      <c r="HS116" s="180">
        <f t="shared" si="59"/>
        <v>9</v>
      </c>
      <c r="HT116" s="180">
        <f t="shared" si="59"/>
        <v>6</v>
      </c>
      <c r="HU116" s="180">
        <f t="shared" si="59"/>
        <v>1</v>
      </c>
      <c r="HV116" s="180">
        <f t="shared" si="59"/>
        <v>2</v>
      </c>
      <c r="HW116" s="180">
        <f t="shared" si="59"/>
        <v>41</v>
      </c>
      <c r="HX116" s="180">
        <f t="shared" si="59"/>
        <v>91</v>
      </c>
      <c r="HY116" s="180">
        <f t="shared" si="59"/>
        <v>91</v>
      </c>
      <c r="HZ116" s="180">
        <f t="shared" si="59"/>
        <v>88</v>
      </c>
      <c r="IA116" s="180">
        <f t="shared" si="59"/>
        <v>72</v>
      </c>
      <c r="IB116" s="180">
        <f t="shared" si="59"/>
        <v>16</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3.95</v>
      </c>
      <c r="HP121" s="181">
        <f t="shared" ref="HP121:ID121" si="60">HP111</f>
        <v>1.0900000000000001</v>
      </c>
      <c r="HQ121" s="181">
        <f t="shared" si="60"/>
        <v>0.74</v>
      </c>
      <c r="HR121" s="181">
        <f t="shared" si="60"/>
        <v>0.7</v>
      </c>
      <c r="HS121" s="181">
        <f t="shared" si="60"/>
        <v>0.19</v>
      </c>
      <c r="HT121" s="181">
        <f t="shared" si="60"/>
        <v>0.09</v>
      </c>
      <c r="HU121" s="181">
        <f t="shared" si="60"/>
        <v>0.01</v>
      </c>
      <c r="HV121" s="181">
        <f t="shared" si="60"/>
        <v>0.02</v>
      </c>
      <c r="HW121" s="181">
        <f t="shared" si="60"/>
        <v>3.6058246828143015E-2</v>
      </c>
      <c r="HX121" s="181">
        <f t="shared" si="60"/>
        <v>0.11722222222222224</v>
      </c>
      <c r="HY121" s="181">
        <f t="shared" si="60"/>
        <v>8.3333333333333332E-3</v>
      </c>
      <c r="HZ121" s="181">
        <f t="shared" si="60"/>
        <v>2.6785714285714284E-2</v>
      </c>
      <c r="IA121" s="181">
        <f t="shared" si="60"/>
        <v>6.48</v>
      </c>
      <c r="IB121" s="181">
        <f t="shared" si="60"/>
        <v>0.31</v>
      </c>
      <c r="IC121" s="181">
        <f t="shared" si="60"/>
        <v>3.933027764512112E-2</v>
      </c>
      <c r="ID121" s="181">
        <f t="shared" si="60"/>
        <v>0.09</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35" activePane="bottomRight" state="frozen"/>
      <selection pane="topRight" activeCell="C1" sqref="C1"/>
      <selection pane="bottomLeft" activeCell="A8" sqref="A8"/>
      <selection pane="bottomRight" activeCell="C45" sqref="C45"/>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Recsk 1.vonal</v>
      </c>
      <c r="E1" s="368"/>
      <c r="F1" s="368"/>
      <c r="G1" s="295"/>
      <c r="H1" s="297" t="s">
        <v>143</v>
      </c>
      <c r="I1" s="499">
        <f>'terepi-hajtásszám&amp;hullaték'!R1</f>
        <v>41816</v>
      </c>
      <c r="J1" s="527"/>
      <c r="K1" s="527"/>
      <c r="L1" s="295"/>
      <c r="M1" s="295" t="s">
        <v>214</v>
      </c>
      <c r="N1" s="295"/>
      <c r="O1" s="368" t="str">
        <f>'terepi-hajtásszám&amp;hullaték'!Y1</f>
        <v>Brevák E. Hepp K. Herbály M. Csíntalan Zs.</v>
      </c>
      <c r="P1" s="368"/>
      <c r="Q1" s="369"/>
      <c r="R1" s="146"/>
      <c r="S1" s="293" t="s">
        <v>305</v>
      </c>
      <c r="T1" s="295"/>
      <c r="U1" s="368" t="str">
        <f>'terepi-hajtásszám&amp;hullaték'!AH1</f>
        <v>Hoffer K.</v>
      </c>
      <c r="V1" s="368"/>
      <c r="W1" s="368"/>
      <c r="X1" s="368"/>
      <c r="Y1" s="295" t="s">
        <v>306</v>
      </c>
      <c r="Z1" s="295" t="s">
        <v>307</v>
      </c>
      <c r="AA1" s="499">
        <f>'terepi-hajtásszám&amp;hullaték'!AN1</f>
        <v>41861</v>
      </c>
      <c r="AB1" s="528"/>
    </row>
    <row r="2" spans="1:28" ht="15.75" x14ac:dyDescent="0.25">
      <c r="A2" s="266">
        <f>'terepi-hajtásszám&amp;hullaték'!A2</f>
        <v>100</v>
      </c>
      <c r="B2" s="328"/>
    </row>
    <row r="3" spans="1:28" ht="18" x14ac:dyDescent="0.25">
      <c r="A3" s="328"/>
      <c r="B3" s="328"/>
      <c r="I3" s="510" t="s">
        <v>346</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361</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233</v>
      </c>
      <c r="D7" s="46" t="s">
        <v>234</v>
      </c>
      <c r="E7" s="46" t="s">
        <v>293</v>
      </c>
      <c r="F7" s="46" t="s">
        <v>235</v>
      </c>
      <c r="G7" s="46" t="s">
        <v>236</v>
      </c>
      <c r="H7" s="45" t="s">
        <v>237</v>
      </c>
      <c r="I7" s="141" t="s">
        <v>233</v>
      </c>
      <c r="J7" s="46" t="s">
        <v>234</v>
      </c>
      <c r="K7" s="269" t="s">
        <v>293</v>
      </c>
      <c r="L7" s="46" t="s">
        <v>235</v>
      </c>
      <c r="M7" s="46" t="s">
        <v>236</v>
      </c>
      <c r="N7" s="142" t="s">
        <v>237</v>
      </c>
      <c r="O7" s="46" t="s">
        <v>233</v>
      </c>
      <c r="P7" s="46" t="s">
        <v>234</v>
      </c>
      <c r="Q7" s="269" t="s">
        <v>293</v>
      </c>
      <c r="R7" s="46" t="s">
        <v>235</v>
      </c>
      <c r="S7" s="46" t="s">
        <v>236</v>
      </c>
      <c r="T7" s="47" t="s">
        <v>237</v>
      </c>
      <c r="U7" s="190" t="s">
        <v>247</v>
      </c>
      <c r="V7" s="198" t="s">
        <v>248</v>
      </c>
      <c r="W7" s="199" t="s">
        <v>249</v>
      </c>
      <c r="X7" s="199" t="s">
        <v>250</v>
      </c>
      <c r="Y7" s="208" t="s">
        <v>251</v>
      </c>
    </row>
    <row r="8" spans="1:28" ht="15.75" x14ac:dyDescent="0.25">
      <c r="A8" s="44" t="s">
        <v>0</v>
      </c>
      <c r="B8" s="398" t="s">
        <v>431</v>
      </c>
      <c r="C8" s="48">
        <v>12</v>
      </c>
      <c r="D8" s="48">
        <v>0</v>
      </c>
      <c r="E8" s="48">
        <v>0</v>
      </c>
      <c r="F8" s="48">
        <v>0</v>
      </c>
      <c r="G8" s="48">
        <v>0</v>
      </c>
      <c r="H8" s="43">
        <f t="shared" ref="H8:H22" si="0">SUM(C8:G8)</f>
        <v>12</v>
      </c>
      <c r="I8" s="282">
        <v>0</v>
      </c>
      <c r="J8" s="48">
        <v>0</v>
      </c>
      <c r="K8" s="48">
        <v>0</v>
      </c>
      <c r="L8" s="48">
        <v>0</v>
      </c>
      <c r="M8" s="48">
        <v>0</v>
      </c>
      <c r="N8" s="143">
        <f>SUM(I8:M8)</f>
        <v>0</v>
      </c>
      <c r="O8" s="48">
        <v>0</v>
      </c>
      <c r="P8" s="48">
        <v>0</v>
      </c>
      <c r="Q8" s="48">
        <v>0</v>
      </c>
      <c r="R8" s="48">
        <v>0</v>
      </c>
      <c r="S8" s="48">
        <v>0</v>
      </c>
      <c r="T8" s="43">
        <f>SUM(O8:S8)</f>
        <v>0</v>
      </c>
      <c r="U8" s="195">
        <f>SUM(T8,N8,H8)</f>
        <v>12</v>
      </c>
      <c r="V8" s="192">
        <f>(D8+E8+F8+G8)/H8</f>
        <v>0</v>
      </c>
      <c r="W8" s="201" t="e">
        <f>(J8+K8+L8+M8)/N8</f>
        <v>#DIV/0!</v>
      </c>
      <c r="X8" s="201" t="e">
        <f>(P8+Q8+R8+S8)/T8</f>
        <v>#DIV/0!</v>
      </c>
      <c r="Y8" s="201">
        <f>((D8+E8+F8+G8)+(J8+K8+L8+M8)+(P8+Q8+R8+S8))/U8</f>
        <v>0</v>
      </c>
    </row>
    <row r="9" spans="1:28" ht="15.75" x14ac:dyDescent="0.25">
      <c r="A9" s="44" t="s">
        <v>1</v>
      </c>
      <c r="B9" s="398" t="s">
        <v>432</v>
      </c>
      <c r="C9" s="48">
        <v>2</v>
      </c>
      <c r="D9" s="48">
        <v>0</v>
      </c>
      <c r="E9" s="48">
        <v>0</v>
      </c>
      <c r="F9" s="48">
        <v>0</v>
      </c>
      <c r="G9" s="48">
        <v>0</v>
      </c>
      <c r="H9" s="43">
        <f t="shared" si="0"/>
        <v>2</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2</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c r="C10" s="48">
        <v>0</v>
      </c>
      <c r="D10" s="48">
        <v>0</v>
      </c>
      <c r="E10" s="48">
        <v>0</v>
      </c>
      <c r="F10" s="48">
        <v>0</v>
      </c>
      <c r="G10" s="48">
        <v>0</v>
      </c>
      <c r="H10" s="43">
        <f t="shared" si="0"/>
        <v>0</v>
      </c>
      <c r="I10" s="282">
        <v>0</v>
      </c>
      <c r="J10" s="48">
        <v>0</v>
      </c>
      <c r="K10" s="48">
        <v>0</v>
      </c>
      <c r="L10" s="48">
        <v>0</v>
      </c>
      <c r="M10" s="48">
        <v>0</v>
      </c>
      <c r="N10" s="143">
        <f t="shared" si="1"/>
        <v>0</v>
      </c>
      <c r="O10" s="48">
        <v>0</v>
      </c>
      <c r="P10" s="48">
        <v>0</v>
      </c>
      <c r="Q10" s="48">
        <v>0</v>
      </c>
      <c r="R10" s="48">
        <v>0</v>
      </c>
      <c r="S10" s="48">
        <v>0</v>
      </c>
      <c r="T10" s="43">
        <f t="shared" si="2"/>
        <v>0</v>
      </c>
      <c r="U10" s="195">
        <f t="shared" si="3"/>
        <v>0</v>
      </c>
      <c r="V10" s="192" t="e">
        <f t="shared" si="4"/>
        <v>#DIV/0!</v>
      </c>
      <c r="W10" s="201" t="e">
        <f t="shared" si="5"/>
        <v>#DIV/0!</v>
      </c>
      <c r="X10" s="201" t="e">
        <f t="shared" si="6"/>
        <v>#DIV/0!</v>
      </c>
      <c r="Y10" s="201" t="e">
        <f t="shared" si="7"/>
        <v>#DIV/0!</v>
      </c>
    </row>
    <row r="11" spans="1:28" ht="15.75" x14ac:dyDescent="0.25">
      <c r="A11" s="44" t="s">
        <v>3</v>
      </c>
      <c r="B11" s="398" t="s">
        <v>432</v>
      </c>
      <c r="C11" s="48">
        <v>9</v>
      </c>
      <c r="D11" s="48">
        <v>0</v>
      </c>
      <c r="E11" s="48">
        <v>0</v>
      </c>
      <c r="F11" s="48">
        <v>0</v>
      </c>
      <c r="G11" s="48">
        <v>0</v>
      </c>
      <c r="H11" s="43">
        <f t="shared" si="0"/>
        <v>9</v>
      </c>
      <c r="I11" s="282">
        <v>0</v>
      </c>
      <c r="J11" s="48">
        <v>0</v>
      </c>
      <c r="K11" s="48">
        <v>0</v>
      </c>
      <c r="L11" s="48">
        <v>0</v>
      </c>
      <c r="M11" s="48">
        <v>0</v>
      </c>
      <c r="N11" s="143">
        <f t="shared" si="1"/>
        <v>0</v>
      </c>
      <c r="O11" s="48">
        <v>0</v>
      </c>
      <c r="P11" s="48">
        <v>0</v>
      </c>
      <c r="Q11" s="48">
        <v>0</v>
      </c>
      <c r="R11" s="48">
        <v>0</v>
      </c>
      <c r="S11" s="48">
        <v>0</v>
      </c>
      <c r="T11" s="43">
        <f t="shared" si="2"/>
        <v>0</v>
      </c>
      <c r="U11" s="195">
        <f t="shared" si="3"/>
        <v>9</v>
      </c>
      <c r="V11" s="192">
        <f t="shared" si="4"/>
        <v>0</v>
      </c>
      <c r="W11" s="201" t="e">
        <f t="shared" si="5"/>
        <v>#DIV/0!</v>
      </c>
      <c r="X11" s="201" t="e">
        <f t="shared" si="6"/>
        <v>#DIV/0!</v>
      </c>
      <c r="Y11" s="201">
        <f t="shared" si="7"/>
        <v>0</v>
      </c>
    </row>
    <row r="12" spans="1:28" ht="15.75" x14ac:dyDescent="0.25">
      <c r="A12" s="44" t="s">
        <v>4</v>
      </c>
      <c r="B12" s="398" t="s">
        <v>432</v>
      </c>
      <c r="C12" s="48">
        <v>15</v>
      </c>
      <c r="D12" s="48">
        <v>0</v>
      </c>
      <c r="E12" s="48">
        <v>0</v>
      </c>
      <c r="F12" s="48">
        <v>0</v>
      </c>
      <c r="G12" s="48">
        <v>0</v>
      </c>
      <c r="H12" s="43">
        <f t="shared" si="0"/>
        <v>15</v>
      </c>
      <c r="I12" s="282">
        <v>0</v>
      </c>
      <c r="J12" s="48">
        <v>0</v>
      </c>
      <c r="K12" s="48">
        <v>0</v>
      </c>
      <c r="L12" s="48">
        <v>0</v>
      </c>
      <c r="M12" s="48">
        <v>0</v>
      </c>
      <c r="N12" s="143">
        <f t="shared" si="1"/>
        <v>0</v>
      </c>
      <c r="O12" s="48">
        <v>0</v>
      </c>
      <c r="P12" s="48">
        <v>0</v>
      </c>
      <c r="Q12" s="48">
        <v>0</v>
      </c>
      <c r="R12" s="48">
        <v>0</v>
      </c>
      <c r="S12" s="48">
        <v>0</v>
      </c>
      <c r="T12" s="43">
        <f t="shared" si="2"/>
        <v>0</v>
      </c>
      <c r="U12" s="195">
        <f t="shared" si="3"/>
        <v>15</v>
      </c>
      <c r="V12" s="192">
        <f t="shared" si="4"/>
        <v>0</v>
      </c>
      <c r="W12" s="201" t="e">
        <f t="shared" si="5"/>
        <v>#DIV/0!</v>
      </c>
      <c r="X12" s="201" t="e">
        <f t="shared" si="6"/>
        <v>#DIV/0!</v>
      </c>
      <c r="Y12" s="201">
        <f t="shared" si="7"/>
        <v>0</v>
      </c>
    </row>
    <row r="13" spans="1:28" ht="15.75" x14ac:dyDescent="0.25">
      <c r="A13" s="44" t="s">
        <v>5</v>
      </c>
      <c r="B13" s="398" t="s">
        <v>432</v>
      </c>
      <c r="C13" s="48">
        <v>13</v>
      </c>
      <c r="D13" s="48">
        <v>0</v>
      </c>
      <c r="E13" s="48">
        <v>0</v>
      </c>
      <c r="F13" s="48">
        <v>0</v>
      </c>
      <c r="G13" s="48">
        <v>0</v>
      </c>
      <c r="H13" s="43">
        <f t="shared" si="0"/>
        <v>13</v>
      </c>
      <c r="I13" s="282">
        <v>0</v>
      </c>
      <c r="J13" s="48">
        <v>0</v>
      </c>
      <c r="K13" s="48">
        <v>0</v>
      </c>
      <c r="L13" s="48">
        <v>0</v>
      </c>
      <c r="M13" s="48">
        <v>0</v>
      </c>
      <c r="N13" s="143">
        <f t="shared" si="1"/>
        <v>0</v>
      </c>
      <c r="O13" s="48">
        <v>0</v>
      </c>
      <c r="P13" s="48">
        <v>0</v>
      </c>
      <c r="Q13" s="48">
        <v>0</v>
      </c>
      <c r="R13" s="48">
        <v>0</v>
      </c>
      <c r="S13" s="48">
        <v>0</v>
      </c>
      <c r="T13" s="43">
        <f t="shared" si="2"/>
        <v>0</v>
      </c>
      <c r="U13" s="195">
        <f t="shared" si="3"/>
        <v>13</v>
      </c>
      <c r="V13" s="192">
        <f t="shared" si="4"/>
        <v>0</v>
      </c>
      <c r="W13" s="201" t="e">
        <f t="shared" si="5"/>
        <v>#DIV/0!</v>
      </c>
      <c r="X13" s="201" t="e">
        <f t="shared" si="6"/>
        <v>#DIV/0!</v>
      </c>
      <c r="Y13" s="201">
        <f t="shared" si="7"/>
        <v>0</v>
      </c>
    </row>
    <row r="14" spans="1:28" ht="15.75" x14ac:dyDescent="0.25">
      <c r="A14" s="44" t="s">
        <v>6</v>
      </c>
      <c r="B14" s="398" t="s">
        <v>432</v>
      </c>
      <c r="C14" s="48">
        <v>3</v>
      </c>
      <c r="D14" s="48">
        <v>0</v>
      </c>
      <c r="E14" s="48">
        <v>0</v>
      </c>
      <c r="F14" s="48">
        <v>0</v>
      </c>
      <c r="G14" s="48">
        <v>0</v>
      </c>
      <c r="H14" s="43">
        <f t="shared" si="0"/>
        <v>3</v>
      </c>
      <c r="I14" s="282">
        <v>0</v>
      </c>
      <c r="J14" s="48">
        <v>0</v>
      </c>
      <c r="K14" s="48">
        <v>0</v>
      </c>
      <c r="L14" s="48">
        <v>0</v>
      </c>
      <c r="M14" s="48">
        <v>0</v>
      </c>
      <c r="N14" s="143">
        <f t="shared" si="1"/>
        <v>0</v>
      </c>
      <c r="O14" s="48">
        <v>0</v>
      </c>
      <c r="P14" s="48">
        <v>0</v>
      </c>
      <c r="Q14" s="48">
        <v>0</v>
      </c>
      <c r="R14" s="48">
        <v>0</v>
      </c>
      <c r="S14" s="48">
        <v>0</v>
      </c>
      <c r="T14" s="43">
        <f t="shared" si="2"/>
        <v>0</v>
      </c>
      <c r="U14" s="195">
        <f t="shared" si="3"/>
        <v>3</v>
      </c>
      <c r="V14" s="192">
        <f t="shared" si="4"/>
        <v>0</v>
      </c>
      <c r="W14" s="201" t="e">
        <f t="shared" si="5"/>
        <v>#DIV/0!</v>
      </c>
      <c r="X14" s="201" t="e">
        <f t="shared" si="6"/>
        <v>#DIV/0!</v>
      </c>
      <c r="Y14" s="201">
        <f t="shared" si="7"/>
        <v>0</v>
      </c>
    </row>
    <row r="15" spans="1:28" ht="15.75" x14ac:dyDescent="0.25">
      <c r="A15" s="44" t="s">
        <v>7</v>
      </c>
      <c r="B15" s="398" t="s">
        <v>432</v>
      </c>
      <c r="C15" s="48">
        <v>7</v>
      </c>
      <c r="D15" s="48">
        <v>0</v>
      </c>
      <c r="E15" s="48">
        <v>0</v>
      </c>
      <c r="F15" s="48">
        <v>0</v>
      </c>
      <c r="G15" s="48">
        <v>0</v>
      </c>
      <c r="H15" s="43">
        <f t="shared" si="0"/>
        <v>7</v>
      </c>
      <c r="I15" s="282">
        <v>0</v>
      </c>
      <c r="J15" s="48">
        <v>0</v>
      </c>
      <c r="K15" s="48">
        <v>0</v>
      </c>
      <c r="L15" s="48">
        <v>0</v>
      </c>
      <c r="M15" s="48">
        <v>0</v>
      </c>
      <c r="N15" s="143">
        <f t="shared" si="1"/>
        <v>0</v>
      </c>
      <c r="O15" s="48">
        <v>0</v>
      </c>
      <c r="P15" s="48">
        <v>0</v>
      </c>
      <c r="Q15" s="48">
        <v>0</v>
      </c>
      <c r="R15" s="48">
        <v>0</v>
      </c>
      <c r="S15" s="48">
        <v>0</v>
      </c>
      <c r="T15" s="43">
        <f t="shared" si="2"/>
        <v>0</v>
      </c>
      <c r="U15" s="195">
        <f t="shared" si="3"/>
        <v>7</v>
      </c>
      <c r="V15" s="192">
        <f t="shared" si="4"/>
        <v>0</v>
      </c>
      <c r="W15" s="201" t="e">
        <f t="shared" si="5"/>
        <v>#DIV/0!</v>
      </c>
      <c r="X15" s="201" t="e">
        <f t="shared" si="6"/>
        <v>#DIV/0!</v>
      </c>
      <c r="Y15" s="201">
        <f t="shared" si="7"/>
        <v>0</v>
      </c>
    </row>
    <row r="16" spans="1:28" ht="15.75" x14ac:dyDescent="0.25">
      <c r="A16" s="44" t="s">
        <v>8</v>
      </c>
      <c r="B16" s="398" t="s">
        <v>432</v>
      </c>
      <c r="C16" s="48">
        <v>6</v>
      </c>
      <c r="D16" s="48">
        <v>0</v>
      </c>
      <c r="E16" s="48">
        <v>0</v>
      </c>
      <c r="F16" s="48">
        <v>0</v>
      </c>
      <c r="G16" s="48">
        <v>0</v>
      </c>
      <c r="H16" s="43">
        <f t="shared" si="0"/>
        <v>6</v>
      </c>
      <c r="I16" s="282">
        <v>0</v>
      </c>
      <c r="J16" s="48">
        <v>0</v>
      </c>
      <c r="K16" s="48">
        <v>0</v>
      </c>
      <c r="L16" s="48">
        <v>0</v>
      </c>
      <c r="M16" s="48">
        <v>0</v>
      </c>
      <c r="N16" s="143">
        <f t="shared" si="1"/>
        <v>0</v>
      </c>
      <c r="O16" s="48">
        <v>0</v>
      </c>
      <c r="P16" s="48">
        <v>0</v>
      </c>
      <c r="Q16" s="48">
        <v>0</v>
      </c>
      <c r="R16" s="48">
        <v>0</v>
      </c>
      <c r="S16" s="48">
        <v>0</v>
      </c>
      <c r="T16" s="43">
        <f t="shared" si="2"/>
        <v>0</v>
      </c>
      <c r="U16" s="195">
        <f t="shared" si="3"/>
        <v>6</v>
      </c>
      <c r="V16" s="192">
        <f t="shared" si="4"/>
        <v>0</v>
      </c>
      <c r="W16" s="201" t="e">
        <f t="shared" si="5"/>
        <v>#DIV/0!</v>
      </c>
      <c r="X16" s="201" t="e">
        <f t="shared" si="6"/>
        <v>#DIV/0!</v>
      </c>
      <c r="Y16" s="201">
        <f t="shared" si="7"/>
        <v>0</v>
      </c>
    </row>
    <row r="17" spans="1:25" ht="15.75" x14ac:dyDescent="0.25">
      <c r="A17" s="44" t="s">
        <v>9</v>
      </c>
      <c r="B17" s="398" t="s">
        <v>432</v>
      </c>
      <c r="C17" s="48">
        <v>1</v>
      </c>
      <c r="D17" s="48">
        <v>0</v>
      </c>
      <c r="E17" s="48">
        <v>0</v>
      </c>
      <c r="F17" s="48">
        <v>0</v>
      </c>
      <c r="G17" s="48">
        <v>0</v>
      </c>
      <c r="H17" s="43">
        <f t="shared" si="0"/>
        <v>1</v>
      </c>
      <c r="I17" s="282">
        <v>0</v>
      </c>
      <c r="J17" s="48">
        <v>0</v>
      </c>
      <c r="K17" s="48">
        <v>0</v>
      </c>
      <c r="L17" s="48">
        <v>0</v>
      </c>
      <c r="M17" s="48">
        <v>0</v>
      </c>
      <c r="N17" s="143">
        <f t="shared" si="1"/>
        <v>0</v>
      </c>
      <c r="O17" s="48">
        <v>0</v>
      </c>
      <c r="P17" s="48">
        <v>0</v>
      </c>
      <c r="Q17" s="48">
        <v>0</v>
      </c>
      <c r="R17" s="48">
        <v>0</v>
      </c>
      <c r="S17" s="48">
        <v>0</v>
      </c>
      <c r="T17" s="43">
        <f t="shared" si="2"/>
        <v>0</v>
      </c>
      <c r="U17" s="195">
        <f t="shared" si="3"/>
        <v>1</v>
      </c>
      <c r="V17" s="192">
        <f t="shared" si="4"/>
        <v>0</v>
      </c>
      <c r="W17" s="201" t="e">
        <f t="shared" si="5"/>
        <v>#DIV/0!</v>
      </c>
      <c r="X17" s="201" t="e">
        <f t="shared" si="6"/>
        <v>#DIV/0!</v>
      </c>
      <c r="Y17" s="201">
        <f t="shared" si="7"/>
        <v>0</v>
      </c>
    </row>
    <row r="18" spans="1:25" ht="15.75" x14ac:dyDescent="0.25">
      <c r="A18" s="44" t="s">
        <v>10</v>
      </c>
      <c r="B18" s="398" t="s">
        <v>432</v>
      </c>
      <c r="C18" s="48">
        <v>3</v>
      </c>
      <c r="D18" s="48">
        <v>0</v>
      </c>
      <c r="E18" s="48">
        <v>0</v>
      </c>
      <c r="F18" s="48">
        <v>0</v>
      </c>
      <c r="G18" s="48">
        <v>0</v>
      </c>
      <c r="H18" s="43">
        <f t="shared" si="0"/>
        <v>3</v>
      </c>
      <c r="I18" s="282">
        <v>0</v>
      </c>
      <c r="J18" s="48">
        <v>0</v>
      </c>
      <c r="K18" s="48">
        <v>0</v>
      </c>
      <c r="L18" s="48">
        <v>0</v>
      </c>
      <c r="M18" s="48">
        <v>0</v>
      </c>
      <c r="N18" s="143">
        <f t="shared" si="1"/>
        <v>0</v>
      </c>
      <c r="O18" s="48">
        <v>0</v>
      </c>
      <c r="P18" s="48">
        <v>0</v>
      </c>
      <c r="Q18" s="48">
        <v>0</v>
      </c>
      <c r="R18" s="48">
        <v>0</v>
      </c>
      <c r="S18" s="48">
        <v>0</v>
      </c>
      <c r="T18" s="43">
        <f t="shared" si="2"/>
        <v>0</v>
      </c>
      <c r="U18" s="195">
        <f t="shared" si="3"/>
        <v>3</v>
      </c>
      <c r="V18" s="192">
        <f t="shared" si="4"/>
        <v>0</v>
      </c>
      <c r="W18" s="201" t="e">
        <f t="shared" si="5"/>
        <v>#DIV/0!</v>
      </c>
      <c r="X18" s="201" t="e">
        <f t="shared" si="6"/>
        <v>#DIV/0!</v>
      </c>
      <c r="Y18" s="201">
        <f t="shared" si="7"/>
        <v>0</v>
      </c>
    </row>
    <row r="19" spans="1:25" ht="15.75" x14ac:dyDescent="0.25">
      <c r="A19" s="44" t="s">
        <v>11</v>
      </c>
      <c r="B19" s="398" t="s">
        <v>432</v>
      </c>
      <c r="C19" s="48">
        <v>8</v>
      </c>
      <c r="D19" s="48">
        <v>0</v>
      </c>
      <c r="E19" s="48">
        <v>0</v>
      </c>
      <c r="F19" s="48">
        <v>0</v>
      </c>
      <c r="G19" s="48">
        <v>0</v>
      </c>
      <c r="H19" s="43">
        <f t="shared" si="0"/>
        <v>8</v>
      </c>
      <c r="I19" s="282">
        <v>0</v>
      </c>
      <c r="J19" s="48">
        <v>0</v>
      </c>
      <c r="K19" s="48">
        <v>0</v>
      </c>
      <c r="L19" s="48">
        <v>0</v>
      </c>
      <c r="M19" s="48">
        <v>0</v>
      </c>
      <c r="N19" s="143">
        <f t="shared" si="1"/>
        <v>0</v>
      </c>
      <c r="O19" s="48">
        <v>0</v>
      </c>
      <c r="P19" s="48">
        <v>0</v>
      </c>
      <c r="Q19" s="48">
        <v>0</v>
      </c>
      <c r="R19" s="48">
        <v>0</v>
      </c>
      <c r="S19" s="48">
        <v>0</v>
      </c>
      <c r="T19" s="43">
        <f t="shared" si="2"/>
        <v>0</v>
      </c>
      <c r="U19" s="195">
        <f t="shared" si="3"/>
        <v>8</v>
      </c>
      <c r="V19" s="192">
        <f t="shared" si="4"/>
        <v>0</v>
      </c>
      <c r="W19" s="201" t="e">
        <f t="shared" si="5"/>
        <v>#DIV/0!</v>
      </c>
      <c r="X19" s="201" t="e">
        <f t="shared" si="6"/>
        <v>#DIV/0!</v>
      </c>
      <c r="Y19" s="201">
        <f t="shared" si="7"/>
        <v>0</v>
      </c>
    </row>
    <row r="20" spans="1:25" ht="15.75" x14ac:dyDescent="0.25">
      <c r="A20" s="44" t="s">
        <v>12</v>
      </c>
      <c r="B20" s="398" t="s">
        <v>432</v>
      </c>
      <c r="C20" s="48">
        <v>9</v>
      </c>
      <c r="D20" s="48">
        <v>0</v>
      </c>
      <c r="E20" s="48">
        <v>0</v>
      </c>
      <c r="F20" s="48">
        <v>0</v>
      </c>
      <c r="G20" s="48">
        <v>0</v>
      </c>
      <c r="H20" s="43">
        <f t="shared" si="0"/>
        <v>9</v>
      </c>
      <c r="I20" s="282">
        <v>0</v>
      </c>
      <c r="J20" s="48">
        <v>0</v>
      </c>
      <c r="K20" s="48">
        <v>0</v>
      </c>
      <c r="L20" s="48">
        <v>0</v>
      </c>
      <c r="M20" s="48">
        <v>0</v>
      </c>
      <c r="N20" s="143">
        <f t="shared" si="1"/>
        <v>0</v>
      </c>
      <c r="O20" s="48">
        <v>0</v>
      </c>
      <c r="P20" s="48">
        <v>0</v>
      </c>
      <c r="Q20" s="48">
        <v>0</v>
      </c>
      <c r="R20" s="48">
        <v>0</v>
      </c>
      <c r="S20" s="48">
        <v>0</v>
      </c>
      <c r="T20" s="43">
        <f t="shared" si="2"/>
        <v>0</v>
      </c>
      <c r="U20" s="195">
        <f t="shared" si="3"/>
        <v>9</v>
      </c>
      <c r="V20" s="192">
        <f t="shared" si="4"/>
        <v>0</v>
      </c>
      <c r="W20" s="201" t="e">
        <f t="shared" si="5"/>
        <v>#DIV/0!</v>
      </c>
      <c r="X20" s="201" t="e">
        <f t="shared" si="6"/>
        <v>#DIV/0!</v>
      </c>
      <c r="Y20" s="201">
        <f t="shared" si="7"/>
        <v>0</v>
      </c>
    </row>
    <row r="21" spans="1:25" ht="15.75" x14ac:dyDescent="0.25">
      <c r="A21" s="44" t="s">
        <v>13</v>
      </c>
      <c r="B21" s="398" t="s">
        <v>433</v>
      </c>
      <c r="C21" s="48">
        <v>12</v>
      </c>
      <c r="D21" s="48">
        <v>0</v>
      </c>
      <c r="E21" s="48">
        <v>0</v>
      </c>
      <c r="F21" s="48">
        <v>0</v>
      </c>
      <c r="G21" s="48">
        <v>0</v>
      </c>
      <c r="H21" s="43">
        <f t="shared" si="0"/>
        <v>12</v>
      </c>
      <c r="I21" s="282">
        <v>0</v>
      </c>
      <c r="J21" s="48">
        <v>0</v>
      </c>
      <c r="K21" s="48">
        <v>0</v>
      </c>
      <c r="L21" s="48">
        <v>0</v>
      </c>
      <c r="M21" s="48">
        <v>0</v>
      </c>
      <c r="N21" s="143">
        <f t="shared" si="1"/>
        <v>0</v>
      </c>
      <c r="O21" s="48">
        <v>0</v>
      </c>
      <c r="P21" s="48">
        <v>0</v>
      </c>
      <c r="Q21" s="48">
        <v>0</v>
      </c>
      <c r="R21" s="48">
        <v>0</v>
      </c>
      <c r="S21" s="48">
        <v>0</v>
      </c>
      <c r="T21" s="43">
        <f t="shared" si="2"/>
        <v>0</v>
      </c>
      <c r="U21" s="195">
        <f t="shared" si="3"/>
        <v>12</v>
      </c>
      <c r="V21" s="192">
        <f t="shared" si="4"/>
        <v>0</v>
      </c>
      <c r="W21" s="201" t="e">
        <f t="shared" si="5"/>
        <v>#DIV/0!</v>
      </c>
      <c r="X21" s="201" t="e">
        <f t="shared" si="6"/>
        <v>#DIV/0!</v>
      </c>
      <c r="Y21" s="201">
        <f t="shared" si="7"/>
        <v>0</v>
      </c>
    </row>
    <row r="22" spans="1:25" ht="15.75" x14ac:dyDescent="0.25">
      <c r="A22" s="44" t="s">
        <v>14</v>
      </c>
      <c r="B22" s="398" t="s">
        <v>433</v>
      </c>
      <c r="C22" s="48">
        <v>8</v>
      </c>
      <c r="D22" s="48">
        <v>0</v>
      </c>
      <c r="E22" s="48">
        <v>0</v>
      </c>
      <c r="F22" s="48">
        <v>0</v>
      </c>
      <c r="G22" s="48">
        <v>0</v>
      </c>
      <c r="H22" s="43">
        <f t="shared" si="0"/>
        <v>8</v>
      </c>
      <c r="I22" s="282">
        <v>0</v>
      </c>
      <c r="J22" s="48">
        <v>0</v>
      </c>
      <c r="K22" s="48">
        <v>0</v>
      </c>
      <c r="L22" s="48">
        <v>0</v>
      </c>
      <c r="M22" s="48">
        <v>0</v>
      </c>
      <c r="N22" s="143">
        <f t="shared" si="1"/>
        <v>0</v>
      </c>
      <c r="O22" s="48">
        <v>0</v>
      </c>
      <c r="P22" s="48">
        <v>0</v>
      </c>
      <c r="Q22" s="48">
        <v>0</v>
      </c>
      <c r="R22" s="48">
        <v>0</v>
      </c>
      <c r="S22" s="48">
        <v>0</v>
      </c>
      <c r="T22" s="43">
        <f t="shared" si="2"/>
        <v>0</v>
      </c>
      <c r="U22" s="195">
        <f t="shared" si="3"/>
        <v>8</v>
      </c>
      <c r="V22" s="192">
        <f t="shared" si="4"/>
        <v>0</v>
      </c>
      <c r="W22" s="201" t="e">
        <f t="shared" si="5"/>
        <v>#DIV/0!</v>
      </c>
      <c r="X22" s="201" t="e">
        <f t="shared" si="6"/>
        <v>#DIV/0!</v>
      </c>
      <c r="Y22" s="201">
        <f t="shared" si="7"/>
        <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t="s">
        <v>433</v>
      </c>
      <c r="C24" s="48">
        <v>5</v>
      </c>
      <c r="D24" s="48">
        <v>0</v>
      </c>
      <c r="E24" s="48">
        <v>0</v>
      </c>
      <c r="F24" s="48">
        <v>0</v>
      </c>
      <c r="G24" s="48">
        <v>0</v>
      </c>
      <c r="H24" s="43">
        <f t="shared" si="8"/>
        <v>5</v>
      </c>
      <c r="I24" s="282">
        <v>0</v>
      </c>
      <c r="J24" s="48">
        <v>0</v>
      </c>
      <c r="K24" s="48">
        <v>0</v>
      </c>
      <c r="L24" s="48">
        <v>0</v>
      </c>
      <c r="M24" s="48">
        <v>0</v>
      </c>
      <c r="N24" s="143">
        <f t="shared" si="9"/>
        <v>0</v>
      </c>
      <c r="O24" s="48">
        <v>0</v>
      </c>
      <c r="P24" s="48">
        <v>0</v>
      </c>
      <c r="Q24" s="48">
        <v>0</v>
      </c>
      <c r="R24" s="48">
        <v>0</v>
      </c>
      <c r="S24" s="48">
        <v>0</v>
      </c>
      <c r="T24" s="43">
        <f t="shared" si="2"/>
        <v>0</v>
      </c>
      <c r="U24" s="195">
        <f t="shared" si="3"/>
        <v>5</v>
      </c>
      <c r="V24" s="192">
        <f t="shared" si="4"/>
        <v>0</v>
      </c>
      <c r="W24" s="201" t="e">
        <f t="shared" si="5"/>
        <v>#DIV/0!</v>
      </c>
      <c r="X24" s="201" t="e">
        <f t="shared" si="6"/>
        <v>#DIV/0!</v>
      </c>
      <c r="Y24" s="201">
        <f t="shared" si="7"/>
        <v>0</v>
      </c>
    </row>
    <row r="25" spans="1:25" ht="15.75" x14ac:dyDescent="0.25">
      <c r="A25" s="44" t="s">
        <v>17</v>
      </c>
      <c r="B25" s="398" t="s">
        <v>433</v>
      </c>
      <c r="C25" s="48">
        <v>12</v>
      </c>
      <c r="D25" s="48">
        <v>0</v>
      </c>
      <c r="E25" s="48">
        <v>0</v>
      </c>
      <c r="F25" s="48">
        <v>0</v>
      </c>
      <c r="G25" s="48">
        <v>0</v>
      </c>
      <c r="H25" s="43">
        <f t="shared" si="8"/>
        <v>12</v>
      </c>
      <c r="I25" s="282">
        <v>1</v>
      </c>
      <c r="J25" s="48">
        <v>0</v>
      </c>
      <c r="K25" s="48">
        <v>0</v>
      </c>
      <c r="L25" s="48">
        <v>0</v>
      </c>
      <c r="M25" s="48">
        <v>0</v>
      </c>
      <c r="N25" s="143">
        <f t="shared" si="9"/>
        <v>1</v>
      </c>
      <c r="O25" s="48">
        <v>0</v>
      </c>
      <c r="P25" s="48">
        <v>0</v>
      </c>
      <c r="Q25" s="48">
        <v>0</v>
      </c>
      <c r="R25" s="48">
        <v>0</v>
      </c>
      <c r="S25" s="48">
        <v>0</v>
      </c>
      <c r="T25" s="43">
        <f t="shared" si="2"/>
        <v>0</v>
      </c>
      <c r="U25" s="195">
        <f t="shared" si="3"/>
        <v>13</v>
      </c>
      <c r="V25" s="192">
        <f t="shared" si="4"/>
        <v>0</v>
      </c>
      <c r="W25" s="201">
        <f t="shared" si="5"/>
        <v>0</v>
      </c>
      <c r="X25" s="201" t="e">
        <f t="shared" si="6"/>
        <v>#DIV/0!</v>
      </c>
      <c r="Y25" s="201">
        <f t="shared" si="7"/>
        <v>0</v>
      </c>
    </row>
    <row r="26" spans="1:25" ht="15.75" x14ac:dyDescent="0.25">
      <c r="A26" s="44" t="s">
        <v>18</v>
      </c>
      <c r="B26" s="398" t="s">
        <v>433</v>
      </c>
      <c r="C26" s="48">
        <v>16</v>
      </c>
      <c r="D26" s="48">
        <v>0</v>
      </c>
      <c r="E26" s="48">
        <v>0</v>
      </c>
      <c r="F26" s="48">
        <v>0</v>
      </c>
      <c r="G26" s="48">
        <v>0</v>
      </c>
      <c r="H26" s="43">
        <f t="shared" si="8"/>
        <v>16</v>
      </c>
      <c r="I26" s="282">
        <v>0</v>
      </c>
      <c r="J26" s="48">
        <v>0</v>
      </c>
      <c r="K26" s="48">
        <v>0</v>
      </c>
      <c r="L26" s="48">
        <v>0</v>
      </c>
      <c r="M26" s="48">
        <v>0</v>
      </c>
      <c r="N26" s="143">
        <f t="shared" si="9"/>
        <v>0</v>
      </c>
      <c r="O26" s="48">
        <v>3</v>
      </c>
      <c r="P26" s="48">
        <v>0</v>
      </c>
      <c r="Q26" s="48">
        <v>0</v>
      </c>
      <c r="R26" s="48">
        <v>0</v>
      </c>
      <c r="S26" s="48">
        <v>0</v>
      </c>
      <c r="T26" s="43">
        <f t="shared" si="2"/>
        <v>3</v>
      </c>
      <c r="U26" s="195">
        <f t="shared" si="3"/>
        <v>19</v>
      </c>
      <c r="V26" s="192">
        <f t="shared" si="4"/>
        <v>0</v>
      </c>
      <c r="W26" s="201" t="e">
        <f t="shared" si="5"/>
        <v>#DIV/0!</v>
      </c>
      <c r="X26" s="201">
        <f t="shared" si="6"/>
        <v>0</v>
      </c>
      <c r="Y26" s="201">
        <f t="shared" si="7"/>
        <v>0</v>
      </c>
    </row>
    <row r="27" spans="1:25" ht="15.75" x14ac:dyDescent="0.25">
      <c r="A27" s="44" t="s">
        <v>19</v>
      </c>
      <c r="B27" s="398" t="s">
        <v>433</v>
      </c>
      <c r="C27" s="48">
        <v>7</v>
      </c>
      <c r="D27" s="48">
        <v>0</v>
      </c>
      <c r="E27" s="48">
        <v>0</v>
      </c>
      <c r="F27" s="48">
        <v>0</v>
      </c>
      <c r="G27" s="48">
        <v>0</v>
      </c>
      <c r="H27" s="43">
        <f t="shared" si="8"/>
        <v>7</v>
      </c>
      <c r="I27" s="282">
        <v>9</v>
      </c>
      <c r="J27" s="48">
        <v>0</v>
      </c>
      <c r="K27" s="48">
        <v>0</v>
      </c>
      <c r="L27" s="48">
        <v>0</v>
      </c>
      <c r="M27" s="48">
        <v>0</v>
      </c>
      <c r="N27" s="143">
        <f t="shared" si="9"/>
        <v>9</v>
      </c>
      <c r="O27" s="48">
        <v>5</v>
      </c>
      <c r="P27" s="48">
        <v>0</v>
      </c>
      <c r="Q27" s="48">
        <v>0</v>
      </c>
      <c r="R27" s="48">
        <v>0</v>
      </c>
      <c r="S27" s="48">
        <v>0</v>
      </c>
      <c r="T27" s="43">
        <f t="shared" si="2"/>
        <v>5</v>
      </c>
      <c r="U27" s="195">
        <f t="shared" si="3"/>
        <v>21</v>
      </c>
      <c r="V27" s="192">
        <f t="shared" si="4"/>
        <v>0</v>
      </c>
      <c r="W27" s="201">
        <f t="shared" si="5"/>
        <v>0</v>
      </c>
      <c r="X27" s="201">
        <f t="shared" si="6"/>
        <v>0</v>
      </c>
      <c r="Y27" s="201">
        <f t="shared" si="7"/>
        <v>0</v>
      </c>
    </row>
    <row r="28" spans="1:25" ht="15.75" x14ac:dyDescent="0.25">
      <c r="A28" s="44" t="s">
        <v>20</v>
      </c>
      <c r="B28" s="398" t="s">
        <v>433</v>
      </c>
      <c r="C28" s="48">
        <v>9</v>
      </c>
      <c r="D28" s="48">
        <v>0</v>
      </c>
      <c r="E28" s="48">
        <v>0</v>
      </c>
      <c r="F28" s="48">
        <v>0</v>
      </c>
      <c r="G28" s="48">
        <v>0</v>
      </c>
      <c r="H28" s="43">
        <f t="shared" si="8"/>
        <v>9</v>
      </c>
      <c r="I28" s="282">
        <v>0</v>
      </c>
      <c r="J28" s="48">
        <v>0</v>
      </c>
      <c r="K28" s="48">
        <v>0</v>
      </c>
      <c r="L28" s="48">
        <v>0</v>
      </c>
      <c r="M28" s="48">
        <v>0</v>
      </c>
      <c r="N28" s="143">
        <f t="shared" si="9"/>
        <v>0</v>
      </c>
      <c r="O28" s="48">
        <v>0</v>
      </c>
      <c r="P28" s="48">
        <v>0</v>
      </c>
      <c r="Q28" s="48">
        <v>0</v>
      </c>
      <c r="R28" s="48">
        <v>0</v>
      </c>
      <c r="S28" s="48">
        <v>0</v>
      </c>
      <c r="T28" s="43">
        <f t="shared" si="2"/>
        <v>0</v>
      </c>
      <c r="U28" s="195">
        <f t="shared" si="3"/>
        <v>9</v>
      </c>
      <c r="V28" s="192">
        <f t="shared" si="4"/>
        <v>0</v>
      </c>
      <c r="W28" s="201" t="e">
        <f t="shared" si="5"/>
        <v>#DIV/0!</v>
      </c>
      <c r="X28" s="201" t="e">
        <f t="shared" si="6"/>
        <v>#DIV/0!</v>
      </c>
      <c r="Y28" s="201">
        <f t="shared" si="7"/>
        <v>0</v>
      </c>
    </row>
    <row r="29" spans="1:25" ht="15.75" x14ac:dyDescent="0.25">
      <c r="A29" s="44" t="s">
        <v>21</v>
      </c>
      <c r="B29" s="398" t="s">
        <v>432</v>
      </c>
      <c r="C29" s="48">
        <v>29</v>
      </c>
      <c r="D29" s="48">
        <v>0</v>
      </c>
      <c r="E29" s="48">
        <v>0</v>
      </c>
      <c r="F29" s="48">
        <v>0</v>
      </c>
      <c r="G29" s="48">
        <v>0</v>
      </c>
      <c r="H29" s="43">
        <f t="shared" si="8"/>
        <v>29</v>
      </c>
      <c r="I29" s="282">
        <v>0</v>
      </c>
      <c r="J29" s="48">
        <v>0</v>
      </c>
      <c r="K29" s="48">
        <v>0</v>
      </c>
      <c r="L29" s="48">
        <v>0</v>
      </c>
      <c r="M29" s="48">
        <v>0</v>
      </c>
      <c r="N29" s="143">
        <f t="shared" si="9"/>
        <v>0</v>
      </c>
      <c r="O29" s="48">
        <v>0</v>
      </c>
      <c r="P29" s="48">
        <v>0</v>
      </c>
      <c r="Q29" s="48">
        <v>0</v>
      </c>
      <c r="R29" s="48">
        <v>0</v>
      </c>
      <c r="S29" s="48">
        <v>0</v>
      </c>
      <c r="T29" s="43">
        <f t="shared" si="2"/>
        <v>0</v>
      </c>
      <c r="U29" s="195">
        <f t="shared" si="3"/>
        <v>29</v>
      </c>
      <c r="V29" s="192">
        <f t="shared" si="4"/>
        <v>0</v>
      </c>
      <c r="W29" s="201" t="e">
        <f t="shared" si="5"/>
        <v>#DIV/0!</v>
      </c>
      <c r="X29" s="201" t="e">
        <f t="shared" si="6"/>
        <v>#DIV/0!</v>
      </c>
      <c r="Y29" s="201">
        <f t="shared" si="7"/>
        <v>0</v>
      </c>
    </row>
    <row r="30" spans="1:25" ht="15.75" x14ac:dyDescent="0.25">
      <c r="A30" s="44" t="s">
        <v>22</v>
      </c>
      <c r="B30" s="398" t="s">
        <v>433</v>
      </c>
      <c r="C30" s="48">
        <v>12</v>
      </c>
      <c r="D30" s="48">
        <v>0</v>
      </c>
      <c r="E30" s="48">
        <v>0</v>
      </c>
      <c r="F30" s="48">
        <v>0</v>
      </c>
      <c r="G30" s="48">
        <v>0</v>
      </c>
      <c r="H30" s="43">
        <f t="shared" si="8"/>
        <v>12</v>
      </c>
      <c r="I30" s="282">
        <v>1</v>
      </c>
      <c r="J30" s="48">
        <v>0</v>
      </c>
      <c r="K30" s="48">
        <v>0</v>
      </c>
      <c r="L30" s="48">
        <v>0</v>
      </c>
      <c r="M30" s="48">
        <v>0</v>
      </c>
      <c r="N30" s="143">
        <f t="shared" si="9"/>
        <v>1</v>
      </c>
      <c r="O30" s="48">
        <v>0</v>
      </c>
      <c r="P30" s="48">
        <v>0</v>
      </c>
      <c r="Q30" s="48">
        <v>0</v>
      </c>
      <c r="R30" s="48">
        <v>0</v>
      </c>
      <c r="S30" s="48">
        <v>0</v>
      </c>
      <c r="T30" s="43">
        <f t="shared" si="2"/>
        <v>0</v>
      </c>
      <c r="U30" s="195">
        <f t="shared" si="3"/>
        <v>13</v>
      </c>
      <c r="V30" s="192">
        <f t="shared" si="4"/>
        <v>0</v>
      </c>
      <c r="W30" s="201">
        <f t="shared" si="5"/>
        <v>0</v>
      </c>
      <c r="X30" s="201" t="e">
        <f t="shared" si="6"/>
        <v>#DIV/0!</v>
      </c>
      <c r="Y30" s="201">
        <f t="shared" si="7"/>
        <v>0</v>
      </c>
    </row>
    <row r="31" spans="1:25" ht="15.75" x14ac:dyDescent="0.25">
      <c r="A31" s="44" t="s">
        <v>23</v>
      </c>
      <c r="B31" s="398" t="s">
        <v>432</v>
      </c>
      <c r="C31" s="48">
        <v>14</v>
      </c>
      <c r="D31" s="48">
        <v>0</v>
      </c>
      <c r="E31" s="48">
        <v>0</v>
      </c>
      <c r="F31" s="48">
        <v>0</v>
      </c>
      <c r="G31" s="48">
        <v>0</v>
      </c>
      <c r="H31" s="43">
        <f t="shared" si="8"/>
        <v>14</v>
      </c>
      <c r="I31" s="282">
        <v>0</v>
      </c>
      <c r="J31" s="48">
        <v>0</v>
      </c>
      <c r="K31" s="48">
        <v>0</v>
      </c>
      <c r="L31" s="48">
        <v>0</v>
      </c>
      <c r="M31" s="48">
        <v>0</v>
      </c>
      <c r="N31" s="143">
        <f t="shared" si="9"/>
        <v>0</v>
      </c>
      <c r="O31" s="48">
        <v>0</v>
      </c>
      <c r="P31" s="48">
        <v>0</v>
      </c>
      <c r="Q31" s="48">
        <v>0</v>
      </c>
      <c r="R31" s="48">
        <v>0</v>
      </c>
      <c r="S31" s="48">
        <v>0</v>
      </c>
      <c r="T31" s="43">
        <f t="shared" si="2"/>
        <v>0</v>
      </c>
      <c r="U31" s="195">
        <f t="shared" si="3"/>
        <v>14</v>
      </c>
      <c r="V31" s="192">
        <f t="shared" si="4"/>
        <v>0</v>
      </c>
      <c r="W31" s="201" t="e">
        <f t="shared" si="5"/>
        <v>#DIV/0!</v>
      </c>
      <c r="X31" s="201" t="e">
        <f t="shared" si="6"/>
        <v>#DIV/0!</v>
      </c>
      <c r="Y31" s="201">
        <f t="shared" si="7"/>
        <v>0</v>
      </c>
    </row>
    <row r="32" spans="1:25" ht="15.75" x14ac:dyDescent="0.25">
      <c r="A32" s="44" t="s">
        <v>24</v>
      </c>
      <c r="B32" s="398" t="s">
        <v>432</v>
      </c>
      <c r="C32" s="48">
        <v>28</v>
      </c>
      <c r="D32" s="48">
        <v>0</v>
      </c>
      <c r="E32" s="48">
        <v>0</v>
      </c>
      <c r="F32" s="48">
        <v>0</v>
      </c>
      <c r="G32" s="48">
        <v>0</v>
      </c>
      <c r="H32" s="43">
        <f t="shared" si="8"/>
        <v>28</v>
      </c>
      <c r="I32" s="282">
        <v>0</v>
      </c>
      <c r="J32" s="48">
        <v>0</v>
      </c>
      <c r="K32" s="48">
        <v>0</v>
      </c>
      <c r="L32" s="48">
        <v>0</v>
      </c>
      <c r="M32" s="48">
        <v>0</v>
      </c>
      <c r="N32" s="143">
        <f t="shared" si="9"/>
        <v>0</v>
      </c>
      <c r="O32" s="48">
        <v>0</v>
      </c>
      <c r="P32" s="48">
        <v>0</v>
      </c>
      <c r="Q32" s="48">
        <v>0</v>
      </c>
      <c r="R32" s="48">
        <v>0</v>
      </c>
      <c r="S32" s="48">
        <v>0</v>
      </c>
      <c r="T32" s="43">
        <f t="shared" si="2"/>
        <v>0</v>
      </c>
      <c r="U32" s="195">
        <f t="shared" si="3"/>
        <v>28</v>
      </c>
      <c r="V32" s="192">
        <f t="shared" si="4"/>
        <v>0</v>
      </c>
      <c r="W32" s="201" t="e">
        <f t="shared" si="5"/>
        <v>#DIV/0!</v>
      </c>
      <c r="X32" s="201" t="e">
        <f t="shared" si="6"/>
        <v>#DIV/0!</v>
      </c>
      <c r="Y32" s="201">
        <f t="shared" si="7"/>
        <v>0</v>
      </c>
    </row>
    <row r="33" spans="1:25" ht="15.75" x14ac:dyDescent="0.25">
      <c r="A33" s="44" t="s">
        <v>25</v>
      </c>
      <c r="B33" s="398" t="s">
        <v>432</v>
      </c>
      <c r="C33" s="48">
        <v>18</v>
      </c>
      <c r="D33" s="48">
        <v>0</v>
      </c>
      <c r="E33" s="48">
        <v>0</v>
      </c>
      <c r="F33" s="48">
        <v>0</v>
      </c>
      <c r="G33" s="48">
        <v>0</v>
      </c>
      <c r="H33" s="43">
        <f t="shared" si="8"/>
        <v>18</v>
      </c>
      <c r="I33" s="282">
        <v>0</v>
      </c>
      <c r="J33" s="48">
        <v>0</v>
      </c>
      <c r="K33" s="48">
        <v>0</v>
      </c>
      <c r="L33" s="48">
        <v>0</v>
      </c>
      <c r="M33" s="48">
        <v>0</v>
      </c>
      <c r="N33" s="143">
        <f t="shared" si="9"/>
        <v>0</v>
      </c>
      <c r="O33" s="48">
        <v>0</v>
      </c>
      <c r="P33" s="48">
        <v>0</v>
      </c>
      <c r="Q33" s="48">
        <v>0</v>
      </c>
      <c r="R33" s="48">
        <v>0</v>
      </c>
      <c r="S33" s="48">
        <v>0</v>
      </c>
      <c r="T33" s="43">
        <f t="shared" si="2"/>
        <v>0</v>
      </c>
      <c r="U33" s="195">
        <f t="shared" si="3"/>
        <v>18</v>
      </c>
      <c r="V33" s="192">
        <f t="shared" si="4"/>
        <v>0</v>
      </c>
      <c r="W33" s="201" t="e">
        <f t="shared" si="5"/>
        <v>#DIV/0!</v>
      </c>
      <c r="X33" s="201" t="e">
        <f t="shared" si="6"/>
        <v>#DIV/0!</v>
      </c>
      <c r="Y33" s="201">
        <f t="shared" si="7"/>
        <v>0</v>
      </c>
    </row>
    <row r="34" spans="1:25" ht="15.75" x14ac:dyDescent="0.25">
      <c r="A34" s="44" t="s">
        <v>26</v>
      </c>
      <c r="B34" s="398" t="s">
        <v>432</v>
      </c>
      <c r="C34" s="48">
        <v>24</v>
      </c>
      <c r="D34" s="48">
        <v>0</v>
      </c>
      <c r="E34" s="48">
        <v>0</v>
      </c>
      <c r="F34" s="48">
        <v>0</v>
      </c>
      <c r="G34" s="48">
        <v>0</v>
      </c>
      <c r="H34" s="43">
        <f t="shared" si="8"/>
        <v>24</v>
      </c>
      <c r="I34" s="282">
        <v>0</v>
      </c>
      <c r="J34" s="48">
        <v>0</v>
      </c>
      <c r="K34" s="48">
        <v>0</v>
      </c>
      <c r="L34" s="48">
        <v>0</v>
      </c>
      <c r="M34" s="48">
        <v>0</v>
      </c>
      <c r="N34" s="143">
        <f t="shared" si="9"/>
        <v>0</v>
      </c>
      <c r="O34" s="48">
        <v>3</v>
      </c>
      <c r="P34" s="48">
        <v>0</v>
      </c>
      <c r="Q34" s="48">
        <v>0</v>
      </c>
      <c r="R34" s="48">
        <v>0</v>
      </c>
      <c r="S34" s="48">
        <v>0</v>
      </c>
      <c r="T34" s="43">
        <f t="shared" si="2"/>
        <v>3</v>
      </c>
      <c r="U34" s="195">
        <f t="shared" si="3"/>
        <v>27</v>
      </c>
      <c r="V34" s="192">
        <f t="shared" si="4"/>
        <v>0</v>
      </c>
      <c r="W34" s="201" t="e">
        <f t="shared" si="5"/>
        <v>#DIV/0!</v>
      </c>
      <c r="X34" s="201">
        <f t="shared" si="6"/>
        <v>0</v>
      </c>
      <c r="Y34" s="201">
        <f t="shared" si="7"/>
        <v>0</v>
      </c>
    </row>
    <row r="35" spans="1:25" ht="15.75" x14ac:dyDescent="0.25">
      <c r="A35" s="44" t="s">
        <v>27</v>
      </c>
      <c r="B35" s="398" t="s">
        <v>432</v>
      </c>
      <c r="C35" s="48">
        <v>10</v>
      </c>
      <c r="D35" s="48">
        <v>0</v>
      </c>
      <c r="E35" s="48">
        <v>0</v>
      </c>
      <c r="F35" s="48">
        <v>0</v>
      </c>
      <c r="G35" s="48">
        <v>0</v>
      </c>
      <c r="H35" s="43">
        <f t="shared" si="8"/>
        <v>10</v>
      </c>
      <c r="I35" s="282">
        <v>0</v>
      </c>
      <c r="J35" s="48">
        <v>0</v>
      </c>
      <c r="K35" s="48">
        <v>0</v>
      </c>
      <c r="L35" s="48">
        <v>0</v>
      </c>
      <c r="M35" s="48">
        <v>0</v>
      </c>
      <c r="N35" s="143">
        <f t="shared" si="9"/>
        <v>0</v>
      </c>
      <c r="O35" s="48">
        <v>0</v>
      </c>
      <c r="P35" s="48">
        <v>0</v>
      </c>
      <c r="Q35" s="48">
        <v>0</v>
      </c>
      <c r="R35" s="48">
        <v>0</v>
      </c>
      <c r="S35" s="48">
        <v>0</v>
      </c>
      <c r="T35" s="43">
        <f t="shared" si="2"/>
        <v>0</v>
      </c>
      <c r="U35" s="195">
        <f t="shared" si="3"/>
        <v>10</v>
      </c>
      <c r="V35" s="192">
        <f t="shared" si="4"/>
        <v>0</v>
      </c>
      <c r="W35" s="201" t="e">
        <f t="shared" si="5"/>
        <v>#DIV/0!</v>
      </c>
      <c r="X35" s="201" t="e">
        <f t="shared" si="6"/>
        <v>#DIV/0!</v>
      </c>
      <c r="Y35" s="201">
        <f t="shared" si="7"/>
        <v>0</v>
      </c>
    </row>
    <row r="36" spans="1:25" ht="15.75" x14ac:dyDescent="0.25">
      <c r="A36" s="44" t="s">
        <v>28</v>
      </c>
      <c r="B36" s="398" t="s">
        <v>432</v>
      </c>
      <c r="C36" s="48">
        <v>39</v>
      </c>
      <c r="D36" s="48">
        <v>0</v>
      </c>
      <c r="E36" s="48">
        <v>0</v>
      </c>
      <c r="F36" s="48">
        <v>0</v>
      </c>
      <c r="G36" s="48">
        <v>0</v>
      </c>
      <c r="H36" s="43">
        <f t="shared" si="8"/>
        <v>39</v>
      </c>
      <c r="I36" s="282">
        <v>0</v>
      </c>
      <c r="J36" s="48">
        <v>0</v>
      </c>
      <c r="K36" s="48">
        <v>0</v>
      </c>
      <c r="L36" s="48">
        <v>0</v>
      </c>
      <c r="M36" s="48">
        <v>0</v>
      </c>
      <c r="N36" s="143">
        <f t="shared" si="9"/>
        <v>0</v>
      </c>
      <c r="O36" s="48">
        <v>0</v>
      </c>
      <c r="P36" s="48">
        <v>0</v>
      </c>
      <c r="Q36" s="48">
        <v>0</v>
      </c>
      <c r="R36" s="48">
        <v>0</v>
      </c>
      <c r="S36" s="48">
        <v>0</v>
      </c>
      <c r="T36" s="43">
        <f t="shared" si="2"/>
        <v>0</v>
      </c>
      <c r="U36" s="195">
        <f t="shared" si="3"/>
        <v>39</v>
      </c>
      <c r="V36" s="192">
        <f t="shared" si="4"/>
        <v>0</v>
      </c>
      <c r="W36" s="201" t="e">
        <f t="shared" si="5"/>
        <v>#DIV/0!</v>
      </c>
      <c r="X36" s="201" t="e">
        <f t="shared" si="6"/>
        <v>#DIV/0!</v>
      </c>
      <c r="Y36" s="201">
        <f t="shared" si="7"/>
        <v>0</v>
      </c>
    </row>
    <row r="37" spans="1:25" ht="15.75" x14ac:dyDescent="0.25">
      <c r="A37" s="44" t="s">
        <v>29</v>
      </c>
      <c r="B37" s="398" t="s">
        <v>433</v>
      </c>
      <c r="C37" s="48">
        <v>20</v>
      </c>
      <c r="D37" s="48">
        <v>0</v>
      </c>
      <c r="E37" s="48">
        <v>0</v>
      </c>
      <c r="F37" s="48">
        <v>0</v>
      </c>
      <c r="G37" s="48">
        <v>0</v>
      </c>
      <c r="H37" s="43">
        <f t="shared" si="8"/>
        <v>20</v>
      </c>
      <c r="I37" s="282">
        <v>1</v>
      </c>
      <c r="J37" s="48">
        <v>0</v>
      </c>
      <c r="K37" s="48">
        <v>0</v>
      </c>
      <c r="L37" s="48">
        <v>0</v>
      </c>
      <c r="M37" s="48">
        <v>0</v>
      </c>
      <c r="N37" s="143">
        <f t="shared" si="9"/>
        <v>1</v>
      </c>
      <c r="O37" s="48">
        <v>0</v>
      </c>
      <c r="P37" s="48">
        <v>0</v>
      </c>
      <c r="Q37" s="48">
        <v>0</v>
      </c>
      <c r="R37" s="48">
        <v>0</v>
      </c>
      <c r="S37" s="48">
        <v>0</v>
      </c>
      <c r="T37" s="43">
        <f t="shared" si="2"/>
        <v>0</v>
      </c>
      <c r="U37" s="195">
        <f t="shared" si="3"/>
        <v>21</v>
      </c>
      <c r="V37" s="192">
        <f t="shared" si="4"/>
        <v>0</v>
      </c>
      <c r="W37" s="201">
        <f t="shared" si="5"/>
        <v>0</v>
      </c>
      <c r="X37" s="201" t="e">
        <f t="shared" si="6"/>
        <v>#DIV/0!</v>
      </c>
      <c r="Y37" s="201">
        <f t="shared" si="7"/>
        <v>0</v>
      </c>
    </row>
    <row r="38" spans="1:25" ht="15.75" x14ac:dyDescent="0.25">
      <c r="A38" s="44" t="s">
        <v>40</v>
      </c>
      <c r="B38" s="398" t="s">
        <v>432</v>
      </c>
      <c r="C38" s="48">
        <v>14</v>
      </c>
      <c r="D38" s="48">
        <v>0</v>
      </c>
      <c r="E38" s="48">
        <v>0</v>
      </c>
      <c r="F38" s="48">
        <v>0</v>
      </c>
      <c r="G38" s="48">
        <v>0</v>
      </c>
      <c r="H38" s="43">
        <f t="shared" si="8"/>
        <v>14</v>
      </c>
      <c r="I38" s="282">
        <v>0</v>
      </c>
      <c r="J38" s="48">
        <v>0</v>
      </c>
      <c r="K38" s="48">
        <v>0</v>
      </c>
      <c r="L38" s="48">
        <v>0</v>
      </c>
      <c r="M38" s="48">
        <v>0</v>
      </c>
      <c r="N38" s="143">
        <f t="shared" si="9"/>
        <v>0</v>
      </c>
      <c r="O38" s="48">
        <v>0</v>
      </c>
      <c r="P38" s="48">
        <v>0</v>
      </c>
      <c r="Q38" s="48">
        <v>0</v>
      </c>
      <c r="R38" s="48">
        <v>0</v>
      </c>
      <c r="S38" s="48">
        <v>0</v>
      </c>
      <c r="T38" s="43">
        <f t="shared" si="2"/>
        <v>0</v>
      </c>
      <c r="U38" s="195">
        <f t="shared" si="3"/>
        <v>14</v>
      </c>
      <c r="V38" s="192">
        <f t="shared" si="4"/>
        <v>0</v>
      </c>
      <c r="W38" s="201" t="e">
        <f t="shared" si="5"/>
        <v>#DIV/0!</v>
      </c>
      <c r="X38" s="201" t="e">
        <f t="shared" si="6"/>
        <v>#DIV/0!</v>
      </c>
      <c r="Y38" s="201">
        <f t="shared" si="7"/>
        <v>0</v>
      </c>
    </row>
    <row r="39" spans="1:25" ht="15.75" x14ac:dyDescent="0.25">
      <c r="A39" s="44" t="s">
        <v>41</v>
      </c>
      <c r="B39" s="398" t="s">
        <v>432</v>
      </c>
      <c r="C39" s="48">
        <v>13</v>
      </c>
      <c r="D39" s="48">
        <v>0</v>
      </c>
      <c r="E39" s="48">
        <v>0</v>
      </c>
      <c r="F39" s="48">
        <v>0</v>
      </c>
      <c r="G39" s="48">
        <v>0</v>
      </c>
      <c r="H39" s="43">
        <f t="shared" si="8"/>
        <v>13</v>
      </c>
      <c r="I39" s="282">
        <v>0</v>
      </c>
      <c r="J39" s="48">
        <v>0</v>
      </c>
      <c r="K39" s="48">
        <v>0</v>
      </c>
      <c r="L39" s="48">
        <v>0</v>
      </c>
      <c r="M39" s="48">
        <v>0</v>
      </c>
      <c r="N39" s="143">
        <f t="shared" si="9"/>
        <v>0</v>
      </c>
      <c r="O39" s="48">
        <v>0</v>
      </c>
      <c r="P39" s="48">
        <v>0</v>
      </c>
      <c r="Q39" s="48">
        <v>0</v>
      </c>
      <c r="R39" s="48">
        <v>0</v>
      </c>
      <c r="S39" s="48">
        <v>0</v>
      </c>
      <c r="T39" s="43">
        <f t="shared" si="2"/>
        <v>0</v>
      </c>
      <c r="U39" s="195">
        <f t="shared" si="3"/>
        <v>13</v>
      </c>
      <c r="V39" s="192">
        <f t="shared" si="4"/>
        <v>0</v>
      </c>
      <c r="W39" s="201" t="e">
        <f t="shared" si="5"/>
        <v>#DIV/0!</v>
      </c>
      <c r="X39" s="201" t="e">
        <f t="shared" si="6"/>
        <v>#DIV/0!</v>
      </c>
      <c r="Y39" s="201">
        <f t="shared" si="7"/>
        <v>0</v>
      </c>
    </row>
    <row r="40" spans="1:25" ht="15.75" x14ac:dyDescent="0.25">
      <c r="A40" s="44" t="s">
        <v>42</v>
      </c>
      <c r="B40" s="398" t="s">
        <v>433</v>
      </c>
      <c r="C40" s="48">
        <v>9</v>
      </c>
      <c r="D40" s="48">
        <v>0</v>
      </c>
      <c r="E40" s="48">
        <v>0</v>
      </c>
      <c r="F40" s="48">
        <v>0</v>
      </c>
      <c r="G40" s="48">
        <v>0</v>
      </c>
      <c r="H40" s="43">
        <f t="shared" si="8"/>
        <v>9</v>
      </c>
      <c r="I40" s="282">
        <v>0</v>
      </c>
      <c r="J40" s="48">
        <v>0</v>
      </c>
      <c r="K40" s="48">
        <v>0</v>
      </c>
      <c r="L40" s="48">
        <v>0</v>
      </c>
      <c r="M40" s="48">
        <v>0</v>
      </c>
      <c r="N40" s="143">
        <f t="shared" si="9"/>
        <v>0</v>
      </c>
      <c r="O40" s="48">
        <v>0</v>
      </c>
      <c r="P40" s="48">
        <v>0</v>
      </c>
      <c r="Q40" s="48">
        <v>0</v>
      </c>
      <c r="R40" s="48">
        <v>0</v>
      </c>
      <c r="S40" s="48">
        <v>0</v>
      </c>
      <c r="T40" s="43">
        <f t="shared" si="2"/>
        <v>0</v>
      </c>
      <c r="U40" s="195">
        <f t="shared" si="3"/>
        <v>9</v>
      </c>
      <c r="V40" s="192">
        <f t="shared" si="4"/>
        <v>0</v>
      </c>
      <c r="W40" s="201" t="e">
        <f t="shared" si="5"/>
        <v>#DIV/0!</v>
      </c>
      <c r="X40" s="201" t="e">
        <f t="shared" si="6"/>
        <v>#DIV/0!</v>
      </c>
      <c r="Y40" s="201">
        <f t="shared" si="7"/>
        <v>0</v>
      </c>
    </row>
    <row r="41" spans="1:25" ht="15.75" x14ac:dyDescent="0.25">
      <c r="A41" s="44" t="s">
        <v>43</v>
      </c>
      <c r="B41" s="398" t="s">
        <v>433</v>
      </c>
      <c r="C41" s="48">
        <v>23</v>
      </c>
      <c r="D41" s="48">
        <v>0</v>
      </c>
      <c r="E41" s="48">
        <v>0</v>
      </c>
      <c r="F41" s="48">
        <v>0</v>
      </c>
      <c r="G41" s="48">
        <v>0</v>
      </c>
      <c r="H41" s="43">
        <f t="shared" si="8"/>
        <v>23</v>
      </c>
      <c r="I41" s="282">
        <v>0</v>
      </c>
      <c r="J41" s="48">
        <v>0</v>
      </c>
      <c r="K41" s="48">
        <v>0</v>
      </c>
      <c r="L41" s="48">
        <v>0</v>
      </c>
      <c r="M41" s="48">
        <v>0</v>
      </c>
      <c r="N41" s="143">
        <f t="shared" si="9"/>
        <v>0</v>
      </c>
      <c r="O41" s="48">
        <v>0</v>
      </c>
      <c r="P41" s="48">
        <v>0</v>
      </c>
      <c r="Q41" s="48">
        <v>0</v>
      </c>
      <c r="R41" s="48">
        <v>0</v>
      </c>
      <c r="S41" s="48">
        <v>0</v>
      </c>
      <c r="T41" s="43">
        <f t="shared" si="2"/>
        <v>0</v>
      </c>
      <c r="U41" s="195">
        <f t="shared" si="3"/>
        <v>23</v>
      </c>
      <c r="V41" s="192">
        <f t="shared" si="4"/>
        <v>0</v>
      </c>
      <c r="W41" s="201" t="e">
        <f t="shared" si="5"/>
        <v>#DIV/0!</v>
      </c>
      <c r="X41" s="201" t="e">
        <f t="shared" si="6"/>
        <v>#DIV/0!</v>
      </c>
      <c r="Y41" s="201">
        <f t="shared" si="7"/>
        <v>0</v>
      </c>
    </row>
    <row r="42" spans="1:25" ht="15.75" x14ac:dyDescent="0.25">
      <c r="A42" s="44" t="s">
        <v>44</v>
      </c>
      <c r="B42" s="398" t="s">
        <v>433</v>
      </c>
      <c r="C42" s="48">
        <v>38</v>
      </c>
      <c r="D42" s="48">
        <v>0</v>
      </c>
      <c r="E42" s="48">
        <v>0</v>
      </c>
      <c r="F42" s="48">
        <v>0</v>
      </c>
      <c r="G42" s="48">
        <v>0</v>
      </c>
      <c r="H42" s="43">
        <f t="shared" si="8"/>
        <v>38</v>
      </c>
      <c r="I42" s="282">
        <v>0</v>
      </c>
      <c r="J42" s="48">
        <v>0</v>
      </c>
      <c r="K42" s="48">
        <v>0</v>
      </c>
      <c r="L42" s="48">
        <v>0</v>
      </c>
      <c r="M42" s="48">
        <v>0</v>
      </c>
      <c r="N42" s="143">
        <f t="shared" si="9"/>
        <v>0</v>
      </c>
      <c r="O42" s="48">
        <v>2</v>
      </c>
      <c r="P42" s="48">
        <v>0</v>
      </c>
      <c r="Q42" s="48">
        <v>0</v>
      </c>
      <c r="R42" s="48">
        <v>0</v>
      </c>
      <c r="S42" s="48">
        <v>0</v>
      </c>
      <c r="T42" s="43">
        <f t="shared" si="2"/>
        <v>2</v>
      </c>
      <c r="U42" s="195">
        <f t="shared" si="3"/>
        <v>40</v>
      </c>
      <c r="V42" s="192">
        <f t="shared" si="4"/>
        <v>0</v>
      </c>
      <c r="W42" s="201" t="e">
        <f t="shared" si="5"/>
        <v>#DIV/0!</v>
      </c>
      <c r="X42" s="201">
        <f t="shared" si="6"/>
        <v>0</v>
      </c>
      <c r="Y42" s="201">
        <f t="shared" si="7"/>
        <v>0</v>
      </c>
    </row>
    <row r="43" spans="1:25" ht="15.75" x14ac:dyDescent="0.25">
      <c r="A43" s="44" t="s">
        <v>45</v>
      </c>
      <c r="B43" s="398" t="s">
        <v>432</v>
      </c>
      <c r="C43" s="48">
        <v>17</v>
      </c>
      <c r="D43" s="48">
        <v>0</v>
      </c>
      <c r="E43" s="48">
        <v>0</v>
      </c>
      <c r="F43" s="48">
        <v>0</v>
      </c>
      <c r="G43" s="48">
        <v>0</v>
      </c>
      <c r="H43" s="43">
        <f t="shared" si="8"/>
        <v>17</v>
      </c>
      <c r="I43" s="282">
        <v>0</v>
      </c>
      <c r="J43" s="48">
        <v>0</v>
      </c>
      <c r="K43" s="48">
        <v>0</v>
      </c>
      <c r="L43" s="48">
        <v>0</v>
      </c>
      <c r="M43" s="48">
        <v>0</v>
      </c>
      <c r="N43" s="143">
        <f t="shared" si="9"/>
        <v>0</v>
      </c>
      <c r="O43" s="48">
        <v>0</v>
      </c>
      <c r="P43" s="48">
        <v>0</v>
      </c>
      <c r="Q43" s="48">
        <v>0</v>
      </c>
      <c r="R43" s="48">
        <v>0</v>
      </c>
      <c r="S43" s="48">
        <v>0</v>
      </c>
      <c r="T43" s="43">
        <f t="shared" si="2"/>
        <v>0</v>
      </c>
      <c r="U43" s="195">
        <f t="shared" si="3"/>
        <v>17</v>
      </c>
      <c r="V43" s="192">
        <f t="shared" si="4"/>
        <v>0</v>
      </c>
      <c r="W43" s="201" t="e">
        <f t="shared" si="5"/>
        <v>#DIV/0!</v>
      </c>
      <c r="X43" s="201" t="e">
        <f t="shared" si="6"/>
        <v>#DIV/0!</v>
      </c>
      <c r="Y43" s="201">
        <f t="shared" si="7"/>
        <v>0</v>
      </c>
    </row>
    <row r="44" spans="1:25" ht="15.75" x14ac:dyDescent="0.25">
      <c r="A44" s="44" t="s">
        <v>46</v>
      </c>
      <c r="B44" s="398" t="s">
        <v>432</v>
      </c>
      <c r="C44" s="48">
        <v>16</v>
      </c>
      <c r="D44" s="48">
        <v>0</v>
      </c>
      <c r="E44" s="48">
        <v>0</v>
      </c>
      <c r="F44" s="48">
        <v>0</v>
      </c>
      <c r="G44" s="48">
        <v>0</v>
      </c>
      <c r="H44" s="43">
        <f t="shared" si="8"/>
        <v>16</v>
      </c>
      <c r="I44" s="282">
        <v>0</v>
      </c>
      <c r="J44" s="48">
        <v>0</v>
      </c>
      <c r="K44" s="48">
        <v>0</v>
      </c>
      <c r="L44" s="48">
        <v>0</v>
      </c>
      <c r="M44" s="48">
        <v>0</v>
      </c>
      <c r="N44" s="143">
        <f t="shared" si="9"/>
        <v>0</v>
      </c>
      <c r="O44" s="48">
        <v>0</v>
      </c>
      <c r="P44" s="48">
        <v>0</v>
      </c>
      <c r="Q44" s="48">
        <v>0</v>
      </c>
      <c r="R44" s="48">
        <v>0</v>
      </c>
      <c r="S44" s="48">
        <v>0</v>
      </c>
      <c r="T44" s="43">
        <f t="shared" si="2"/>
        <v>0</v>
      </c>
      <c r="U44" s="195">
        <f t="shared" si="3"/>
        <v>16</v>
      </c>
      <c r="V44" s="192">
        <f t="shared" si="4"/>
        <v>0</v>
      </c>
      <c r="W44" s="201" t="e">
        <f t="shared" si="5"/>
        <v>#DIV/0!</v>
      </c>
      <c r="X44" s="201" t="e">
        <f t="shared" si="6"/>
        <v>#DIV/0!</v>
      </c>
      <c r="Y44" s="201">
        <f t="shared" si="7"/>
        <v>0</v>
      </c>
    </row>
    <row r="45" spans="1:25" ht="15.75" x14ac:dyDescent="0.25">
      <c r="A45" s="44" t="s">
        <v>47</v>
      </c>
      <c r="B45" s="398" t="s">
        <v>433</v>
      </c>
      <c r="C45" s="48">
        <v>11</v>
      </c>
      <c r="D45" s="48">
        <v>0</v>
      </c>
      <c r="E45" s="48">
        <v>0</v>
      </c>
      <c r="F45" s="48">
        <v>0</v>
      </c>
      <c r="G45" s="48">
        <v>0</v>
      </c>
      <c r="H45" s="43">
        <f t="shared" si="8"/>
        <v>11</v>
      </c>
      <c r="I45" s="282">
        <v>0</v>
      </c>
      <c r="J45" s="48">
        <v>0</v>
      </c>
      <c r="K45" s="48">
        <v>0</v>
      </c>
      <c r="L45" s="48">
        <v>0</v>
      </c>
      <c r="M45" s="48">
        <v>0</v>
      </c>
      <c r="N45" s="143">
        <f t="shared" si="9"/>
        <v>0</v>
      </c>
      <c r="O45" s="48">
        <v>0</v>
      </c>
      <c r="P45" s="48">
        <v>0</v>
      </c>
      <c r="Q45" s="48">
        <v>0</v>
      </c>
      <c r="R45" s="48">
        <v>0</v>
      </c>
      <c r="S45" s="48">
        <v>0</v>
      </c>
      <c r="T45" s="43">
        <f t="shared" si="2"/>
        <v>0</v>
      </c>
      <c r="U45" s="195">
        <f t="shared" si="3"/>
        <v>11</v>
      </c>
      <c r="V45" s="192">
        <f t="shared" si="4"/>
        <v>0</v>
      </c>
      <c r="W45" s="201" t="e">
        <f t="shared" si="5"/>
        <v>#DIV/0!</v>
      </c>
      <c r="X45" s="201" t="e">
        <f t="shared" si="6"/>
        <v>#DIV/0!</v>
      </c>
      <c r="Y45" s="201">
        <f t="shared" si="7"/>
        <v>0</v>
      </c>
    </row>
    <row r="46" spans="1:25" ht="15.75" x14ac:dyDescent="0.25">
      <c r="A46" s="44" t="s">
        <v>48</v>
      </c>
      <c r="B46" s="398" t="s">
        <v>433</v>
      </c>
      <c r="C46" s="48">
        <v>23</v>
      </c>
      <c r="D46" s="48">
        <v>0</v>
      </c>
      <c r="E46" s="48">
        <v>0</v>
      </c>
      <c r="F46" s="48">
        <v>0</v>
      </c>
      <c r="G46" s="48">
        <v>0</v>
      </c>
      <c r="H46" s="43">
        <f t="shared" si="8"/>
        <v>23</v>
      </c>
      <c r="I46" s="282">
        <v>1</v>
      </c>
      <c r="J46" s="48">
        <v>0</v>
      </c>
      <c r="K46" s="48">
        <v>0</v>
      </c>
      <c r="L46" s="48">
        <v>0</v>
      </c>
      <c r="M46" s="48">
        <v>0</v>
      </c>
      <c r="N46" s="143">
        <f t="shared" si="9"/>
        <v>1</v>
      </c>
      <c r="O46" s="48">
        <v>0</v>
      </c>
      <c r="P46" s="48">
        <v>0</v>
      </c>
      <c r="Q46" s="48">
        <v>0</v>
      </c>
      <c r="R46" s="48">
        <v>0</v>
      </c>
      <c r="S46" s="48">
        <v>0</v>
      </c>
      <c r="T46" s="43">
        <f t="shared" si="2"/>
        <v>0</v>
      </c>
      <c r="U46" s="195">
        <f t="shared" si="3"/>
        <v>24</v>
      </c>
      <c r="V46" s="192">
        <f t="shared" si="4"/>
        <v>0</v>
      </c>
      <c r="W46" s="201">
        <f t="shared" si="5"/>
        <v>0</v>
      </c>
      <c r="X46" s="201" t="e">
        <f t="shared" si="6"/>
        <v>#DIV/0!</v>
      </c>
      <c r="Y46" s="201">
        <f t="shared" si="7"/>
        <v>0</v>
      </c>
    </row>
    <row r="47" spans="1:25" ht="15.75" x14ac:dyDescent="0.25">
      <c r="A47" s="44" t="s">
        <v>49</v>
      </c>
      <c r="B47" s="398" t="s">
        <v>432</v>
      </c>
      <c r="C47" s="48">
        <v>12</v>
      </c>
      <c r="D47" s="48">
        <v>0</v>
      </c>
      <c r="E47" s="48">
        <v>0</v>
      </c>
      <c r="F47" s="48">
        <v>0</v>
      </c>
      <c r="G47" s="48">
        <v>0</v>
      </c>
      <c r="H47" s="43">
        <f t="shared" si="8"/>
        <v>12</v>
      </c>
      <c r="I47" s="282">
        <v>0</v>
      </c>
      <c r="J47" s="48">
        <v>0</v>
      </c>
      <c r="K47" s="48">
        <v>0</v>
      </c>
      <c r="L47" s="48">
        <v>0</v>
      </c>
      <c r="M47" s="48">
        <v>0</v>
      </c>
      <c r="N47" s="143">
        <f t="shared" si="9"/>
        <v>0</v>
      </c>
      <c r="O47" s="48">
        <v>0</v>
      </c>
      <c r="P47" s="48">
        <v>0</v>
      </c>
      <c r="Q47" s="48">
        <v>0</v>
      </c>
      <c r="R47" s="48">
        <v>0</v>
      </c>
      <c r="S47" s="48">
        <v>0</v>
      </c>
      <c r="T47" s="43">
        <f t="shared" si="2"/>
        <v>0</v>
      </c>
      <c r="U47" s="195">
        <f t="shared" si="3"/>
        <v>12</v>
      </c>
      <c r="V47" s="192">
        <f t="shared" si="4"/>
        <v>0</v>
      </c>
      <c r="W47" s="201" t="e">
        <f t="shared" si="5"/>
        <v>#DIV/0!</v>
      </c>
      <c r="X47" s="201" t="e">
        <f t="shared" si="6"/>
        <v>#DIV/0!</v>
      </c>
      <c r="Y47" s="201">
        <f t="shared" si="7"/>
        <v>0</v>
      </c>
    </row>
    <row r="48" spans="1:25" ht="15.75" x14ac:dyDescent="0.25">
      <c r="A48" s="44" t="s">
        <v>50</v>
      </c>
      <c r="B48" s="398" t="s">
        <v>432</v>
      </c>
      <c r="C48" s="48">
        <v>5</v>
      </c>
      <c r="D48" s="48">
        <v>0</v>
      </c>
      <c r="E48" s="48">
        <v>0</v>
      </c>
      <c r="F48" s="48">
        <v>0</v>
      </c>
      <c r="G48" s="48">
        <v>0</v>
      </c>
      <c r="H48" s="43">
        <f t="shared" si="8"/>
        <v>5</v>
      </c>
      <c r="I48" s="282">
        <v>0</v>
      </c>
      <c r="J48" s="48">
        <v>0</v>
      </c>
      <c r="K48" s="48">
        <v>0</v>
      </c>
      <c r="L48" s="48">
        <v>0</v>
      </c>
      <c r="M48" s="48">
        <v>0</v>
      </c>
      <c r="N48" s="143">
        <f t="shared" si="9"/>
        <v>0</v>
      </c>
      <c r="O48" s="48">
        <v>0</v>
      </c>
      <c r="P48" s="48">
        <v>0</v>
      </c>
      <c r="Q48" s="48">
        <v>0</v>
      </c>
      <c r="R48" s="48">
        <v>0</v>
      </c>
      <c r="S48" s="48">
        <v>0</v>
      </c>
      <c r="T48" s="43">
        <f t="shared" si="2"/>
        <v>0</v>
      </c>
      <c r="U48" s="195">
        <f t="shared" si="3"/>
        <v>5</v>
      </c>
      <c r="V48" s="192">
        <f t="shared" si="4"/>
        <v>0</v>
      </c>
      <c r="W48" s="201" t="e">
        <f t="shared" si="5"/>
        <v>#DIV/0!</v>
      </c>
      <c r="X48" s="201" t="e">
        <f t="shared" si="6"/>
        <v>#DIV/0!</v>
      </c>
      <c r="Y48" s="201">
        <f t="shared" si="7"/>
        <v>0</v>
      </c>
    </row>
    <row r="49" spans="1:25" ht="15.75" x14ac:dyDescent="0.25">
      <c r="A49" s="44" t="s">
        <v>51</v>
      </c>
      <c r="B49" s="398" t="s">
        <v>433</v>
      </c>
      <c r="C49" s="48">
        <v>20</v>
      </c>
      <c r="D49" s="48">
        <v>0</v>
      </c>
      <c r="E49" s="48">
        <v>0</v>
      </c>
      <c r="F49" s="48">
        <v>0</v>
      </c>
      <c r="G49" s="48">
        <v>0</v>
      </c>
      <c r="H49" s="43">
        <f t="shared" si="8"/>
        <v>20</v>
      </c>
      <c r="I49" s="282">
        <v>1</v>
      </c>
      <c r="J49" s="48">
        <v>0</v>
      </c>
      <c r="K49" s="48">
        <v>0</v>
      </c>
      <c r="L49" s="48">
        <v>0</v>
      </c>
      <c r="M49" s="48">
        <v>0</v>
      </c>
      <c r="N49" s="143">
        <f t="shared" si="9"/>
        <v>1</v>
      </c>
      <c r="O49" s="48">
        <v>0</v>
      </c>
      <c r="P49" s="48">
        <v>0</v>
      </c>
      <c r="Q49" s="48">
        <v>0</v>
      </c>
      <c r="R49" s="48">
        <v>0</v>
      </c>
      <c r="S49" s="48">
        <v>0</v>
      </c>
      <c r="T49" s="43">
        <f t="shared" si="2"/>
        <v>0</v>
      </c>
      <c r="U49" s="195">
        <f t="shared" si="3"/>
        <v>21</v>
      </c>
      <c r="V49" s="192">
        <f t="shared" si="4"/>
        <v>0</v>
      </c>
      <c r="W49" s="201">
        <f t="shared" si="5"/>
        <v>0</v>
      </c>
      <c r="X49" s="201" t="e">
        <f t="shared" si="6"/>
        <v>#DIV/0!</v>
      </c>
      <c r="Y49" s="201">
        <f t="shared" si="7"/>
        <v>0</v>
      </c>
    </row>
    <row r="50" spans="1:25" ht="15.75" x14ac:dyDescent="0.25">
      <c r="A50" s="44" t="s">
        <v>52</v>
      </c>
      <c r="B50" s="398" t="s">
        <v>433</v>
      </c>
      <c r="C50" s="48">
        <v>16</v>
      </c>
      <c r="D50" s="48">
        <v>0</v>
      </c>
      <c r="E50" s="48">
        <v>0</v>
      </c>
      <c r="F50" s="48">
        <v>0</v>
      </c>
      <c r="G50" s="48">
        <v>0</v>
      </c>
      <c r="H50" s="43">
        <f t="shared" si="8"/>
        <v>16</v>
      </c>
      <c r="I50" s="282">
        <v>1</v>
      </c>
      <c r="J50" s="48">
        <v>0</v>
      </c>
      <c r="K50" s="48">
        <v>0</v>
      </c>
      <c r="L50" s="48">
        <v>0</v>
      </c>
      <c r="M50" s="48">
        <v>0</v>
      </c>
      <c r="N50" s="143">
        <f t="shared" si="9"/>
        <v>1</v>
      </c>
      <c r="O50" s="48">
        <v>0</v>
      </c>
      <c r="P50" s="48">
        <v>0</v>
      </c>
      <c r="Q50" s="48">
        <v>0</v>
      </c>
      <c r="R50" s="48">
        <v>0</v>
      </c>
      <c r="S50" s="48">
        <v>0</v>
      </c>
      <c r="T50" s="43">
        <f t="shared" si="2"/>
        <v>0</v>
      </c>
      <c r="U50" s="195">
        <f t="shared" si="3"/>
        <v>17</v>
      </c>
      <c r="V50" s="192">
        <f t="shared" si="4"/>
        <v>0</v>
      </c>
      <c r="W50" s="201">
        <f t="shared" si="5"/>
        <v>0</v>
      </c>
      <c r="X50" s="201" t="e">
        <f t="shared" si="6"/>
        <v>#DIV/0!</v>
      </c>
      <c r="Y50" s="201">
        <f t="shared" si="7"/>
        <v>0</v>
      </c>
    </row>
    <row r="51" spans="1:25" ht="15.75" x14ac:dyDescent="0.25">
      <c r="A51" s="44" t="s">
        <v>53</v>
      </c>
      <c r="B51" s="398" t="s">
        <v>432</v>
      </c>
      <c r="C51" s="48">
        <v>27</v>
      </c>
      <c r="D51" s="48">
        <v>0</v>
      </c>
      <c r="E51" s="48">
        <v>0</v>
      </c>
      <c r="F51" s="48">
        <v>0</v>
      </c>
      <c r="G51" s="48">
        <v>0</v>
      </c>
      <c r="H51" s="43">
        <f t="shared" si="8"/>
        <v>27</v>
      </c>
      <c r="I51" s="282">
        <v>0</v>
      </c>
      <c r="J51" s="48">
        <v>0</v>
      </c>
      <c r="K51" s="48">
        <v>0</v>
      </c>
      <c r="L51" s="48">
        <v>0</v>
      </c>
      <c r="M51" s="48">
        <v>0</v>
      </c>
      <c r="N51" s="143">
        <f t="shared" si="9"/>
        <v>0</v>
      </c>
      <c r="O51" s="48">
        <v>0</v>
      </c>
      <c r="P51" s="48">
        <v>0</v>
      </c>
      <c r="Q51" s="48">
        <v>0</v>
      </c>
      <c r="R51" s="48">
        <v>0</v>
      </c>
      <c r="S51" s="48">
        <v>0</v>
      </c>
      <c r="T51" s="43">
        <f t="shared" si="2"/>
        <v>0</v>
      </c>
      <c r="U51" s="195">
        <f t="shared" si="3"/>
        <v>27</v>
      </c>
      <c r="V51" s="192">
        <f t="shared" si="4"/>
        <v>0</v>
      </c>
      <c r="W51" s="201" t="e">
        <f t="shared" si="5"/>
        <v>#DIV/0!</v>
      </c>
      <c r="X51" s="201" t="e">
        <f t="shared" si="6"/>
        <v>#DIV/0!</v>
      </c>
      <c r="Y51" s="201">
        <f t="shared" si="7"/>
        <v>0</v>
      </c>
    </row>
    <row r="52" spans="1:25" ht="15.75" x14ac:dyDescent="0.25">
      <c r="A52" s="44" t="s">
        <v>54</v>
      </c>
      <c r="B52" s="398" t="s">
        <v>432</v>
      </c>
      <c r="C52" s="48">
        <v>6</v>
      </c>
      <c r="D52" s="48">
        <v>1</v>
      </c>
      <c r="E52" s="48">
        <v>0</v>
      </c>
      <c r="F52" s="48">
        <v>0</v>
      </c>
      <c r="G52" s="48">
        <v>0</v>
      </c>
      <c r="H52" s="43">
        <f t="shared" si="8"/>
        <v>7</v>
      </c>
      <c r="I52" s="282">
        <v>0</v>
      </c>
      <c r="J52" s="48">
        <v>0</v>
      </c>
      <c r="K52" s="48">
        <v>0</v>
      </c>
      <c r="L52" s="48">
        <v>0</v>
      </c>
      <c r="M52" s="48">
        <v>0</v>
      </c>
      <c r="N52" s="143">
        <f t="shared" si="9"/>
        <v>0</v>
      </c>
      <c r="O52" s="48">
        <v>0</v>
      </c>
      <c r="P52" s="48">
        <v>0</v>
      </c>
      <c r="Q52" s="48">
        <v>0</v>
      </c>
      <c r="R52" s="48">
        <v>0</v>
      </c>
      <c r="S52" s="48">
        <v>0</v>
      </c>
      <c r="T52" s="43">
        <f t="shared" si="2"/>
        <v>0</v>
      </c>
      <c r="U52" s="195">
        <f t="shared" si="3"/>
        <v>7</v>
      </c>
      <c r="V52" s="192">
        <f t="shared" si="4"/>
        <v>0.14285714285714285</v>
      </c>
      <c r="W52" s="201" t="e">
        <f t="shared" si="5"/>
        <v>#DIV/0!</v>
      </c>
      <c r="X52" s="201" t="e">
        <f t="shared" si="6"/>
        <v>#DIV/0!</v>
      </c>
      <c r="Y52" s="201">
        <f t="shared" si="7"/>
        <v>0.14285714285714285</v>
      </c>
    </row>
    <row r="53" spans="1:25" ht="15.75" x14ac:dyDescent="0.25">
      <c r="A53" s="44" t="s">
        <v>55</v>
      </c>
      <c r="B53" s="398" t="s">
        <v>432</v>
      </c>
      <c r="C53" s="48">
        <v>10</v>
      </c>
      <c r="D53" s="48">
        <v>0</v>
      </c>
      <c r="E53" s="48">
        <v>0</v>
      </c>
      <c r="F53" s="48">
        <v>0</v>
      </c>
      <c r="G53" s="48">
        <v>0</v>
      </c>
      <c r="H53" s="43">
        <f t="shared" si="8"/>
        <v>10</v>
      </c>
      <c r="I53" s="282">
        <v>0</v>
      </c>
      <c r="J53" s="48">
        <v>0</v>
      </c>
      <c r="K53" s="48">
        <v>0</v>
      </c>
      <c r="L53" s="48">
        <v>0</v>
      </c>
      <c r="M53" s="48">
        <v>0</v>
      </c>
      <c r="N53" s="143">
        <f t="shared" si="9"/>
        <v>0</v>
      </c>
      <c r="O53" s="48">
        <v>0</v>
      </c>
      <c r="P53" s="48">
        <v>0</v>
      </c>
      <c r="Q53" s="48">
        <v>0</v>
      </c>
      <c r="R53" s="48">
        <v>0</v>
      </c>
      <c r="S53" s="48">
        <v>0</v>
      </c>
      <c r="T53" s="43">
        <f t="shared" si="2"/>
        <v>0</v>
      </c>
      <c r="U53" s="195">
        <f t="shared" si="3"/>
        <v>10</v>
      </c>
      <c r="V53" s="192">
        <f t="shared" si="4"/>
        <v>0</v>
      </c>
      <c r="W53" s="201" t="e">
        <f t="shared" si="5"/>
        <v>#DIV/0!</v>
      </c>
      <c r="X53" s="201" t="e">
        <f t="shared" si="6"/>
        <v>#DIV/0!</v>
      </c>
      <c r="Y53" s="201">
        <f t="shared" si="7"/>
        <v>0</v>
      </c>
    </row>
    <row r="54" spans="1:25" ht="15.75" x14ac:dyDescent="0.25">
      <c r="A54" s="44" t="s">
        <v>56</v>
      </c>
      <c r="B54" s="398" t="s">
        <v>432</v>
      </c>
      <c r="C54" s="48">
        <v>10</v>
      </c>
      <c r="D54" s="48">
        <v>0</v>
      </c>
      <c r="E54" s="48">
        <v>0</v>
      </c>
      <c r="F54" s="48">
        <v>0</v>
      </c>
      <c r="G54" s="48">
        <v>0</v>
      </c>
      <c r="H54" s="43">
        <f t="shared" si="8"/>
        <v>10</v>
      </c>
      <c r="I54" s="282">
        <v>0</v>
      </c>
      <c r="J54" s="48">
        <v>0</v>
      </c>
      <c r="K54" s="48">
        <v>0</v>
      </c>
      <c r="L54" s="48">
        <v>0</v>
      </c>
      <c r="M54" s="48">
        <v>0</v>
      </c>
      <c r="N54" s="143">
        <f t="shared" si="9"/>
        <v>0</v>
      </c>
      <c r="O54" s="48">
        <v>0</v>
      </c>
      <c r="P54" s="48">
        <v>0</v>
      </c>
      <c r="Q54" s="48">
        <v>0</v>
      </c>
      <c r="R54" s="48">
        <v>0</v>
      </c>
      <c r="S54" s="48">
        <v>0</v>
      </c>
      <c r="T54" s="43">
        <f t="shared" si="2"/>
        <v>0</v>
      </c>
      <c r="U54" s="195">
        <f t="shared" si="3"/>
        <v>10</v>
      </c>
      <c r="V54" s="192">
        <f t="shared" si="4"/>
        <v>0</v>
      </c>
      <c r="W54" s="201" t="e">
        <f t="shared" si="5"/>
        <v>#DIV/0!</v>
      </c>
      <c r="X54" s="201" t="e">
        <f t="shared" si="6"/>
        <v>#DIV/0!</v>
      </c>
      <c r="Y54" s="201">
        <f t="shared" si="7"/>
        <v>0</v>
      </c>
    </row>
    <row r="55" spans="1:25" ht="15.75" x14ac:dyDescent="0.25">
      <c r="A55" s="44" t="s">
        <v>57</v>
      </c>
      <c r="B55" s="398" t="s">
        <v>432</v>
      </c>
      <c r="C55" s="48">
        <v>2</v>
      </c>
      <c r="D55" s="48">
        <v>0</v>
      </c>
      <c r="E55" s="48">
        <v>0</v>
      </c>
      <c r="F55" s="48">
        <v>0</v>
      </c>
      <c r="G55" s="48">
        <v>0</v>
      </c>
      <c r="H55" s="43">
        <f t="shared" si="8"/>
        <v>2</v>
      </c>
      <c r="I55" s="282">
        <v>0</v>
      </c>
      <c r="J55" s="48">
        <v>0</v>
      </c>
      <c r="K55" s="48">
        <v>0</v>
      </c>
      <c r="L55" s="48">
        <v>0</v>
      </c>
      <c r="M55" s="48">
        <v>0</v>
      </c>
      <c r="N55" s="143">
        <f t="shared" si="9"/>
        <v>0</v>
      </c>
      <c r="O55" s="48">
        <v>0</v>
      </c>
      <c r="P55" s="48">
        <v>0</v>
      </c>
      <c r="Q55" s="48">
        <v>0</v>
      </c>
      <c r="R55" s="48">
        <v>0</v>
      </c>
      <c r="S55" s="48">
        <v>0</v>
      </c>
      <c r="T55" s="43">
        <f t="shared" si="2"/>
        <v>0</v>
      </c>
      <c r="U55" s="195">
        <f>SUM(T55,N55,H55)</f>
        <v>2</v>
      </c>
      <c r="V55" s="192">
        <f t="shared" si="4"/>
        <v>0</v>
      </c>
      <c r="W55" s="201" t="e">
        <f t="shared" si="5"/>
        <v>#DIV/0!</v>
      </c>
      <c r="X55" s="201" t="e">
        <f t="shared" si="6"/>
        <v>#DIV/0!</v>
      </c>
      <c r="Y55" s="201">
        <f t="shared" si="7"/>
        <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t="s">
        <v>432</v>
      </c>
      <c r="C57" s="48">
        <v>9</v>
      </c>
      <c r="D57" s="48">
        <v>0</v>
      </c>
      <c r="E57" s="48">
        <v>0</v>
      </c>
      <c r="F57" s="48">
        <v>0</v>
      </c>
      <c r="G57" s="48">
        <v>0</v>
      </c>
      <c r="H57" s="43">
        <f t="shared" si="8"/>
        <v>9</v>
      </c>
      <c r="I57" s="282">
        <v>0</v>
      </c>
      <c r="J57" s="48">
        <v>0</v>
      </c>
      <c r="K57" s="48">
        <v>0</v>
      </c>
      <c r="L57" s="48">
        <v>0</v>
      </c>
      <c r="M57" s="48">
        <v>0</v>
      </c>
      <c r="N57" s="143">
        <f t="shared" si="9"/>
        <v>0</v>
      </c>
      <c r="O57" s="48">
        <v>0</v>
      </c>
      <c r="P57" s="48">
        <v>0</v>
      </c>
      <c r="Q57" s="48">
        <v>0</v>
      </c>
      <c r="R57" s="48">
        <v>0</v>
      </c>
      <c r="S57" s="48">
        <v>0</v>
      </c>
      <c r="T57" s="43">
        <f t="shared" si="2"/>
        <v>0</v>
      </c>
      <c r="U57" s="195">
        <f t="shared" si="3"/>
        <v>9</v>
      </c>
      <c r="V57" s="192">
        <f t="shared" si="4"/>
        <v>0</v>
      </c>
      <c r="W57" s="201" t="e">
        <f t="shared" si="5"/>
        <v>#DIV/0!</v>
      </c>
      <c r="X57" s="201" t="e">
        <f t="shared" si="6"/>
        <v>#DIV/0!</v>
      </c>
      <c r="Y57" s="201">
        <f t="shared" si="7"/>
        <v>0</v>
      </c>
    </row>
    <row r="58" spans="1:25" ht="15.75" x14ac:dyDescent="0.25">
      <c r="A58" s="44" t="s">
        <v>60</v>
      </c>
      <c r="B58" s="398" t="s">
        <v>432</v>
      </c>
      <c r="C58" s="48">
        <v>1</v>
      </c>
      <c r="D58" s="48">
        <v>0</v>
      </c>
      <c r="E58" s="48">
        <v>0</v>
      </c>
      <c r="F58" s="48">
        <v>0</v>
      </c>
      <c r="G58" s="48">
        <v>0</v>
      </c>
      <c r="H58" s="43">
        <f t="shared" si="8"/>
        <v>1</v>
      </c>
      <c r="I58" s="282">
        <v>0</v>
      </c>
      <c r="J58" s="48">
        <v>0</v>
      </c>
      <c r="K58" s="48">
        <v>0</v>
      </c>
      <c r="L58" s="48">
        <v>0</v>
      </c>
      <c r="M58" s="48">
        <v>0</v>
      </c>
      <c r="N58" s="143">
        <f t="shared" si="9"/>
        <v>0</v>
      </c>
      <c r="O58" s="48">
        <v>0</v>
      </c>
      <c r="P58" s="48">
        <v>0</v>
      </c>
      <c r="Q58" s="48">
        <v>0</v>
      </c>
      <c r="R58" s="48">
        <v>0</v>
      </c>
      <c r="S58" s="48">
        <v>0</v>
      </c>
      <c r="T58" s="43">
        <f t="shared" si="2"/>
        <v>0</v>
      </c>
      <c r="U58" s="195">
        <f t="shared" si="3"/>
        <v>1</v>
      </c>
      <c r="V58" s="192">
        <f t="shared" si="4"/>
        <v>0</v>
      </c>
      <c r="W58" s="201" t="e">
        <f t="shared" si="5"/>
        <v>#DIV/0!</v>
      </c>
      <c r="X58" s="201" t="e">
        <f t="shared" si="6"/>
        <v>#DIV/0!</v>
      </c>
      <c r="Y58" s="201">
        <f t="shared" si="7"/>
        <v>0</v>
      </c>
    </row>
    <row r="59" spans="1:25" ht="15.75" x14ac:dyDescent="0.25">
      <c r="A59" s="44" t="s">
        <v>61</v>
      </c>
      <c r="B59" s="398"/>
      <c r="C59" s="48">
        <v>0</v>
      </c>
      <c r="D59" s="48">
        <v>0</v>
      </c>
      <c r="E59" s="48">
        <v>0</v>
      </c>
      <c r="F59" s="48">
        <v>0</v>
      </c>
      <c r="G59" s="48">
        <v>0</v>
      </c>
      <c r="H59" s="43">
        <f t="shared" si="8"/>
        <v>0</v>
      </c>
      <c r="I59" s="282">
        <v>0</v>
      </c>
      <c r="J59" s="48">
        <v>0</v>
      </c>
      <c r="K59" s="48">
        <v>0</v>
      </c>
      <c r="L59" s="48">
        <v>0</v>
      </c>
      <c r="M59" s="48">
        <v>0</v>
      </c>
      <c r="N59" s="143">
        <f t="shared" si="9"/>
        <v>0</v>
      </c>
      <c r="O59" s="48">
        <v>0</v>
      </c>
      <c r="P59" s="48">
        <v>0</v>
      </c>
      <c r="Q59" s="48">
        <v>0</v>
      </c>
      <c r="R59" s="48">
        <v>0</v>
      </c>
      <c r="S59" s="48">
        <v>0</v>
      </c>
      <c r="T59" s="43">
        <f t="shared" si="2"/>
        <v>0</v>
      </c>
      <c r="U59" s="195">
        <f t="shared" si="3"/>
        <v>0</v>
      </c>
      <c r="V59" s="192" t="e">
        <f t="shared" si="4"/>
        <v>#DIV/0!</v>
      </c>
      <c r="W59" s="201" t="e">
        <f t="shared" si="5"/>
        <v>#DIV/0!</v>
      </c>
      <c r="X59" s="201" t="e">
        <f t="shared" si="6"/>
        <v>#DIV/0!</v>
      </c>
      <c r="Y59" s="201" t="e">
        <f t="shared" si="7"/>
        <v>#DIV/0!</v>
      </c>
    </row>
    <row r="60" spans="1:25" ht="15.75" x14ac:dyDescent="0.25">
      <c r="A60" s="44" t="s">
        <v>62</v>
      </c>
      <c r="B60" s="398" t="s">
        <v>432</v>
      </c>
      <c r="C60" s="48">
        <v>30</v>
      </c>
      <c r="D60" s="48">
        <v>1</v>
      </c>
      <c r="E60" s="48">
        <v>2</v>
      </c>
      <c r="F60" s="48">
        <v>0</v>
      </c>
      <c r="G60" s="48">
        <v>0</v>
      </c>
      <c r="H60" s="43">
        <f t="shared" si="8"/>
        <v>33</v>
      </c>
      <c r="I60" s="282">
        <v>0</v>
      </c>
      <c r="J60" s="48">
        <v>0</v>
      </c>
      <c r="K60" s="48">
        <v>0</v>
      </c>
      <c r="L60" s="48">
        <v>0</v>
      </c>
      <c r="M60" s="48">
        <v>0</v>
      </c>
      <c r="N60" s="143">
        <f t="shared" si="9"/>
        <v>0</v>
      </c>
      <c r="O60" s="48">
        <v>0</v>
      </c>
      <c r="P60" s="48">
        <v>0</v>
      </c>
      <c r="Q60" s="48">
        <v>0</v>
      </c>
      <c r="R60" s="48">
        <v>0</v>
      </c>
      <c r="S60" s="48">
        <v>0</v>
      </c>
      <c r="T60" s="43">
        <f t="shared" si="2"/>
        <v>0</v>
      </c>
      <c r="U60" s="195">
        <f t="shared" si="3"/>
        <v>33</v>
      </c>
      <c r="V60" s="192">
        <f t="shared" si="4"/>
        <v>9.0909090909090912E-2</v>
      </c>
      <c r="W60" s="201" t="e">
        <f t="shared" si="5"/>
        <v>#DIV/0!</v>
      </c>
      <c r="X60" s="201" t="e">
        <f t="shared" si="6"/>
        <v>#DIV/0!</v>
      </c>
      <c r="Y60" s="201">
        <f t="shared" si="7"/>
        <v>9.0909090909090912E-2</v>
      </c>
    </row>
    <row r="61" spans="1:25" ht="15.75" x14ac:dyDescent="0.25">
      <c r="A61" s="44" t="s">
        <v>63</v>
      </c>
      <c r="B61" s="398" t="s">
        <v>432</v>
      </c>
      <c r="C61" s="48">
        <v>10</v>
      </c>
      <c r="D61" s="48">
        <v>1</v>
      </c>
      <c r="E61" s="48">
        <v>0</v>
      </c>
      <c r="F61" s="48">
        <v>0</v>
      </c>
      <c r="G61" s="48">
        <v>0</v>
      </c>
      <c r="H61" s="43">
        <f t="shared" si="8"/>
        <v>11</v>
      </c>
      <c r="I61" s="282">
        <v>0</v>
      </c>
      <c r="J61" s="48">
        <v>0</v>
      </c>
      <c r="K61" s="48">
        <v>0</v>
      </c>
      <c r="L61" s="48">
        <v>0</v>
      </c>
      <c r="M61" s="48">
        <v>0</v>
      </c>
      <c r="N61" s="143">
        <f t="shared" si="9"/>
        <v>0</v>
      </c>
      <c r="O61" s="48">
        <v>0</v>
      </c>
      <c r="P61" s="48">
        <v>0</v>
      </c>
      <c r="Q61" s="48">
        <v>0</v>
      </c>
      <c r="R61" s="48">
        <v>0</v>
      </c>
      <c r="S61" s="48">
        <v>0</v>
      </c>
      <c r="T61" s="43">
        <f t="shared" si="2"/>
        <v>0</v>
      </c>
      <c r="U61" s="195">
        <f t="shared" si="3"/>
        <v>11</v>
      </c>
      <c r="V61" s="192">
        <f t="shared" si="4"/>
        <v>9.0909090909090912E-2</v>
      </c>
      <c r="W61" s="201" t="e">
        <f t="shared" si="5"/>
        <v>#DIV/0!</v>
      </c>
      <c r="X61" s="201" t="e">
        <f t="shared" si="6"/>
        <v>#DIV/0!</v>
      </c>
      <c r="Y61" s="201">
        <f t="shared" si="7"/>
        <v>9.0909090909090912E-2</v>
      </c>
    </row>
    <row r="62" spans="1:25" ht="15.75" x14ac:dyDescent="0.25">
      <c r="A62" s="44" t="s">
        <v>64</v>
      </c>
      <c r="B62" s="398" t="s">
        <v>434</v>
      </c>
      <c r="C62" s="48">
        <v>3</v>
      </c>
      <c r="D62" s="48">
        <v>0</v>
      </c>
      <c r="E62" s="48">
        <v>0</v>
      </c>
      <c r="F62" s="48">
        <v>0</v>
      </c>
      <c r="G62" s="48">
        <v>0</v>
      </c>
      <c r="H62" s="43">
        <f t="shared" si="8"/>
        <v>3</v>
      </c>
      <c r="I62" s="282">
        <v>0</v>
      </c>
      <c r="J62" s="48">
        <v>0</v>
      </c>
      <c r="K62" s="48">
        <v>0</v>
      </c>
      <c r="L62" s="48">
        <v>0</v>
      </c>
      <c r="M62" s="48">
        <v>0</v>
      </c>
      <c r="N62" s="143">
        <f t="shared" si="9"/>
        <v>0</v>
      </c>
      <c r="O62" s="48">
        <v>0</v>
      </c>
      <c r="P62" s="48">
        <v>0</v>
      </c>
      <c r="Q62" s="48">
        <v>0</v>
      </c>
      <c r="R62" s="48">
        <v>0</v>
      </c>
      <c r="S62" s="48">
        <v>0</v>
      </c>
      <c r="T62" s="43">
        <f t="shared" si="2"/>
        <v>0</v>
      </c>
      <c r="U62" s="195">
        <f t="shared" si="3"/>
        <v>3</v>
      </c>
      <c r="V62" s="192">
        <f t="shared" si="4"/>
        <v>0</v>
      </c>
      <c r="W62" s="201" t="e">
        <f t="shared" si="5"/>
        <v>#DIV/0!</v>
      </c>
      <c r="X62" s="201" t="e">
        <f t="shared" si="6"/>
        <v>#DIV/0!</v>
      </c>
      <c r="Y62" s="201">
        <f t="shared" si="7"/>
        <v>0</v>
      </c>
    </row>
    <row r="63" spans="1:25" ht="15.75" x14ac:dyDescent="0.25">
      <c r="A63" s="44" t="s">
        <v>65</v>
      </c>
      <c r="B63" s="398"/>
      <c r="C63" s="48">
        <v>0</v>
      </c>
      <c r="D63" s="48">
        <v>0</v>
      </c>
      <c r="E63" s="48">
        <v>0</v>
      </c>
      <c r="F63" s="48">
        <v>0</v>
      </c>
      <c r="G63" s="48">
        <v>0</v>
      </c>
      <c r="H63" s="43">
        <f t="shared" si="8"/>
        <v>0</v>
      </c>
      <c r="I63" s="282">
        <v>0</v>
      </c>
      <c r="J63" s="48">
        <v>0</v>
      </c>
      <c r="K63" s="48">
        <v>0</v>
      </c>
      <c r="L63" s="48">
        <v>0</v>
      </c>
      <c r="M63" s="48">
        <v>0</v>
      </c>
      <c r="N63" s="143">
        <f t="shared" si="9"/>
        <v>0</v>
      </c>
      <c r="O63" s="48">
        <v>0</v>
      </c>
      <c r="P63" s="48">
        <v>0</v>
      </c>
      <c r="Q63" s="48">
        <v>0</v>
      </c>
      <c r="R63" s="48">
        <v>0</v>
      </c>
      <c r="S63" s="48">
        <v>0</v>
      </c>
      <c r="T63" s="43">
        <f t="shared" si="2"/>
        <v>0</v>
      </c>
      <c r="U63" s="195">
        <f t="shared" si="3"/>
        <v>0</v>
      </c>
      <c r="V63" s="192" t="e">
        <f t="shared" si="4"/>
        <v>#DIV/0!</v>
      </c>
      <c r="W63" s="201" t="e">
        <f t="shared" si="5"/>
        <v>#DIV/0!</v>
      </c>
      <c r="X63" s="201" t="e">
        <f t="shared" si="6"/>
        <v>#DIV/0!</v>
      </c>
      <c r="Y63" s="201" t="e">
        <f t="shared" si="7"/>
        <v>#DIV/0!</v>
      </c>
    </row>
    <row r="64" spans="1:25" ht="15.75" x14ac:dyDescent="0.25">
      <c r="A64" s="44" t="s">
        <v>66</v>
      </c>
      <c r="B64" s="398"/>
      <c r="C64" s="48">
        <v>0</v>
      </c>
      <c r="D64" s="48">
        <v>0</v>
      </c>
      <c r="E64" s="48">
        <v>0</v>
      </c>
      <c r="F64" s="48">
        <v>0</v>
      </c>
      <c r="G64" s="48">
        <v>0</v>
      </c>
      <c r="H64" s="43">
        <f t="shared" si="8"/>
        <v>0</v>
      </c>
      <c r="I64" s="282">
        <v>0</v>
      </c>
      <c r="J64" s="48">
        <v>0</v>
      </c>
      <c r="K64" s="48">
        <v>0</v>
      </c>
      <c r="L64" s="48">
        <v>0</v>
      </c>
      <c r="M64" s="48">
        <v>0</v>
      </c>
      <c r="N64" s="143">
        <f t="shared" si="9"/>
        <v>0</v>
      </c>
      <c r="O64" s="48">
        <v>0</v>
      </c>
      <c r="P64" s="48">
        <v>0</v>
      </c>
      <c r="Q64" s="48">
        <v>0</v>
      </c>
      <c r="R64" s="48">
        <v>0</v>
      </c>
      <c r="S64" s="48">
        <v>0</v>
      </c>
      <c r="T64" s="43">
        <f t="shared" si="2"/>
        <v>0</v>
      </c>
      <c r="U64" s="195">
        <f t="shared" si="3"/>
        <v>0</v>
      </c>
      <c r="V64" s="192" t="e">
        <f t="shared" si="4"/>
        <v>#DIV/0!</v>
      </c>
      <c r="W64" s="201" t="e">
        <f t="shared" si="5"/>
        <v>#DIV/0!</v>
      </c>
      <c r="X64" s="201" t="e">
        <f t="shared" si="6"/>
        <v>#DIV/0!</v>
      </c>
      <c r="Y64" s="201" t="e">
        <f t="shared" si="7"/>
        <v>#DIV/0!</v>
      </c>
    </row>
    <row r="65" spans="1:25" ht="15.75" x14ac:dyDescent="0.25">
      <c r="A65" s="44" t="s">
        <v>67</v>
      </c>
      <c r="B65" s="398" t="s">
        <v>435</v>
      </c>
      <c r="C65" s="48">
        <v>1</v>
      </c>
      <c r="D65" s="48">
        <v>0</v>
      </c>
      <c r="E65" s="48">
        <v>1</v>
      </c>
      <c r="F65" s="48">
        <v>0</v>
      </c>
      <c r="G65" s="48">
        <v>0</v>
      </c>
      <c r="H65" s="43">
        <f t="shared" si="8"/>
        <v>2</v>
      </c>
      <c r="I65" s="282">
        <v>0</v>
      </c>
      <c r="J65" s="48">
        <v>0</v>
      </c>
      <c r="K65" s="48">
        <v>0</v>
      </c>
      <c r="L65" s="48">
        <v>0</v>
      </c>
      <c r="M65" s="48">
        <v>0</v>
      </c>
      <c r="N65" s="143">
        <f t="shared" si="9"/>
        <v>0</v>
      </c>
      <c r="O65" s="48">
        <v>0</v>
      </c>
      <c r="P65" s="48">
        <v>0</v>
      </c>
      <c r="Q65" s="48">
        <v>0</v>
      </c>
      <c r="R65" s="48">
        <v>0</v>
      </c>
      <c r="S65" s="48">
        <v>0</v>
      </c>
      <c r="T65" s="43">
        <f t="shared" si="2"/>
        <v>0</v>
      </c>
      <c r="U65" s="195">
        <f t="shared" si="3"/>
        <v>2</v>
      </c>
      <c r="V65" s="192">
        <f t="shared" si="4"/>
        <v>0.5</v>
      </c>
      <c r="W65" s="201" t="e">
        <f t="shared" si="5"/>
        <v>#DIV/0!</v>
      </c>
      <c r="X65" s="201" t="e">
        <f t="shared" si="6"/>
        <v>#DIV/0!</v>
      </c>
      <c r="Y65" s="201">
        <f t="shared" si="7"/>
        <v>0.5</v>
      </c>
    </row>
    <row r="66" spans="1:25" ht="15.75" x14ac:dyDescent="0.25">
      <c r="A66" s="44" t="s">
        <v>68</v>
      </c>
      <c r="B66" s="398" t="s">
        <v>432</v>
      </c>
      <c r="C66" s="48">
        <v>2</v>
      </c>
      <c r="D66" s="48">
        <v>0</v>
      </c>
      <c r="E66" s="48">
        <v>1</v>
      </c>
      <c r="F66" s="48">
        <v>0</v>
      </c>
      <c r="G66" s="48">
        <v>0</v>
      </c>
      <c r="H66" s="43">
        <f t="shared" si="8"/>
        <v>3</v>
      </c>
      <c r="I66" s="282">
        <v>0</v>
      </c>
      <c r="J66" s="48">
        <v>0</v>
      </c>
      <c r="K66" s="48">
        <v>0</v>
      </c>
      <c r="L66" s="48">
        <v>0</v>
      </c>
      <c r="M66" s="48">
        <v>0</v>
      </c>
      <c r="N66" s="143">
        <f t="shared" si="9"/>
        <v>0</v>
      </c>
      <c r="O66" s="48">
        <v>0</v>
      </c>
      <c r="P66" s="48">
        <v>0</v>
      </c>
      <c r="Q66" s="48">
        <v>0</v>
      </c>
      <c r="R66" s="48">
        <v>0</v>
      </c>
      <c r="S66" s="48">
        <v>0</v>
      </c>
      <c r="T66" s="43">
        <f t="shared" si="2"/>
        <v>0</v>
      </c>
      <c r="U66" s="195">
        <f t="shared" si="3"/>
        <v>3</v>
      </c>
      <c r="V66" s="192">
        <f t="shared" si="4"/>
        <v>0.33333333333333331</v>
      </c>
      <c r="W66" s="201" t="e">
        <f t="shared" si="5"/>
        <v>#DIV/0!</v>
      </c>
      <c r="X66" s="201" t="e">
        <f t="shared" si="6"/>
        <v>#DIV/0!</v>
      </c>
      <c r="Y66" s="201">
        <f t="shared" si="7"/>
        <v>0.33333333333333331</v>
      </c>
    </row>
    <row r="67" spans="1:25" ht="15.75" x14ac:dyDescent="0.25">
      <c r="A67" s="44" t="s">
        <v>69</v>
      </c>
      <c r="B67" s="398"/>
      <c r="C67" s="48">
        <v>0</v>
      </c>
      <c r="D67" s="48">
        <v>0</v>
      </c>
      <c r="E67" s="48">
        <v>0</v>
      </c>
      <c r="F67" s="48">
        <v>0</v>
      </c>
      <c r="G67" s="48">
        <v>0</v>
      </c>
      <c r="H67" s="43">
        <f t="shared" si="8"/>
        <v>0</v>
      </c>
      <c r="I67" s="282">
        <v>0</v>
      </c>
      <c r="J67" s="48">
        <v>0</v>
      </c>
      <c r="K67" s="48">
        <v>0</v>
      </c>
      <c r="L67" s="48">
        <v>0</v>
      </c>
      <c r="M67" s="48">
        <v>0</v>
      </c>
      <c r="N67" s="143">
        <f t="shared" si="9"/>
        <v>0</v>
      </c>
      <c r="O67" s="48">
        <v>0</v>
      </c>
      <c r="P67" s="48">
        <v>0</v>
      </c>
      <c r="Q67" s="48">
        <v>0</v>
      </c>
      <c r="R67" s="48">
        <v>0</v>
      </c>
      <c r="S67" s="48">
        <v>0</v>
      </c>
      <c r="T67" s="43">
        <f t="shared" si="2"/>
        <v>0</v>
      </c>
      <c r="U67" s="195">
        <f t="shared" si="3"/>
        <v>0</v>
      </c>
      <c r="V67" s="192" t="e">
        <f t="shared" si="4"/>
        <v>#DIV/0!</v>
      </c>
      <c r="W67" s="201" t="e">
        <f t="shared" si="5"/>
        <v>#DIV/0!</v>
      </c>
      <c r="X67" s="201" t="e">
        <f t="shared" si="6"/>
        <v>#DIV/0!</v>
      </c>
      <c r="Y67" s="201" t="e">
        <f t="shared" si="7"/>
        <v>#DIV/0!</v>
      </c>
    </row>
    <row r="68" spans="1:25" ht="15.75" x14ac:dyDescent="0.25">
      <c r="A68" s="44" t="s">
        <v>70</v>
      </c>
      <c r="B68" s="398" t="s">
        <v>434</v>
      </c>
      <c r="C68" s="48">
        <v>2</v>
      </c>
      <c r="D68" s="48">
        <v>1</v>
      </c>
      <c r="E68" s="48">
        <v>0</v>
      </c>
      <c r="F68" s="48">
        <v>1</v>
      </c>
      <c r="G68" s="48">
        <v>0</v>
      </c>
      <c r="H68" s="43">
        <f t="shared" si="8"/>
        <v>4</v>
      </c>
      <c r="I68" s="282">
        <v>0</v>
      </c>
      <c r="J68" s="48">
        <v>0</v>
      </c>
      <c r="K68" s="48">
        <v>0</v>
      </c>
      <c r="L68" s="48">
        <v>0</v>
      </c>
      <c r="M68" s="48">
        <v>0</v>
      </c>
      <c r="N68" s="143">
        <f t="shared" si="9"/>
        <v>0</v>
      </c>
      <c r="O68" s="48">
        <v>0</v>
      </c>
      <c r="P68" s="48">
        <v>0</v>
      </c>
      <c r="Q68" s="48">
        <v>0</v>
      </c>
      <c r="R68" s="48">
        <v>0</v>
      </c>
      <c r="S68" s="48">
        <v>0</v>
      </c>
      <c r="T68" s="43">
        <f t="shared" si="2"/>
        <v>0</v>
      </c>
      <c r="U68" s="195">
        <f t="shared" si="3"/>
        <v>4</v>
      </c>
      <c r="V68" s="192">
        <f t="shared" si="4"/>
        <v>0.5</v>
      </c>
      <c r="W68" s="201" t="e">
        <f t="shared" si="5"/>
        <v>#DIV/0!</v>
      </c>
      <c r="X68" s="201" t="e">
        <f t="shared" si="6"/>
        <v>#DIV/0!</v>
      </c>
      <c r="Y68" s="201">
        <f t="shared" si="7"/>
        <v>0.5</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c r="C70" s="48">
        <v>0</v>
      </c>
      <c r="D70" s="48">
        <v>0</v>
      </c>
      <c r="E70" s="48">
        <v>0</v>
      </c>
      <c r="F70" s="48">
        <v>0</v>
      </c>
      <c r="G70" s="48">
        <v>0</v>
      </c>
      <c r="H70" s="43">
        <f t="shared" si="8"/>
        <v>0</v>
      </c>
      <c r="I70" s="282">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398" t="s">
        <v>434</v>
      </c>
      <c r="C71" s="48">
        <v>5</v>
      </c>
      <c r="D71" s="48">
        <v>1</v>
      </c>
      <c r="E71" s="48">
        <v>0</v>
      </c>
      <c r="F71" s="48">
        <v>2</v>
      </c>
      <c r="G71" s="48">
        <v>0</v>
      </c>
      <c r="H71" s="43">
        <f t="shared" si="8"/>
        <v>8</v>
      </c>
      <c r="I71" s="282">
        <v>0</v>
      </c>
      <c r="J71" s="48">
        <v>0</v>
      </c>
      <c r="K71" s="48">
        <v>0</v>
      </c>
      <c r="L71" s="48">
        <v>0</v>
      </c>
      <c r="M71" s="48">
        <v>0</v>
      </c>
      <c r="N71" s="143">
        <f t="shared" si="9"/>
        <v>0</v>
      </c>
      <c r="O71" s="48">
        <v>0</v>
      </c>
      <c r="P71" s="48">
        <v>0</v>
      </c>
      <c r="Q71" s="48">
        <v>0</v>
      </c>
      <c r="R71" s="48">
        <v>0</v>
      </c>
      <c r="S71" s="48">
        <v>0</v>
      </c>
      <c r="T71" s="43">
        <f t="shared" si="2"/>
        <v>0</v>
      </c>
      <c r="U71" s="195">
        <f t="shared" si="3"/>
        <v>8</v>
      </c>
      <c r="V71" s="192">
        <f t="shared" si="4"/>
        <v>0.375</v>
      </c>
      <c r="W71" s="201" t="e">
        <f t="shared" si="5"/>
        <v>#DIV/0!</v>
      </c>
      <c r="X71" s="201" t="e">
        <f t="shared" si="6"/>
        <v>#DIV/0!</v>
      </c>
      <c r="Y71" s="201">
        <f t="shared" si="7"/>
        <v>0.375</v>
      </c>
    </row>
    <row r="72" spans="1:25" ht="15.75" x14ac:dyDescent="0.25">
      <c r="A72" s="44" t="s">
        <v>74</v>
      </c>
      <c r="B72" s="398" t="s">
        <v>432</v>
      </c>
      <c r="C72" s="48">
        <v>2</v>
      </c>
      <c r="D72" s="48">
        <v>1</v>
      </c>
      <c r="E72" s="48">
        <v>1</v>
      </c>
      <c r="F72" s="48">
        <v>0</v>
      </c>
      <c r="G72" s="48">
        <v>0</v>
      </c>
      <c r="H72" s="43">
        <f t="shared" si="8"/>
        <v>4</v>
      </c>
      <c r="I72" s="282">
        <v>0</v>
      </c>
      <c r="J72" s="48">
        <v>0</v>
      </c>
      <c r="K72" s="48">
        <v>0</v>
      </c>
      <c r="L72" s="48">
        <v>0</v>
      </c>
      <c r="M72" s="48">
        <v>0</v>
      </c>
      <c r="N72" s="143">
        <f t="shared" si="9"/>
        <v>0</v>
      </c>
      <c r="O72" s="48">
        <v>0</v>
      </c>
      <c r="P72" s="48">
        <v>0</v>
      </c>
      <c r="Q72" s="48">
        <v>0</v>
      </c>
      <c r="R72" s="48">
        <v>0</v>
      </c>
      <c r="S72" s="48">
        <v>0</v>
      </c>
      <c r="T72" s="43">
        <f t="shared" si="2"/>
        <v>0</v>
      </c>
      <c r="U72" s="195">
        <f t="shared" si="3"/>
        <v>4</v>
      </c>
      <c r="V72" s="192">
        <f t="shared" si="4"/>
        <v>0.5</v>
      </c>
      <c r="W72" s="201" t="e">
        <f t="shared" si="5"/>
        <v>#DIV/0!</v>
      </c>
      <c r="X72" s="201" t="e">
        <f t="shared" si="6"/>
        <v>#DIV/0!</v>
      </c>
      <c r="Y72" s="201">
        <f t="shared" si="7"/>
        <v>0.5</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c r="C74" s="48">
        <v>0</v>
      </c>
      <c r="D74" s="48">
        <v>0</v>
      </c>
      <c r="E74" s="48">
        <v>0</v>
      </c>
      <c r="F74" s="48">
        <v>0</v>
      </c>
      <c r="G74" s="48">
        <v>0</v>
      </c>
      <c r="H74" s="43">
        <f t="shared" si="8"/>
        <v>0</v>
      </c>
      <c r="I74" s="282">
        <v>0</v>
      </c>
      <c r="J74" s="48">
        <v>0</v>
      </c>
      <c r="K74" s="48">
        <v>0</v>
      </c>
      <c r="L74" s="48">
        <v>0</v>
      </c>
      <c r="M74" s="48">
        <v>0</v>
      </c>
      <c r="N74" s="143">
        <f t="shared" si="9"/>
        <v>0</v>
      </c>
      <c r="O74" s="48">
        <v>0</v>
      </c>
      <c r="P74" s="48">
        <v>0</v>
      </c>
      <c r="Q74" s="48">
        <v>0</v>
      </c>
      <c r="R74" s="48">
        <v>0</v>
      </c>
      <c r="S74" s="48">
        <v>0</v>
      </c>
      <c r="T74" s="43">
        <f t="shared" si="10"/>
        <v>0</v>
      </c>
      <c r="U74" s="195">
        <f t="shared" si="11"/>
        <v>0</v>
      </c>
      <c r="V74" s="192" t="e">
        <f t="shared" si="12"/>
        <v>#DIV/0!</v>
      </c>
      <c r="W74" s="201" t="e">
        <f t="shared" si="13"/>
        <v>#DIV/0!</v>
      </c>
      <c r="X74" s="201" t="e">
        <f t="shared" si="14"/>
        <v>#DIV/0!</v>
      </c>
      <c r="Y74" s="201" t="e">
        <f t="shared" si="15"/>
        <v>#DIV/0!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c r="C76" s="48">
        <v>0</v>
      </c>
      <c r="D76" s="48">
        <v>0</v>
      </c>
      <c r="E76" s="48">
        <v>0</v>
      </c>
      <c r="F76" s="48">
        <v>0</v>
      </c>
      <c r="G76" s="48">
        <v>0</v>
      </c>
      <c r="H76" s="43">
        <f t="shared" si="8"/>
        <v>0</v>
      </c>
      <c r="I76" s="282">
        <v>0</v>
      </c>
      <c r="J76" s="48">
        <v>0</v>
      </c>
      <c r="K76" s="48">
        <v>0</v>
      </c>
      <c r="L76" s="48">
        <v>0</v>
      </c>
      <c r="M76" s="48">
        <v>0</v>
      </c>
      <c r="N76" s="143">
        <f t="shared" si="9"/>
        <v>0</v>
      </c>
      <c r="O76" s="48">
        <v>0</v>
      </c>
      <c r="P76" s="48">
        <v>0</v>
      </c>
      <c r="Q76" s="48">
        <v>0</v>
      </c>
      <c r="R76" s="48">
        <v>0</v>
      </c>
      <c r="S76" s="48">
        <v>0</v>
      </c>
      <c r="T76" s="43">
        <f t="shared" si="10"/>
        <v>0</v>
      </c>
      <c r="U76" s="195">
        <f t="shared" si="11"/>
        <v>0</v>
      </c>
      <c r="V76" s="192" t="e">
        <f t="shared" si="12"/>
        <v>#DIV/0!</v>
      </c>
      <c r="W76" s="201" t="e">
        <f t="shared" si="13"/>
        <v>#DIV/0!</v>
      </c>
      <c r="X76" s="201" t="e">
        <f t="shared" si="14"/>
        <v>#DIV/0!</v>
      </c>
      <c r="Y76" s="201" t="e">
        <f t="shared" si="15"/>
        <v>#DIV/0!</v>
      </c>
    </row>
    <row r="77" spans="1:25" ht="15.75" x14ac:dyDescent="0.25">
      <c r="A77" s="44" t="s">
        <v>79</v>
      </c>
      <c r="B77" s="398" t="s">
        <v>432</v>
      </c>
      <c r="C77" s="48">
        <v>1</v>
      </c>
      <c r="D77" s="48">
        <v>0</v>
      </c>
      <c r="E77" s="48">
        <v>0</v>
      </c>
      <c r="F77" s="48">
        <v>1</v>
      </c>
      <c r="G77" s="48">
        <v>0</v>
      </c>
      <c r="H77" s="43">
        <f t="shared" si="8"/>
        <v>2</v>
      </c>
      <c r="I77" s="282">
        <v>0</v>
      </c>
      <c r="J77" s="48">
        <v>0</v>
      </c>
      <c r="K77" s="48">
        <v>0</v>
      </c>
      <c r="L77" s="48">
        <v>0</v>
      </c>
      <c r="M77" s="48">
        <v>0</v>
      </c>
      <c r="N77" s="143">
        <f t="shared" si="9"/>
        <v>0</v>
      </c>
      <c r="O77" s="48">
        <v>0</v>
      </c>
      <c r="P77" s="48">
        <v>0</v>
      </c>
      <c r="Q77" s="48">
        <v>0</v>
      </c>
      <c r="R77" s="48">
        <v>0</v>
      </c>
      <c r="S77" s="48">
        <v>0</v>
      </c>
      <c r="T77" s="43">
        <f t="shared" si="10"/>
        <v>0</v>
      </c>
      <c r="U77" s="195">
        <f t="shared" si="11"/>
        <v>2</v>
      </c>
      <c r="V77" s="192">
        <f t="shared" si="12"/>
        <v>0.5</v>
      </c>
      <c r="W77" s="201" t="e">
        <f t="shared" si="13"/>
        <v>#DIV/0!</v>
      </c>
      <c r="X77" s="201" t="e">
        <f t="shared" si="14"/>
        <v>#DIV/0!</v>
      </c>
      <c r="Y77" s="201">
        <f t="shared" si="15"/>
        <v>0.5</v>
      </c>
    </row>
    <row r="78" spans="1:25" ht="15.75" x14ac:dyDescent="0.25">
      <c r="A78" s="44" t="s">
        <v>80</v>
      </c>
      <c r="B78" s="398"/>
      <c r="C78" s="48">
        <v>0</v>
      </c>
      <c r="D78" s="48">
        <v>0</v>
      </c>
      <c r="E78" s="48">
        <v>0</v>
      </c>
      <c r="F78" s="48">
        <v>0</v>
      </c>
      <c r="G78" s="48">
        <v>0</v>
      </c>
      <c r="H78" s="43">
        <f t="shared" si="8"/>
        <v>0</v>
      </c>
      <c r="I78" s="282">
        <v>0</v>
      </c>
      <c r="J78" s="48">
        <v>0</v>
      </c>
      <c r="K78" s="48">
        <v>0</v>
      </c>
      <c r="L78" s="48">
        <v>0</v>
      </c>
      <c r="M78" s="48">
        <v>0</v>
      </c>
      <c r="N78" s="143">
        <f t="shared" si="9"/>
        <v>0</v>
      </c>
      <c r="O78" s="48">
        <v>0</v>
      </c>
      <c r="P78" s="48">
        <v>0</v>
      </c>
      <c r="Q78" s="48">
        <v>0</v>
      </c>
      <c r="R78" s="48">
        <v>0</v>
      </c>
      <c r="S78" s="48">
        <v>0</v>
      </c>
      <c r="T78" s="43">
        <f t="shared" si="10"/>
        <v>0</v>
      </c>
      <c r="U78" s="195">
        <f t="shared" si="11"/>
        <v>0</v>
      </c>
      <c r="V78" s="192" t="e">
        <f t="shared" si="12"/>
        <v>#DIV/0!</v>
      </c>
      <c r="W78" s="201" t="e">
        <f t="shared" si="13"/>
        <v>#DIV/0!</v>
      </c>
      <c r="X78" s="201" t="e">
        <f t="shared" si="14"/>
        <v>#DIV/0!</v>
      </c>
      <c r="Y78" s="201" t="e">
        <f t="shared" si="15"/>
        <v>#DIV/0!</v>
      </c>
    </row>
    <row r="79" spans="1:25" ht="15.75" x14ac:dyDescent="0.25">
      <c r="A79" s="44" t="s">
        <v>81</v>
      </c>
      <c r="B79" s="398"/>
      <c r="C79" s="48">
        <v>0</v>
      </c>
      <c r="D79" s="48">
        <v>0</v>
      </c>
      <c r="E79" s="48">
        <v>0</v>
      </c>
      <c r="F79" s="48">
        <v>0</v>
      </c>
      <c r="G79" s="48">
        <v>0</v>
      </c>
      <c r="H79" s="43">
        <f t="shared" si="8"/>
        <v>0</v>
      </c>
      <c r="I79" s="282">
        <v>0</v>
      </c>
      <c r="J79" s="48">
        <v>0</v>
      </c>
      <c r="K79" s="48">
        <v>0</v>
      </c>
      <c r="L79" s="48">
        <v>0</v>
      </c>
      <c r="M79" s="48">
        <v>0</v>
      </c>
      <c r="N79" s="143">
        <f t="shared" si="9"/>
        <v>0</v>
      </c>
      <c r="O79" s="48">
        <v>0</v>
      </c>
      <c r="P79" s="48">
        <v>0</v>
      </c>
      <c r="Q79" s="48">
        <v>0</v>
      </c>
      <c r="R79" s="48">
        <v>0</v>
      </c>
      <c r="S79" s="48">
        <v>0</v>
      </c>
      <c r="T79" s="43">
        <f t="shared" si="10"/>
        <v>0</v>
      </c>
      <c r="U79" s="195">
        <f t="shared" si="11"/>
        <v>0</v>
      </c>
      <c r="V79" s="192" t="e">
        <f t="shared" si="12"/>
        <v>#DIV/0!</v>
      </c>
      <c r="W79" s="201" t="e">
        <f t="shared" si="13"/>
        <v>#DIV/0!</v>
      </c>
      <c r="X79" s="201" t="e">
        <f t="shared" si="14"/>
        <v>#DIV/0!</v>
      </c>
      <c r="Y79" s="201" t="e">
        <f t="shared" si="15"/>
        <v>#DIV/0!</v>
      </c>
    </row>
    <row r="80" spans="1:25" ht="15.75" x14ac:dyDescent="0.25">
      <c r="A80" s="44" t="s">
        <v>82</v>
      </c>
      <c r="B80" s="398"/>
      <c r="C80" s="48">
        <v>0</v>
      </c>
      <c r="D80" s="48">
        <v>0</v>
      </c>
      <c r="E80" s="48">
        <v>0</v>
      </c>
      <c r="F80" s="48">
        <v>0</v>
      </c>
      <c r="G80" s="48">
        <v>0</v>
      </c>
      <c r="H80" s="43">
        <f t="shared" si="8"/>
        <v>0</v>
      </c>
      <c r="I80" s="282">
        <v>0</v>
      </c>
      <c r="J80" s="48">
        <v>0</v>
      </c>
      <c r="K80" s="48">
        <v>0</v>
      </c>
      <c r="L80" s="48">
        <v>0</v>
      </c>
      <c r="M80" s="48">
        <v>0</v>
      </c>
      <c r="N80" s="143">
        <f t="shared" si="9"/>
        <v>0</v>
      </c>
      <c r="O80" s="48">
        <v>0</v>
      </c>
      <c r="P80" s="48">
        <v>0</v>
      </c>
      <c r="Q80" s="48">
        <v>0</v>
      </c>
      <c r="R80" s="48">
        <v>0</v>
      </c>
      <c r="S80" s="48">
        <v>0</v>
      </c>
      <c r="T80" s="43">
        <f t="shared" si="10"/>
        <v>0</v>
      </c>
      <c r="U80" s="195">
        <f t="shared" si="11"/>
        <v>0</v>
      </c>
      <c r="V80" s="192" t="e">
        <f t="shared" si="12"/>
        <v>#DIV/0!</v>
      </c>
      <c r="W80" s="201" t="e">
        <f t="shared" si="13"/>
        <v>#DIV/0!</v>
      </c>
      <c r="X80" s="201" t="e">
        <f t="shared" si="14"/>
        <v>#DIV/0!</v>
      </c>
      <c r="Y80" s="201" t="e">
        <f t="shared" si="15"/>
        <v>#DIV/0!</v>
      </c>
    </row>
    <row r="81" spans="1:25" ht="15.75" x14ac:dyDescent="0.25">
      <c r="A81" s="44" t="s">
        <v>83</v>
      </c>
      <c r="B81" s="398" t="s">
        <v>432</v>
      </c>
      <c r="C81" s="48">
        <v>1</v>
      </c>
      <c r="D81" s="48">
        <v>0</v>
      </c>
      <c r="E81" s="48">
        <v>1</v>
      </c>
      <c r="F81" s="48">
        <v>0</v>
      </c>
      <c r="G81" s="48">
        <v>0</v>
      </c>
      <c r="H81" s="43">
        <f t="shared" si="8"/>
        <v>2</v>
      </c>
      <c r="I81" s="282">
        <v>0</v>
      </c>
      <c r="J81" s="48">
        <v>0</v>
      </c>
      <c r="K81" s="48">
        <v>0</v>
      </c>
      <c r="L81" s="48">
        <v>0</v>
      </c>
      <c r="M81" s="48">
        <v>0</v>
      </c>
      <c r="N81" s="143">
        <f t="shared" si="9"/>
        <v>0</v>
      </c>
      <c r="O81" s="48">
        <v>0</v>
      </c>
      <c r="P81" s="48">
        <v>0</v>
      </c>
      <c r="Q81" s="48">
        <v>0</v>
      </c>
      <c r="R81" s="48">
        <v>0</v>
      </c>
      <c r="S81" s="48">
        <v>0</v>
      </c>
      <c r="T81" s="43">
        <f t="shared" si="10"/>
        <v>0</v>
      </c>
      <c r="U81" s="195">
        <f t="shared" si="11"/>
        <v>2</v>
      </c>
      <c r="V81" s="192">
        <f t="shared" si="12"/>
        <v>0.5</v>
      </c>
      <c r="W81" s="201" t="e">
        <f t="shared" si="13"/>
        <v>#DIV/0!</v>
      </c>
      <c r="X81" s="201" t="e">
        <f t="shared" si="14"/>
        <v>#DIV/0!</v>
      </c>
      <c r="Y81" s="201">
        <f t="shared" si="15"/>
        <v>0.5</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t="s">
        <v>432</v>
      </c>
      <c r="C83" s="48">
        <v>1</v>
      </c>
      <c r="D83" s="48">
        <v>1</v>
      </c>
      <c r="E83" s="48">
        <v>0</v>
      </c>
      <c r="F83" s="48">
        <v>0</v>
      </c>
      <c r="G83" s="48">
        <v>0</v>
      </c>
      <c r="H83" s="43">
        <f t="shared" si="8"/>
        <v>2</v>
      </c>
      <c r="I83" s="282">
        <v>0</v>
      </c>
      <c r="J83" s="48">
        <v>0</v>
      </c>
      <c r="K83" s="48">
        <v>0</v>
      </c>
      <c r="L83" s="48">
        <v>0</v>
      </c>
      <c r="M83" s="48">
        <v>0</v>
      </c>
      <c r="N83" s="143">
        <f t="shared" si="9"/>
        <v>0</v>
      </c>
      <c r="O83" s="48">
        <v>0</v>
      </c>
      <c r="P83" s="48">
        <v>0</v>
      </c>
      <c r="Q83" s="48">
        <v>0</v>
      </c>
      <c r="R83" s="48">
        <v>0</v>
      </c>
      <c r="S83" s="48">
        <v>0</v>
      </c>
      <c r="T83" s="43">
        <f t="shared" si="10"/>
        <v>0</v>
      </c>
      <c r="U83" s="195">
        <f t="shared" si="11"/>
        <v>2</v>
      </c>
      <c r="V83" s="192">
        <f t="shared" si="12"/>
        <v>0.5</v>
      </c>
      <c r="W83" s="201" t="e">
        <f t="shared" si="13"/>
        <v>#DIV/0!</v>
      </c>
      <c r="X83" s="201" t="e">
        <f t="shared" si="14"/>
        <v>#DIV/0!</v>
      </c>
      <c r="Y83" s="201">
        <f t="shared" si="15"/>
        <v>0.5</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t="s">
        <v>432</v>
      </c>
      <c r="C88" s="48">
        <v>7</v>
      </c>
      <c r="D88" s="48">
        <v>3</v>
      </c>
      <c r="E88" s="48">
        <v>0</v>
      </c>
      <c r="F88" s="48">
        <v>0</v>
      </c>
      <c r="G88" s="48">
        <v>0</v>
      </c>
      <c r="H88" s="43">
        <f t="shared" si="16"/>
        <v>10</v>
      </c>
      <c r="I88" s="282">
        <v>0</v>
      </c>
      <c r="J88" s="48">
        <v>0</v>
      </c>
      <c r="K88" s="48">
        <v>0</v>
      </c>
      <c r="L88" s="48">
        <v>0</v>
      </c>
      <c r="M88" s="48">
        <v>0</v>
      </c>
      <c r="N88" s="143">
        <f t="shared" si="17"/>
        <v>0</v>
      </c>
      <c r="O88" s="48">
        <v>0</v>
      </c>
      <c r="P88" s="48">
        <v>0</v>
      </c>
      <c r="Q88" s="48">
        <v>0</v>
      </c>
      <c r="R88" s="48">
        <v>0</v>
      </c>
      <c r="S88" s="48">
        <v>0</v>
      </c>
      <c r="T88" s="43">
        <f t="shared" si="10"/>
        <v>0</v>
      </c>
      <c r="U88" s="195">
        <f t="shared" si="11"/>
        <v>10</v>
      </c>
      <c r="V88" s="192">
        <f t="shared" si="12"/>
        <v>0.3</v>
      </c>
      <c r="W88" s="201" t="e">
        <f t="shared" si="13"/>
        <v>#DIV/0!</v>
      </c>
      <c r="X88" s="201" t="e">
        <f t="shared" si="14"/>
        <v>#DIV/0!</v>
      </c>
      <c r="Y88" s="201">
        <f t="shared" si="15"/>
        <v>0.3</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c r="C92" s="48">
        <v>0</v>
      </c>
      <c r="D92" s="48">
        <v>0</v>
      </c>
      <c r="E92" s="48">
        <v>0</v>
      </c>
      <c r="F92" s="48">
        <v>0</v>
      </c>
      <c r="G92" s="48">
        <v>0</v>
      </c>
      <c r="H92" s="43">
        <f t="shared" si="16"/>
        <v>0</v>
      </c>
      <c r="I92" s="282">
        <v>0</v>
      </c>
      <c r="J92" s="48">
        <v>0</v>
      </c>
      <c r="K92" s="48">
        <v>0</v>
      </c>
      <c r="L92" s="48">
        <v>0</v>
      </c>
      <c r="M92" s="48">
        <v>0</v>
      </c>
      <c r="N92" s="143">
        <f t="shared" si="17"/>
        <v>0</v>
      </c>
      <c r="O92" s="48">
        <v>0</v>
      </c>
      <c r="P92" s="48">
        <v>0</v>
      </c>
      <c r="Q92" s="48">
        <v>0</v>
      </c>
      <c r="R92" s="48">
        <v>0</v>
      </c>
      <c r="S92" s="48">
        <v>0</v>
      </c>
      <c r="T92" s="43">
        <f t="shared" si="10"/>
        <v>0</v>
      </c>
      <c r="U92" s="195">
        <f t="shared" si="11"/>
        <v>0</v>
      </c>
      <c r="V92" s="192" t="e">
        <f t="shared" si="12"/>
        <v>#DIV/0!</v>
      </c>
      <c r="W92" s="201" t="e">
        <f t="shared" si="13"/>
        <v>#DIV/0!</v>
      </c>
      <c r="X92" s="201" t="e">
        <f t="shared" si="14"/>
        <v>#DIV/0!</v>
      </c>
      <c r="Y92" s="201" t="e">
        <f t="shared" si="15"/>
        <v>#DIV/0!</v>
      </c>
    </row>
    <row r="93" spans="1:25" ht="15.75" x14ac:dyDescent="0.25">
      <c r="A93" s="44" t="s">
        <v>95</v>
      </c>
      <c r="B93" s="398" t="s">
        <v>432</v>
      </c>
      <c r="C93" s="48">
        <v>1</v>
      </c>
      <c r="D93" s="48">
        <v>0</v>
      </c>
      <c r="E93" s="48">
        <v>0</v>
      </c>
      <c r="F93" s="48">
        <v>0</v>
      </c>
      <c r="G93" s="48">
        <v>0</v>
      </c>
      <c r="H93" s="43">
        <f t="shared" si="16"/>
        <v>1</v>
      </c>
      <c r="I93" s="282">
        <v>0</v>
      </c>
      <c r="J93" s="48">
        <v>0</v>
      </c>
      <c r="K93" s="48">
        <v>0</v>
      </c>
      <c r="L93" s="48">
        <v>0</v>
      </c>
      <c r="M93" s="48">
        <v>0</v>
      </c>
      <c r="N93" s="143">
        <f t="shared" si="17"/>
        <v>0</v>
      </c>
      <c r="O93" s="48">
        <v>0</v>
      </c>
      <c r="P93" s="48">
        <v>0</v>
      </c>
      <c r="Q93" s="48">
        <v>0</v>
      </c>
      <c r="R93" s="48">
        <v>0</v>
      </c>
      <c r="S93" s="48">
        <v>0</v>
      </c>
      <c r="T93" s="43">
        <f t="shared" si="10"/>
        <v>0</v>
      </c>
      <c r="U93" s="195">
        <f t="shared" si="11"/>
        <v>1</v>
      </c>
      <c r="V93" s="192">
        <f t="shared" si="12"/>
        <v>0</v>
      </c>
      <c r="W93" s="201" t="e">
        <f t="shared" si="13"/>
        <v>#DIV/0!</v>
      </c>
      <c r="X93" s="201" t="e">
        <f t="shared" si="14"/>
        <v>#DIV/0!</v>
      </c>
      <c r="Y93" s="201">
        <f t="shared" si="15"/>
        <v>0</v>
      </c>
    </row>
    <row r="94" spans="1:25" ht="15.75" x14ac:dyDescent="0.25">
      <c r="A94" s="44" t="s">
        <v>96</v>
      </c>
      <c r="B94" s="398" t="s">
        <v>432</v>
      </c>
      <c r="C94" s="48">
        <v>13</v>
      </c>
      <c r="D94" s="48">
        <v>0</v>
      </c>
      <c r="E94" s="48">
        <v>0</v>
      </c>
      <c r="F94" s="48">
        <v>0</v>
      </c>
      <c r="G94" s="48">
        <v>0</v>
      </c>
      <c r="H94" s="43">
        <f t="shared" si="16"/>
        <v>13</v>
      </c>
      <c r="I94" s="282">
        <v>0</v>
      </c>
      <c r="J94" s="48">
        <v>0</v>
      </c>
      <c r="K94" s="48">
        <v>0</v>
      </c>
      <c r="L94" s="48">
        <v>0</v>
      </c>
      <c r="M94" s="48">
        <v>0</v>
      </c>
      <c r="N94" s="143">
        <f t="shared" si="17"/>
        <v>0</v>
      </c>
      <c r="O94" s="48">
        <v>0</v>
      </c>
      <c r="P94" s="48">
        <v>0</v>
      </c>
      <c r="Q94" s="48">
        <v>0</v>
      </c>
      <c r="R94" s="48">
        <v>0</v>
      </c>
      <c r="S94" s="48">
        <v>0</v>
      </c>
      <c r="T94" s="43">
        <f t="shared" si="10"/>
        <v>0</v>
      </c>
      <c r="U94" s="195">
        <f t="shared" si="11"/>
        <v>13</v>
      </c>
      <c r="V94" s="192">
        <f t="shared" si="12"/>
        <v>0</v>
      </c>
      <c r="W94" s="201" t="e">
        <f t="shared" si="13"/>
        <v>#DIV/0!</v>
      </c>
      <c r="X94" s="201" t="e">
        <f t="shared" si="14"/>
        <v>#DIV/0!</v>
      </c>
      <c r="Y94" s="201">
        <f t="shared" si="15"/>
        <v>0</v>
      </c>
    </row>
    <row r="95" spans="1:25" ht="15.75" x14ac:dyDescent="0.25">
      <c r="A95" s="44" t="s">
        <v>97</v>
      </c>
      <c r="B95" s="398" t="s">
        <v>432</v>
      </c>
      <c r="C95" s="48">
        <v>19</v>
      </c>
      <c r="D95" s="48">
        <v>1</v>
      </c>
      <c r="E95" s="48">
        <v>0</v>
      </c>
      <c r="F95" s="48">
        <v>0</v>
      </c>
      <c r="G95" s="48">
        <v>0</v>
      </c>
      <c r="H95" s="43">
        <f t="shared" si="16"/>
        <v>20</v>
      </c>
      <c r="I95" s="282">
        <v>0</v>
      </c>
      <c r="J95" s="48">
        <v>0</v>
      </c>
      <c r="K95" s="48">
        <v>0</v>
      </c>
      <c r="L95" s="48">
        <v>0</v>
      </c>
      <c r="M95" s="48">
        <v>0</v>
      </c>
      <c r="N95" s="143">
        <f t="shared" si="17"/>
        <v>0</v>
      </c>
      <c r="O95" s="48">
        <v>0</v>
      </c>
      <c r="P95" s="48">
        <v>0</v>
      </c>
      <c r="Q95" s="48">
        <v>0</v>
      </c>
      <c r="R95" s="48">
        <v>0</v>
      </c>
      <c r="S95" s="48">
        <v>0</v>
      </c>
      <c r="T95" s="43">
        <f t="shared" si="10"/>
        <v>0</v>
      </c>
      <c r="U95" s="195">
        <f t="shared" si="11"/>
        <v>20</v>
      </c>
      <c r="V95" s="192">
        <f t="shared" si="12"/>
        <v>0.05</v>
      </c>
      <c r="W95" s="201" t="e">
        <f t="shared" si="13"/>
        <v>#DIV/0!</v>
      </c>
      <c r="X95" s="201" t="e">
        <f t="shared" si="14"/>
        <v>#DIV/0!</v>
      </c>
      <c r="Y95" s="201">
        <f t="shared" si="15"/>
        <v>0.05</v>
      </c>
    </row>
    <row r="96" spans="1:25" ht="15.75" x14ac:dyDescent="0.25">
      <c r="A96" s="44" t="s">
        <v>98</v>
      </c>
      <c r="B96" s="398" t="s">
        <v>432</v>
      </c>
      <c r="C96" s="48">
        <v>18</v>
      </c>
      <c r="D96" s="48">
        <v>7</v>
      </c>
      <c r="E96" s="48">
        <v>0</v>
      </c>
      <c r="F96" s="48">
        <v>0</v>
      </c>
      <c r="G96" s="48">
        <v>0</v>
      </c>
      <c r="H96" s="43">
        <f t="shared" si="16"/>
        <v>25</v>
      </c>
      <c r="I96" s="282">
        <v>0</v>
      </c>
      <c r="J96" s="48">
        <v>0</v>
      </c>
      <c r="K96" s="48">
        <v>0</v>
      </c>
      <c r="L96" s="48">
        <v>0</v>
      </c>
      <c r="M96" s="48">
        <v>0</v>
      </c>
      <c r="N96" s="143">
        <f t="shared" si="17"/>
        <v>0</v>
      </c>
      <c r="O96" s="48">
        <v>0</v>
      </c>
      <c r="P96" s="48">
        <v>0</v>
      </c>
      <c r="Q96" s="48">
        <v>0</v>
      </c>
      <c r="R96" s="48">
        <v>0</v>
      </c>
      <c r="S96" s="48">
        <v>0</v>
      </c>
      <c r="T96" s="43">
        <f t="shared" si="10"/>
        <v>0</v>
      </c>
      <c r="U96" s="195">
        <f t="shared" si="11"/>
        <v>25</v>
      </c>
      <c r="V96" s="192">
        <f t="shared" si="12"/>
        <v>0.28000000000000003</v>
      </c>
      <c r="W96" s="201" t="e">
        <f t="shared" si="13"/>
        <v>#DIV/0!</v>
      </c>
      <c r="X96" s="201" t="e">
        <f t="shared" si="14"/>
        <v>#DIV/0!</v>
      </c>
      <c r="Y96" s="201">
        <f t="shared" si="15"/>
        <v>0.28000000000000003</v>
      </c>
    </row>
    <row r="97" spans="1:25" ht="15.75" x14ac:dyDescent="0.25">
      <c r="A97" s="44" t="s">
        <v>99</v>
      </c>
      <c r="B97" s="398" t="s">
        <v>434</v>
      </c>
      <c r="C97" s="48">
        <v>5</v>
      </c>
      <c r="D97" s="48">
        <v>0</v>
      </c>
      <c r="E97" s="48">
        <v>1</v>
      </c>
      <c r="F97" s="48">
        <v>0</v>
      </c>
      <c r="G97" s="48">
        <v>0</v>
      </c>
      <c r="H97" s="43">
        <f t="shared" si="16"/>
        <v>6</v>
      </c>
      <c r="I97" s="282">
        <v>0</v>
      </c>
      <c r="J97" s="48">
        <v>0</v>
      </c>
      <c r="K97" s="48">
        <v>0</v>
      </c>
      <c r="L97" s="48">
        <v>0</v>
      </c>
      <c r="M97" s="48">
        <v>0</v>
      </c>
      <c r="N97" s="143">
        <f t="shared" si="17"/>
        <v>0</v>
      </c>
      <c r="O97" s="48">
        <v>0</v>
      </c>
      <c r="P97" s="48">
        <v>0</v>
      </c>
      <c r="Q97" s="48">
        <v>0</v>
      </c>
      <c r="R97" s="48">
        <v>0</v>
      </c>
      <c r="S97" s="48">
        <v>0</v>
      </c>
      <c r="T97" s="43">
        <f t="shared" si="10"/>
        <v>0</v>
      </c>
      <c r="U97" s="195">
        <f t="shared" si="11"/>
        <v>6</v>
      </c>
      <c r="V97" s="192">
        <f t="shared" si="12"/>
        <v>0.16666666666666666</v>
      </c>
      <c r="W97" s="201" t="e">
        <f t="shared" si="13"/>
        <v>#DIV/0!</v>
      </c>
      <c r="X97" s="201" t="e">
        <f t="shared" si="14"/>
        <v>#DIV/0!</v>
      </c>
      <c r="Y97" s="201">
        <f t="shared" si="15"/>
        <v>0.16666666666666666</v>
      </c>
    </row>
    <row r="98" spans="1:25" ht="15.75" x14ac:dyDescent="0.25">
      <c r="A98" s="44" t="s">
        <v>100</v>
      </c>
      <c r="B98" s="398" t="s">
        <v>432</v>
      </c>
      <c r="C98" s="48">
        <v>8</v>
      </c>
      <c r="D98" s="48">
        <v>1</v>
      </c>
      <c r="E98" s="48">
        <v>0</v>
      </c>
      <c r="F98" s="48">
        <v>0</v>
      </c>
      <c r="G98" s="48">
        <v>0</v>
      </c>
      <c r="H98" s="43">
        <f t="shared" si="16"/>
        <v>9</v>
      </c>
      <c r="I98" s="282">
        <v>0</v>
      </c>
      <c r="J98" s="48">
        <v>0</v>
      </c>
      <c r="K98" s="48">
        <v>0</v>
      </c>
      <c r="L98" s="48">
        <v>0</v>
      </c>
      <c r="M98" s="48">
        <v>0</v>
      </c>
      <c r="N98" s="143">
        <f t="shared" si="17"/>
        <v>0</v>
      </c>
      <c r="O98" s="48">
        <v>0</v>
      </c>
      <c r="P98" s="48">
        <v>0</v>
      </c>
      <c r="Q98" s="48">
        <v>0</v>
      </c>
      <c r="R98" s="48">
        <v>0</v>
      </c>
      <c r="S98" s="48">
        <v>0</v>
      </c>
      <c r="T98" s="43">
        <f t="shared" si="10"/>
        <v>0</v>
      </c>
      <c r="U98" s="195">
        <f t="shared" si="11"/>
        <v>9</v>
      </c>
      <c r="V98" s="192">
        <f t="shared" si="12"/>
        <v>0.1111111111111111</v>
      </c>
      <c r="W98" s="201" t="e">
        <f t="shared" si="13"/>
        <v>#DIV/0!</v>
      </c>
      <c r="X98" s="201" t="e">
        <f t="shared" si="14"/>
        <v>#DIV/0!</v>
      </c>
      <c r="Y98" s="201">
        <f t="shared" si="15"/>
        <v>0.1111111111111111</v>
      </c>
    </row>
    <row r="99" spans="1:25" ht="15.75" x14ac:dyDescent="0.25">
      <c r="A99" s="44" t="s">
        <v>101</v>
      </c>
      <c r="B99" s="398" t="s">
        <v>432</v>
      </c>
      <c r="C99" s="48">
        <v>8</v>
      </c>
      <c r="D99" s="48">
        <v>0</v>
      </c>
      <c r="E99" s="48">
        <v>0</v>
      </c>
      <c r="F99" s="48">
        <v>0</v>
      </c>
      <c r="G99" s="48">
        <v>0</v>
      </c>
      <c r="H99" s="43">
        <f t="shared" si="16"/>
        <v>8</v>
      </c>
      <c r="I99" s="282">
        <v>0</v>
      </c>
      <c r="J99" s="48">
        <v>0</v>
      </c>
      <c r="K99" s="48">
        <v>0</v>
      </c>
      <c r="L99" s="48">
        <v>0</v>
      </c>
      <c r="M99" s="48">
        <v>0</v>
      </c>
      <c r="N99" s="143">
        <f t="shared" si="17"/>
        <v>0</v>
      </c>
      <c r="O99" s="48">
        <v>0</v>
      </c>
      <c r="P99" s="48">
        <v>0</v>
      </c>
      <c r="Q99" s="48">
        <v>0</v>
      </c>
      <c r="R99" s="48">
        <v>0</v>
      </c>
      <c r="S99" s="48">
        <v>0</v>
      </c>
      <c r="T99" s="43">
        <f t="shared" si="10"/>
        <v>0</v>
      </c>
      <c r="U99" s="195">
        <f t="shared" si="11"/>
        <v>8</v>
      </c>
      <c r="V99" s="192">
        <f t="shared" si="12"/>
        <v>0</v>
      </c>
      <c r="W99" s="201" t="e">
        <f t="shared" si="13"/>
        <v>#DIV/0!</v>
      </c>
      <c r="X99" s="201" t="e">
        <f t="shared" si="14"/>
        <v>#DIV/0!</v>
      </c>
      <c r="Y99" s="201">
        <f t="shared" si="15"/>
        <v>0</v>
      </c>
    </row>
    <row r="100" spans="1:25" ht="15.75" x14ac:dyDescent="0.25">
      <c r="A100" s="44" t="s">
        <v>102</v>
      </c>
      <c r="B100" s="398" t="s">
        <v>434</v>
      </c>
      <c r="C100" s="48">
        <v>34</v>
      </c>
      <c r="D100" s="48">
        <v>0</v>
      </c>
      <c r="E100" s="48">
        <v>1</v>
      </c>
      <c r="F100" s="48">
        <v>0</v>
      </c>
      <c r="G100" s="48">
        <v>0</v>
      </c>
      <c r="H100" s="43">
        <f t="shared" si="16"/>
        <v>35</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35</v>
      </c>
      <c r="V100" s="192">
        <f t="shared" si="12"/>
        <v>2.8571428571428571E-2</v>
      </c>
      <c r="W100" s="201" t="e">
        <f t="shared" si="13"/>
        <v>#DIV/0!</v>
      </c>
      <c r="X100" s="201" t="e">
        <f t="shared" si="14"/>
        <v>#DIV/0!</v>
      </c>
      <c r="Y100" s="201">
        <f t="shared" si="15"/>
        <v>2.8571428571428571E-2</v>
      </c>
    </row>
    <row r="101" spans="1:25" ht="15.75" x14ac:dyDescent="0.25">
      <c r="A101" s="44" t="s">
        <v>103</v>
      </c>
      <c r="B101" s="398" t="s">
        <v>432</v>
      </c>
      <c r="C101" s="48">
        <v>12</v>
      </c>
      <c r="D101" s="48">
        <v>0</v>
      </c>
      <c r="E101" s="48">
        <v>0</v>
      </c>
      <c r="F101" s="48">
        <v>0</v>
      </c>
      <c r="G101" s="48">
        <v>0</v>
      </c>
      <c r="H101" s="43">
        <f t="shared" si="16"/>
        <v>12</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12</v>
      </c>
      <c r="V101" s="192">
        <f t="shared" si="12"/>
        <v>0</v>
      </c>
      <c r="W101" s="201" t="e">
        <f t="shared" si="13"/>
        <v>#DIV/0!</v>
      </c>
      <c r="X101" s="201" t="e">
        <f t="shared" si="14"/>
        <v>#DIV/0!</v>
      </c>
      <c r="Y101" s="201">
        <f t="shared" si="15"/>
        <v>0</v>
      </c>
    </row>
    <row r="102" spans="1:25" ht="15.75" x14ac:dyDescent="0.25">
      <c r="A102" s="44" t="s">
        <v>104</v>
      </c>
      <c r="B102" s="398" t="s">
        <v>432</v>
      </c>
      <c r="C102" s="48">
        <v>9</v>
      </c>
      <c r="D102" s="48">
        <v>0</v>
      </c>
      <c r="E102" s="48">
        <v>0</v>
      </c>
      <c r="F102" s="48">
        <v>0</v>
      </c>
      <c r="G102" s="48">
        <v>0</v>
      </c>
      <c r="H102" s="43">
        <f t="shared" si="16"/>
        <v>9</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9</v>
      </c>
      <c r="V102" s="192">
        <f t="shared" si="12"/>
        <v>0</v>
      </c>
      <c r="W102" s="201" t="e">
        <f t="shared" si="13"/>
        <v>#DIV/0!</v>
      </c>
      <c r="X102" s="201" t="e">
        <f t="shared" si="14"/>
        <v>#DIV/0!</v>
      </c>
      <c r="Y102" s="201">
        <f t="shared" si="15"/>
        <v>0</v>
      </c>
    </row>
    <row r="103" spans="1:25" ht="15.75" x14ac:dyDescent="0.25">
      <c r="A103" s="44" t="s">
        <v>105</v>
      </c>
      <c r="B103" s="398" t="s">
        <v>432</v>
      </c>
      <c r="C103" s="48">
        <v>6</v>
      </c>
      <c r="D103" s="48">
        <v>0</v>
      </c>
      <c r="E103" s="48">
        <v>0</v>
      </c>
      <c r="F103" s="48">
        <v>0</v>
      </c>
      <c r="G103" s="48">
        <v>0</v>
      </c>
      <c r="H103" s="43">
        <f t="shared" si="16"/>
        <v>6</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6</v>
      </c>
      <c r="V103" s="192">
        <f>(D103+E103+F103+G103)/H103</f>
        <v>0</v>
      </c>
      <c r="W103" s="201" t="e">
        <f>(J103+K103+L103+M103)/N103</f>
        <v>#DIV/0!</v>
      </c>
      <c r="X103" s="201" t="e">
        <f>(P103+Q103+R103+S103)/T103</f>
        <v>#DIV/0!</v>
      </c>
      <c r="Y103" s="201">
        <f t="shared" si="15"/>
        <v>0</v>
      </c>
    </row>
    <row r="104" spans="1:25" ht="15.75" x14ac:dyDescent="0.25">
      <c r="A104" s="44" t="s">
        <v>106</v>
      </c>
      <c r="B104" s="398" t="s">
        <v>432</v>
      </c>
      <c r="C104" s="48">
        <v>12</v>
      </c>
      <c r="D104" s="48">
        <v>0</v>
      </c>
      <c r="E104" s="48">
        <v>0</v>
      </c>
      <c r="F104" s="48">
        <v>0</v>
      </c>
      <c r="G104" s="48">
        <v>0</v>
      </c>
      <c r="H104" s="43">
        <f t="shared" si="16"/>
        <v>12</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12</v>
      </c>
      <c r="V104" s="192">
        <f t="shared" si="12"/>
        <v>0</v>
      </c>
      <c r="W104" s="201" t="e">
        <f t="shared" si="13"/>
        <v>#DIV/0!</v>
      </c>
      <c r="X104" s="201" t="e">
        <f t="shared" si="14"/>
        <v>#DIV/0!</v>
      </c>
      <c r="Y104" s="201">
        <f t="shared" si="15"/>
        <v>0</v>
      </c>
    </row>
    <row r="105" spans="1:25" ht="15.75" x14ac:dyDescent="0.25">
      <c r="A105" s="44" t="s">
        <v>107</v>
      </c>
      <c r="B105" s="398" t="s">
        <v>432</v>
      </c>
      <c r="C105" s="48">
        <v>7</v>
      </c>
      <c r="D105" s="48">
        <v>1</v>
      </c>
      <c r="E105" s="48">
        <v>0</v>
      </c>
      <c r="F105" s="48">
        <v>0</v>
      </c>
      <c r="G105" s="48">
        <v>0</v>
      </c>
      <c r="H105" s="43">
        <f t="shared" si="16"/>
        <v>8</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8</v>
      </c>
      <c r="V105" s="192">
        <f t="shared" si="12"/>
        <v>0.125</v>
      </c>
      <c r="W105" s="201" t="e">
        <f t="shared" si="13"/>
        <v>#DIV/0!</v>
      </c>
      <c r="X105" s="201" t="e">
        <f t="shared" si="14"/>
        <v>#DIV/0!</v>
      </c>
      <c r="Y105" s="201">
        <f>((D105+E105+F105+G105)+(J105+K105+L105+M105)+(P105+Q105+R105+S105))/U105</f>
        <v>0.125</v>
      </c>
    </row>
    <row r="106" spans="1:25" ht="15.75" x14ac:dyDescent="0.25">
      <c r="A106" s="44" t="s">
        <v>108</v>
      </c>
      <c r="B106" s="398" t="s">
        <v>432</v>
      </c>
      <c r="C106" s="48">
        <v>5</v>
      </c>
      <c r="D106" s="48">
        <v>1</v>
      </c>
      <c r="E106" s="48">
        <v>0</v>
      </c>
      <c r="F106" s="48">
        <v>0</v>
      </c>
      <c r="G106" s="48">
        <v>0</v>
      </c>
      <c r="H106" s="43">
        <f t="shared" si="16"/>
        <v>6</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6</v>
      </c>
      <c r="V106" s="192">
        <f>(D106+E106+F106+G106)/H106</f>
        <v>0.16666666666666666</v>
      </c>
      <c r="W106" s="201" t="e">
        <f t="shared" si="13"/>
        <v>#DIV/0!</v>
      </c>
      <c r="X106" s="201" t="e">
        <f t="shared" si="14"/>
        <v>#DIV/0!</v>
      </c>
      <c r="Y106" s="201">
        <f t="shared" si="15"/>
        <v>0.16666666666666666</v>
      </c>
    </row>
    <row r="107" spans="1:25" ht="15.75" x14ac:dyDescent="0.25">
      <c r="A107" s="44" t="s">
        <v>109</v>
      </c>
      <c r="B107" s="398" t="s">
        <v>432</v>
      </c>
      <c r="C107" s="48">
        <v>14</v>
      </c>
      <c r="D107" s="48">
        <v>0</v>
      </c>
      <c r="E107" s="48">
        <v>0</v>
      </c>
      <c r="F107" s="48">
        <v>0</v>
      </c>
      <c r="G107" s="48">
        <v>0</v>
      </c>
      <c r="H107" s="43">
        <f t="shared" si="16"/>
        <v>14</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14</v>
      </c>
      <c r="V107" s="192">
        <f t="shared" si="12"/>
        <v>0</v>
      </c>
      <c r="W107" s="201" t="e">
        <f t="shared" si="13"/>
        <v>#DIV/0!</v>
      </c>
      <c r="X107" s="201" t="e">
        <f t="shared" si="14"/>
        <v>#DIV/0!</v>
      </c>
      <c r="Y107" s="201">
        <f t="shared" si="15"/>
        <v>0</v>
      </c>
    </row>
    <row r="108" spans="1:25" ht="15" x14ac:dyDescent="0.2">
      <c r="A108" s="42" t="s">
        <v>222</v>
      </c>
      <c r="B108" s="42"/>
      <c r="C108" s="202">
        <f t="shared" ref="C108:N108" si="18">SUM(C8:C107)</f>
        <v>869</v>
      </c>
      <c r="D108" s="202">
        <f t="shared" si="18"/>
        <v>21</v>
      </c>
      <c r="E108" s="202">
        <f t="shared" si="18"/>
        <v>8</v>
      </c>
      <c r="F108" s="202">
        <f t="shared" si="18"/>
        <v>4</v>
      </c>
      <c r="G108" s="202">
        <f t="shared" si="18"/>
        <v>0</v>
      </c>
      <c r="H108" s="202">
        <f t="shared" si="18"/>
        <v>902</v>
      </c>
      <c r="I108" s="203">
        <f t="shared" si="18"/>
        <v>15</v>
      </c>
      <c r="J108" s="202">
        <f t="shared" si="18"/>
        <v>0</v>
      </c>
      <c r="K108" s="202">
        <f t="shared" si="18"/>
        <v>0</v>
      </c>
      <c r="L108" s="202">
        <f t="shared" si="18"/>
        <v>0</v>
      </c>
      <c r="M108" s="202">
        <f t="shared" si="18"/>
        <v>0</v>
      </c>
      <c r="N108" s="204">
        <f t="shared" si="18"/>
        <v>15</v>
      </c>
      <c r="O108" s="203">
        <f t="shared" ref="O108:T108" si="19">SUM(O8:O107)</f>
        <v>13</v>
      </c>
      <c r="P108" s="202">
        <f t="shared" si="19"/>
        <v>0</v>
      </c>
      <c r="Q108" s="202">
        <f t="shared" si="19"/>
        <v>0</v>
      </c>
      <c r="R108" s="202">
        <f t="shared" si="19"/>
        <v>0</v>
      </c>
      <c r="S108" s="202">
        <f t="shared" si="19"/>
        <v>0</v>
      </c>
      <c r="T108" s="204">
        <f t="shared" si="19"/>
        <v>13</v>
      </c>
      <c r="U108" s="205">
        <f>SUM(T108,N108,H108)</f>
        <v>930</v>
      </c>
      <c r="V108" s="206">
        <f t="shared" si="12"/>
        <v>3.6585365853658534E-2</v>
      </c>
      <c r="W108" s="207">
        <f t="shared" si="13"/>
        <v>0</v>
      </c>
      <c r="X108" s="207">
        <f>(P30+Q30+R30+S30)/T108</f>
        <v>0</v>
      </c>
      <c r="Y108" s="207">
        <f>(D108+E108+F108+G108)+(J108+K108+L108+M108)+(P30+Q30+R30+S30)/U108</f>
        <v>33</v>
      </c>
    </row>
    <row r="109" spans="1:25" ht="15" x14ac:dyDescent="0.2">
      <c r="A109" s="42" t="s">
        <v>221</v>
      </c>
      <c r="B109" s="42"/>
      <c r="C109" s="43">
        <f>AVERAGE(C8:C107)</f>
        <v>8.69</v>
      </c>
      <c r="D109" s="43">
        <f t="shared" ref="D109:Y109" si="20">AVERAGE(D8:D107)</f>
        <v>0.21</v>
      </c>
      <c r="E109" s="43">
        <f t="shared" si="20"/>
        <v>0.08</v>
      </c>
      <c r="F109" s="43">
        <f t="shared" si="20"/>
        <v>0.04</v>
      </c>
      <c r="G109" s="43">
        <f t="shared" si="20"/>
        <v>0</v>
      </c>
      <c r="H109" s="43">
        <f>AVERAGE(H8:H107)</f>
        <v>9.02</v>
      </c>
      <c r="I109" s="144">
        <f t="shared" si="20"/>
        <v>0.15</v>
      </c>
      <c r="J109" s="43">
        <f t="shared" si="20"/>
        <v>0</v>
      </c>
      <c r="K109" s="43">
        <f t="shared" si="20"/>
        <v>0</v>
      </c>
      <c r="L109" s="43">
        <f t="shared" si="20"/>
        <v>0</v>
      </c>
      <c r="M109" s="43">
        <f t="shared" si="20"/>
        <v>0</v>
      </c>
      <c r="N109" s="143">
        <f t="shared" si="20"/>
        <v>0.15</v>
      </c>
      <c r="O109" s="144">
        <f t="shared" ref="O109:T109" si="21">AVERAGE(O8:O107)</f>
        <v>0.13</v>
      </c>
      <c r="P109" s="43">
        <f t="shared" si="21"/>
        <v>0</v>
      </c>
      <c r="Q109" s="43">
        <f t="shared" si="21"/>
        <v>0</v>
      </c>
      <c r="R109" s="43">
        <f t="shared" si="21"/>
        <v>0</v>
      </c>
      <c r="S109" s="43">
        <f t="shared" si="21"/>
        <v>0</v>
      </c>
      <c r="T109" s="143">
        <f t="shared" si="21"/>
        <v>0.13</v>
      </c>
      <c r="U109" s="196">
        <f t="shared" si="20"/>
        <v>9.3000000000000007</v>
      </c>
      <c r="V109" s="196" t="e">
        <f t="shared" si="20"/>
        <v>#DIV/0!</v>
      </c>
      <c r="W109" s="200" t="e">
        <f t="shared" si="20"/>
        <v>#DIV/0!</v>
      </c>
      <c r="X109" s="200" t="e">
        <f t="shared" si="20"/>
        <v>#DIV/0!</v>
      </c>
      <c r="Y109" s="200" t="e">
        <f t="shared" si="20"/>
        <v>#DIV/0!</v>
      </c>
    </row>
    <row r="110" spans="1:25" ht="15" x14ac:dyDescent="0.2">
      <c r="A110" s="42" t="s">
        <v>220</v>
      </c>
      <c r="B110" s="42"/>
      <c r="C110" s="43">
        <f>STDEV(C8:C107)</f>
        <v>9.2098925733214276</v>
      </c>
      <c r="D110" s="43">
        <f t="shared" ref="D110:Y110" si="22">STDEV(D8:D107)</f>
        <v>0.80772782694682643</v>
      </c>
      <c r="E110" s="43">
        <f t="shared" si="22"/>
        <v>0.30748244591432294</v>
      </c>
      <c r="F110" s="43">
        <f t="shared" si="22"/>
        <v>0.24287836253956216</v>
      </c>
      <c r="G110" s="43">
        <f t="shared" si="22"/>
        <v>0</v>
      </c>
      <c r="H110" s="43">
        <f>STDEV(H8:H107)</f>
        <v>9.3365578845371662</v>
      </c>
      <c r="I110" s="144">
        <f t="shared" si="22"/>
        <v>0.92523543277406217</v>
      </c>
      <c r="J110" s="43">
        <f t="shared" si="22"/>
        <v>0</v>
      </c>
      <c r="K110" s="43">
        <f t="shared" si="22"/>
        <v>0</v>
      </c>
      <c r="L110" s="43">
        <f t="shared" si="22"/>
        <v>0</v>
      </c>
      <c r="M110" s="43">
        <f t="shared" si="22"/>
        <v>0</v>
      </c>
      <c r="N110" s="143">
        <f t="shared" si="22"/>
        <v>0.92523543277406217</v>
      </c>
      <c r="O110" s="144">
        <f t="shared" ref="O110:T110" si="23">STDEV(O8:O107)</f>
        <v>0.67651812073052975</v>
      </c>
      <c r="P110" s="43">
        <f t="shared" si="23"/>
        <v>0</v>
      </c>
      <c r="Q110" s="43">
        <f t="shared" si="23"/>
        <v>0</v>
      </c>
      <c r="R110" s="43">
        <f t="shared" si="23"/>
        <v>0</v>
      </c>
      <c r="S110" s="43">
        <f t="shared" si="23"/>
        <v>0</v>
      </c>
      <c r="T110" s="143">
        <f t="shared" si="23"/>
        <v>0.67651812073052975</v>
      </c>
      <c r="U110" s="196">
        <f t="shared" si="22"/>
        <v>9.6058694178469484</v>
      </c>
      <c r="V110" s="196" t="e">
        <f t="shared" si="22"/>
        <v>#DIV/0!</v>
      </c>
      <c r="W110" s="200" t="e">
        <f t="shared" si="22"/>
        <v>#DIV/0!</v>
      </c>
      <c r="X110" s="200" t="e">
        <f t="shared" si="22"/>
        <v>#DIV/0!</v>
      </c>
      <c r="Y110" s="200" t="e">
        <f t="shared" si="22"/>
        <v>#DIV/0!</v>
      </c>
    </row>
    <row r="111" spans="1:25" ht="15" x14ac:dyDescent="0.2">
      <c r="A111" s="324" t="s">
        <v>324</v>
      </c>
      <c r="B111" s="324"/>
      <c r="C111" s="325">
        <f>COUNTIF(C8:C107,0)</f>
        <v>25</v>
      </c>
      <c r="D111" s="325">
        <f t="shared" ref="D111:U111" si="24">COUNTIF(D8:D107,0)</f>
        <v>87</v>
      </c>
      <c r="E111" s="325">
        <f t="shared" si="24"/>
        <v>93</v>
      </c>
      <c r="F111" s="325">
        <f t="shared" si="24"/>
        <v>97</v>
      </c>
      <c r="G111" s="325">
        <f t="shared" si="24"/>
        <v>100</v>
      </c>
      <c r="H111" s="325">
        <f t="shared" si="24"/>
        <v>25</v>
      </c>
      <c r="I111" s="325">
        <f t="shared" si="24"/>
        <v>93</v>
      </c>
      <c r="J111" s="325">
        <f t="shared" si="24"/>
        <v>100</v>
      </c>
      <c r="K111" s="325">
        <f t="shared" si="24"/>
        <v>100</v>
      </c>
      <c r="L111" s="325">
        <f t="shared" si="24"/>
        <v>100</v>
      </c>
      <c r="M111" s="325">
        <f t="shared" si="24"/>
        <v>100</v>
      </c>
      <c r="N111" s="325">
        <f t="shared" si="24"/>
        <v>93</v>
      </c>
      <c r="O111" s="325">
        <f t="shared" si="24"/>
        <v>96</v>
      </c>
      <c r="P111" s="325">
        <f t="shared" si="24"/>
        <v>100</v>
      </c>
      <c r="Q111" s="325">
        <f t="shared" si="24"/>
        <v>100</v>
      </c>
      <c r="R111" s="325">
        <f t="shared" si="24"/>
        <v>100</v>
      </c>
      <c r="S111" s="325">
        <f t="shared" si="24"/>
        <v>100</v>
      </c>
      <c r="T111" s="325">
        <f t="shared" si="24"/>
        <v>96</v>
      </c>
      <c r="U111" s="325">
        <f t="shared" si="24"/>
        <v>25</v>
      </c>
      <c r="W111" s="3"/>
      <c r="X111" s="3"/>
    </row>
    <row r="112" spans="1:25" ht="15" x14ac:dyDescent="0.2">
      <c r="A112" s="324" t="s">
        <v>325</v>
      </c>
      <c r="B112" s="324"/>
      <c r="C112" s="325">
        <f>$A$2-C111</f>
        <v>75</v>
      </c>
      <c r="D112" s="325">
        <f t="shared" ref="D112:U112" si="25">$A$2-D111</f>
        <v>13</v>
      </c>
      <c r="E112" s="325">
        <f t="shared" si="25"/>
        <v>7</v>
      </c>
      <c r="F112" s="325">
        <f t="shared" si="25"/>
        <v>3</v>
      </c>
      <c r="G112" s="325">
        <f t="shared" si="25"/>
        <v>0</v>
      </c>
      <c r="H112" s="325">
        <f t="shared" si="25"/>
        <v>75</v>
      </c>
      <c r="I112" s="325">
        <f t="shared" si="25"/>
        <v>7</v>
      </c>
      <c r="J112" s="325">
        <f t="shared" si="25"/>
        <v>0</v>
      </c>
      <c r="K112" s="325">
        <f t="shared" si="25"/>
        <v>0</v>
      </c>
      <c r="L112" s="325">
        <f t="shared" si="25"/>
        <v>0</v>
      </c>
      <c r="M112" s="325">
        <f t="shared" si="25"/>
        <v>0</v>
      </c>
      <c r="N112" s="325">
        <f t="shared" si="25"/>
        <v>7</v>
      </c>
      <c r="O112" s="325">
        <f t="shared" si="25"/>
        <v>4</v>
      </c>
      <c r="P112" s="325">
        <f t="shared" si="25"/>
        <v>0</v>
      </c>
      <c r="Q112" s="325">
        <f t="shared" si="25"/>
        <v>0</v>
      </c>
      <c r="R112" s="325">
        <f t="shared" si="25"/>
        <v>0</v>
      </c>
      <c r="S112" s="325">
        <f t="shared" si="25"/>
        <v>0</v>
      </c>
      <c r="T112" s="325">
        <f t="shared" si="25"/>
        <v>4</v>
      </c>
      <c r="U112" s="325">
        <f t="shared" si="25"/>
        <v>75</v>
      </c>
    </row>
    <row r="113" spans="1:21" ht="15" x14ac:dyDescent="0.2">
      <c r="A113" s="324" t="s">
        <v>326</v>
      </c>
      <c r="B113" s="324"/>
      <c r="C113" s="326">
        <f>(C112/(C112+C111))*100</f>
        <v>75</v>
      </c>
      <c r="D113" s="326">
        <f t="shared" ref="D113:U113" si="26">(D112/(D112+D111))*100</f>
        <v>13</v>
      </c>
      <c r="E113" s="326">
        <f t="shared" si="26"/>
        <v>7.0000000000000009</v>
      </c>
      <c r="F113" s="326">
        <f t="shared" si="26"/>
        <v>3</v>
      </c>
      <c r="G113" s="326">
        <f t="shared" si="26"/>
        <v>0</v>
      </c>
      <c r="H113" s="326">
        <f t="shared" si="26"/>
        <v>75</v>
      </c>
      <c r="I113" s="326">
        <f t="shared" si="26"/>
        <v>7.0000000000000009</v>
      </c>
      <c r="J113" s="326">
        <f t="shared" si="26"/>
        <v>0</v>
      </c>
      <c r="K113" s="326">
        <f t="shared" si="26"/>
        <v>0</v>
      </c>
      <c r="L113" s="326">
        <f t="shared" si="26"/>
        <v>0</v>
      </c>
      <c r="M113" s="326">
        <f t="shared" si="26"/>
        <v>0</v>
      </c>
      <c r="N113" s="326">
        <f t="shared" si="26"/>
        <v>7.0000000000000009</v>
      </c>
      <c r="O113" s="326">
        <f t="shared" si="26"/>
        <v>4</v>
      </c>
      <c r="P113" s="326">
        <f t="shared" si="26"/>
        <v>0</v>
      </c>
      <c r="Q113" s="326">
        <f t="shared" si="26"/>
        <v>0</v>
      </c>
      <c r="R113" s="326">
        <f t="shared" si="26"/>
        <v>0</v>
      </c>
      <c r="S113" s="326">
        <f t="shared" si="26"/>
        <v>0</v>
      </c>
      <c r="T113" s="326">
        <f t="shared" si="26"/>
        <v>4</v>
      </c>
      <c r="U113" s="326">
        <f t="shared" si="26"/>
        <v>75</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289"/>
  <sheetViews>
    <sheetView zoomScale="80" zoomScaleNormal="80" workbookViewId="0">
      <pane xSplit="4" ySplit="11" topLeftCell="E256" activePane="bottomRight" state="frozen"/>
      <selection pane="topRight" activeCell="E1" sqref="E1"/>
      <selection pane="bottomLeft" activeCell="A12" sqref="A12"/>
      <selection pane="bottomRight" activeCell="G279" sqref="G279"/>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Recsk 1.vonal</v>
      </c>
      <c r="G1" s="368"/>
      <c r="H1" s="368"/>
      <c r="I1" s="146"/>
      <c r="J1" s="297" t="s">
        <v>143</v>
      </c>
      <c r="K1" s="499">
        <f>'terepi-hajtásszám&amp;hullaték'!R1</f>
        <v>41816</v>
      </c>
      <c r="L1" s="527"/>
      <c r="M1" s="295" t="s">
        <v>214</v>
      </c>
      <c r="N1" s="295"/>
      <c r="O1" s="368" t="str">
        <f>'terepi-hajtásszám&amp;hullaték'!Y1</f>
        <v>Brevák E. Hepp K. Herbály M. Csíntalan Zs.</v>
      </c>
      <c r="P1" s="368"/>
      <c r="Q1" s="368"/>
      <c r="R1" s="369"/>
      <c r="S1" s="146"/>
      <c r="T1" s="293" t="s">
        <v>305</v>
      </c>
      <c r="U1" s="295"/>
      <c r="V1" s="368" t="str">
        <f>'terepi-hajtásszám&amp;hullaték'!AH1</f>
        <v>Hoffer K.</v>
      </c>
      <c r="W1" s="368"/>
      <c r="X1" s="368"/>
      <c r="Y1" s="368"/>
      <c r="Z1" s="295" t="s">
        <v>306</v>
      </c>
      <c r="AA1" s="295" t="s">
        <v>307</v>
      </c>
      <c r="AB1" s="499">
        <f>'terepi-hajtásszám&amp;hullaték'!AN1</f>
        <v>41861</v>
      </c>
      <c r="AC1" s="528"/>
    </row>
    <row r="2" spans="1:29" ht="15.75" x14ac:dyDescent="0.25">
      <c r="A2" s="266">
        <f>'terepi-hajtásszám&amp;hullaték'!A2</f>
        <v>100</v>
      </c>
      <c r="B2" s="328"/>
      <c r="E2" s="152" t="s">
        <v>348</v>
      </c>
      <c r="F2" s="153"/>
      <c r="G2" s="153"/>
      <c r="H2" s="153"/>
      <c r="I2" s="153"/>
      <c r="J2" s="140"/>
      <c r="K2" s="329"/>
      <c r="L2" s="140"/>
      <c r="M2" s="140"/>
      <c r="N2" s="140"/>
      <c r="O2" s="140"/>
      <c r="P2" s="140"/>
      <c r="Q2" s="140"/>
      <c r="R2" s="140"/>
      <c r="S2" s="140"/>
      <c r="T2" s="140"/>
    </row>
    <row r="3" spans="1:29" ht="15" x14ac:dyDescent="0.2">
      <c r="E3" s="152" t="s">
        <v>377</v>
      </c>
      <c r="F3" s="153"/>
      <c r="G3" s="153"/>
      <c r="H3" s="153"/>
      <c r="I3" s="153"/>
      <c r="J3" s="140"/>
      <c r="K3" s="140"/>
      <c r="L3" s="140"/>
      <c r="M3" s="140"/>
      <c r="N3" s="140"/>
      <c r="O3" s="140"/>
      <c r="P3" s="140"/>
      <c r="Q3" s="140"/>
      <c r="R3" s="140"/>
      <c r="S3" s="140"/>
      <c r="T3" s="140"/>
    </row>
    <row r="4" spans="1:29" ht="15" x14ac:dyDescent="0.2">
      <c r="E4" s="152" t="s">
        <v>376</v>
      </c>
      <c r="F4" s="153"/>
      <c r="G4" s="153"/>
      <c r="H4" s="153"/>
      <c r="I4" s="153"/>
      <c r="J4" s="140"/>
      <c r="K4" s="140"/>
      <c r="L4" s="140"/>
      <c r="M4" s="140"/>
      <c r="N4" s="140"/>
      <c r="O4" s="140"/>
      <c r="P4" s="140"/>
      <c r="Q4" s="140"/>
      <c r="R4" s="140"/>
      <c r="S4" s="140"/>
      <c r="T4" s="140"/>
    </row>
    <row r="5" spans="1:29" ht="15" customHeight="1" x14ac:dyDescent="0.2">
      <c r="E5" s="152" t="s">
        <v>329</v>
      </c>
      <c r="F5" s="153"/>
      <c r="G5" s="153"/>
      <c r="H5" s="153"/>
      <c r="I5" s="153"/>
      <c r="J5" s="140"/>
      <c r="K5" s="140"/>
      <c r="L5" s="140"/>
      <c r="M5" s="140"/>
      <c r="N5" s="140"/>
      <c r="O5" s="140"/>
      <c r="P5" s="140"/>
      <c r="Q5" s="140"/>
      <c r="R5" s="140"/>
      <c r="S5" s="140"/>
      <c r="T5" s="140"/>
    </row>
    <row r="6" spans="1:29" ht="15" customHeight="1" x14ac:dyDescent="0.2">
      <c r="E6" s="152" t="s">
        <v>330</v>
      </c>
      <c r="F6" s="153"/>
      <c r="G6" s="153"/>
      <c r="H6" s="153"/>
      <c r="I6" s="153"/>
      <c r="J6" s="140"/>
      <c r="K6" s="140"/>
      <c r="L6" s="140"/>
      <c r="M6" s="140"/>
      <c r="N6" s="140"/>
      <c r="O6" s="140"/>
      <c r="P6" s="140"/>
      <c r="Q6" s="140"/>
      <c r="R6" s="140"/>
      <c r="S6" s="140"/>
      <c r="T6" s="140"/>
      <c r="U6" s="140"/>
      <c r="V6" s="140"/>
      <c r="W6" s="140"/>
    </row>
    <row r="7" spans="1:29" ht="15" x14ac:dyDescent="0.2">
      <c r="E7" s="466" t="s">
        <v>424</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254</v>
      </c>
      <c r="T9" s="551"/>
      <c r="U9" s="229" t="s">
        <v>331</v>
      </c>
      <c r="W9" s="344"/>
    </row>
    <row r="10" spans="1:29" ht="15.75" customHeight="1" x14ac:dyDescent="0.25">
      <c r="B10" s="418"/>
      <c r="C10" s="418"/>
      <c r="D10" s="418"/>
      <c r="E10" s="425"/>
      <c r="F10" s="423"/>
      <c r="G10" s="540" t="s">
        <v>271</v>
      </c>
      <c r="H10" s="541"/>
      <c r="I10" s="541"/>
      <c r="J10" s="542"/>
      <c r="K10" s="548" t="s">
        <v>272</v>
      </c>
      <c r="L10" s="541"/>
      <c r="M10" s="541"/>
      <c r="N10" s="542"/>
      <c r="O10" s="548" t="s">
        <v>273</v>
      </c>
      <c r="P10" s="541"/>
      <c r="Q10" s="541"/>
      <c r="R10" s="549"/>
      <c r="S10" s="552" t="s">
        <v>252</v>
      </c>
      <c r="T10" s="538" t="s">
        <v>253</v>
      </c>
      <c r="U10" s="209"/>
      <c r="V10" s="435" t="s">
        <v>422</v>
      </c>
      <c r="W10" s="344"/>
    </row>
    <row r="11" spans="1:29" ht="47.25" customHeight="1" x14ac:dyDescent="0.25">
      <c r="A11" s="419" t="s">
        <v>390</v>
      </c>
      <c r="B11" s="418" t="s">
        <v>229</v>
      </c>
      <c r="C11" s="418" t="s">
        <v>390</v>
      </c>
      <c r="D11" s="418"/>
      <c r="E11" s="426" t="s">
        <v>345</v>
      </c>
      <c r="F11" s="427" t="s">
        <v>223</v>
      </c>
      <c r="G11" s="459" t="s">
        <v>394</v>
      </c>
      <c r="H11" s="459" t="s">
        <v>395</v>
      </c>
      <c r="I11" s="459" t="s">
        <v>396</v>
      </c>
      <c r="J11" s="460" t="s">
        <v>397</v>
      </c>
      <c r="K11" s="461" t="s">
        <v>401</v>
      </c>
      <c r="L11" s="459" t="s">
        <v>402</v>
      </c>
      <c r="M11" s="459" t="s">
        <v>403</v>
      </c>
      <c r="N11" s="462" t="s">
        <v>404</v>
      </c>
      <c r="O11" s="463" t="s">
        <v>405</v>
      </c>
      <c r="P11" s="459" t="s">
        <v>406</v>
      </c>
      <c r="Q11" s="459" t="s">
        <v>407</v>
      </c>
      <c r="R11" s="463" t="s">
        <v>408</v>
      </c>
      <c r="S11" s="534"/>
      <c r="T11" s="539"/>
      <c r="U11" s="464" t="s">
        <v>423</v>
      </c>
      <c r="V11" s="222" t="str">
        <f>C11</f>
        <v>fásszárú faj</v>
      </c>
      <c r="W11" s="344"/>
    </row>
    <row r="12" spans="1:29" ht="15.75" x14ac:dyDescent="0.25">
      <c r="A12" s="150" t="str">
        <f>'terepi-hajtásszám&amp;hullaték'!Q4</f>
        <v>Kocsánytalan tölgy</v>
      </c>
      <c r="B12" s="401">
        <v>3</v>
      </c>
      <c r="C12" s="338" t="s">
        <v>242</v>
      </c>
      <c r="D12" s="339"/>
      <c r="E12" s="149">
        <v>9</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Galagonya</v>
      </c>
      <c r="W12" s="328"/>
    </row>
    <row r="13" spans="1:29" ht="15.75" x14ac:dyDescent="0.25">
      <c r="A13" s="150" t="str">
        <f>'terepi-hajtásszám&amp;hullaték'!Z4</f>
        <v>Kocsányos tölgy</v>
      </c>
      <c r="B13" s="401">
        <v>4</v>
      </c>
      <c r="C13" s="338" t="s">
        <v>242</v>
      </c>
      <c r="D13" s="339"/>
      <c r="E13" s="149">
        <v>11</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260" si="0">IF((T13-S13)&gt;0,T13-S13,"nulla")</f>
        <v>nulla</v>
      </c>
      <c r="V13" s="222" t="str">
        <f t="shared" ref="V13:V260" si="1">C13</f>
        <v>Galagonya</v>
      </c>
      <c r="W13" s="328"/>
    </row>
    <row r="14" spans="1:29" ht="15.75" x14ac:dyDescent="0.25">
      <c r="A14" s="150" t="str">
        <f>'terepi-hajtásszám&amp;hullaték'!AI4</f>
        <v>Csertölgy</v>
      </c>
      <c r="B14" s="401">
        <v>4</v>
      </c>
      <c r="C14" s="338" t="s">
        <v>242</v>
      </c>
      <c r="D14" s="339"/>
      <c r="E14" s="149">
        <v>1.5</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Galagonya</v>
      </c>
      <c r="W14" s="328"/>
    </row>
    <row r="15" spans="1:29" ht="15.75" x14ac:dyDescent="0.25">
      <c r="A15" s="150" t="str">
        <f>'terepi-hajtásszám&amp;hullaték'!AR4</f>
        <v>Magas kőris</v>
      </c>
      <c r="B15" s="401">
        <v>6</v>
      </c>
      <c r="C15" s="338" t="s">
        <v>216</v>
      </c>
      <c r="D15" s="339"/>
      <c r="E15" s="149">
        <v>99</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Csertölgy</v>
      </c>
      <c r="W15" s="328"/>
    </row>
    <row r="16" spans="1:29" ht="15.75" x14ac:dyDescent="0.25">
      <c r="A16" s="150" t="str">
        <f>'terepi-hajtásszám&amp;hullaték'!BA4</f>
        <v>Virágos kőris</v>
      </c>
      <c r="B16" s="401">
        <v>7</v>
      </c>
      <c r="C16" s="338" t="s">
        <v>216</v>
      </c>
      <c r="D16" s="339"/>
      <c r="E16" s="149">
        <v>128</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Csertölgy</v>
      </c>
      <c r="W16" s="328"/>
    </row>
    <row r="17" spans="1:23" ht="15.75" x14ac:dyDescent="0.25">
      <c r="A17" s="150" t="str">
        <f>'terepi-hajtásszám&amp;hullaték'!BJ4</f>
        <v>Gyertyán</v>
      </c>
      <c r="B17" s="401">
        <v>8</v>
      </c>
      <c r="C17" s="338" t="s">
        <v>242</v>
      </c>
      <c r="D17" s="339"/>
      <c r="E17" s="149">
        <v>10</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Galagonya</v>
      </c>
      <c r="W17" s="328"/>
    </row>
    <row r="18" spans="1:23" ht="15.75" x14ac:dyDescent="0.25">
      <c r="A18" s="150" t="str">
        <f>'terepi-hajtásszám&amp;hullaték'!BS4</f>
        <v>Bükk</v>
      </c>
      <c r="B18" s="401">
        <v>9</v>
      </c>
      <c r="C18" s="338" t="s">
        <v>137</v>
      </c>
      <c r="D18" s="339"/>
      <c r="E18" s="149">
        <v>27</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Gyertyán</v>
      </c>
      <c r="W18" s="328"/>
    </row>
    <row r="19" spans="1:23" ht="15.75" x14ac:dyDescent="0.25">
      <c r="A19" s="150" t="str">
        <f>'terepi-hajtásszám&amp;hullaték'!CB4</f>
        <v>Hegyi juhar</v>
      </c>
      <c r="B19" s="401">
        <v>11</v>
      </c>
      <c r="C19" s="338" t="s">
        <v>216</v>
      </c>
      <c r="D19" s="339"/>
      <c r="E19" s="149">
        <v>88</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Csertölgy</v>
      </c>
      <c r="W19" s="328"/>
    </row>
    <row r="20" spans="1:23" ht="15.75" x14ac:dyDescent="0.25">
      <c r="A20" s="150" t="str">
        <f>'terepi-hajtásszám&amp;hullaték'!CK4</f>
        <v>Korai juhar</v>
      </c>
      <c r="B20" s="401">
        <v>12</v>
      </c>
      <c r="C20" s="338" t="s">
        <v>216</v>
      </c>
      <c r="D20" s="339"/>
      <c r="E20" s="149">
        <v>70</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Csertölgy</v>
      </c>
      <c r="W20" s="328"/>
    </row>
    <row r="21" spans="1:23" ht="15.75" x14ac:dyDescent="0.25">
      <c r="A21" s="150" t="str">
        <f>'terepi-hajtásszám&amp;hullaték'!CT4</f>
        <v>Mezei juhar</v>
      </c>
      <c r="B21" s="401">
        <v>13</v>
      </c>
      <c r="C21" s="338" t="s">
        <v>215</v>
      </c>
      <c r="D21" s="339"/>
      <c r="E21" s="149">
        <v>90</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Kocsánytalan tölgy</v>
      </c>
      <c r="W21" s="328"/>
    </row>
    <row r="22" spans="1:23" ht="15.75" x14ac:dyDescent="0.25">
      <c r="A22" s="150" t="str">
        <f>'terepi-hajtásszám&amp;hullaték'!DC4</f>
        <v>Erdei fenyő</v>
      </c>
      <c r="B22" s="401">
        <v>17</v>
      </c>
      <c r="C22" s="338" t="s">
        <v>137</v>
      </c>
      <c r="D22" s="339"/>
      <c r="E22" s="149">
        <v>62</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Gyertyán</v>
      </c>
      <c r="W22" s="328"/>
    </row>
    <row r="23" spans="1:23" ht="15.75" x14ac:dyDescent="0.25">
      <c r="A23" s="150" t="str">
        <f>'terepi-hajtásszám&amp;hullaték'!DL4</f>
        <v>Akác</v>
      </c>
      <c r="B23" s="401">
        <v>18</v>
      </c>
      <c r="C23" s="338" t="s">
        <v>137</v>
      </c>
      <c r="D23" s="339"/>
      <c r="E23" s="149">
        <v>11</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Gyertyán</v>
      </c>
      <c r="W23" s="328"/>
    </row>
    <row r="24" spans="1:23" ht="15.75" x14ac:dyDescent="0.25">
      <c r="A24" s="150" t="str">
        <f>'terepi-hajtásszám&amp;hullaték'!DU4</f>
        <v>Fagyal</v>
      </c>
      <c r="B24" s="401">
        <v>18</v>
      </c>
      <c r="C24" s="338" t="s">
        <v>137</v>
      </c>
      <c r="D24" s="339"/>
      <c r="E24" s="149">
        <v>3</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Gyertyán</v>
      </c>
      <c r="W24" s="328"/>
    </row>
    <row r="25" spans="1:23" ht="15.75" x14ac:dyDescent="0.25">
      <c r="A25" s="150" t="str">
        <f>'terepi-hajtásszám&amp;hullaték'!ED4</f>
        <v>Galagonya</v>
      </c>
      <c r="B25" s="401">
        <v>18</v>
      </c>
      <c r="C25" s="338" t="s">
        <v>137</v>
      </c>
      <c r="D25" s="339"/>
      <c r="E25" s="149">
        <v>6</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Gyertyán</v>
      </c>
      <c r="W25" s="328"/>
    </row>
    <row r="26" spans="1:23" ht="15.75" x14ac:dyDescent="0.25">
      <c r="A26" s="150" t="str">
        <f>'terepi-hajtásszám&amp;hullaték'!EM4</f>
        <v>Húsos som</v>
      </c>
      <c r="B26" s="401">
        <v>18</v>
      </c>
      <c r="C26" s="338" t="s">
        <v>137</v>
      </c>
      <c r="D26" s="339"/>
      <c r="E26" s="149">
        <v>5</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Gyertyán</v>
      </c>
      <c r="W26" s="328"/>
    </row>
    <row r="27" spans="1:23" ht="15.75" x14ac:dyDescent="0.25">
      <c r="A27" s="150" t="str">
        <f>'terepi-hajtásszám&amp;hullaték'!EV4</f>
        <v>Veresgyűrűs som</v>
      </c>
      <c r="B27" s="401">
        <v>18</v>
      </c>
      <c r="C27" s="338" t="s">
        <v>137</v>
      </c>
      <c r="D27" s="339"/>
      <c r="E27" s="149">
        <v>6</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Gyertyán</v>
      </c>
      <c r="W27" s="328"/>
    </row>
    <row r="28" spans="1:23" ht="15.75" x14ac:dyDescent="0.25">
      <c r="A28" s="150" t="str">
        <f>'terepi-hajtásszám&amp;hullaték'!FE4</f>
        <v>Kökény</v>
      </c>
      <c r="B28" s="401">
        <v>18</v>
      </c>
      <c r="C28" s="338" t="s">
        <v>137</v>
      </c>
      <c r="D28" s="339"/>
      <c r="E28" s="149">
        <v>3</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Gyertyán</v>
      </c>
      <c r="W28" s="328"/>
    </row>
    <row r="29" spans="1:23" ht="15.75" x14ac:dyDescent="0.25">
      <c r="A29" s="150" t="str">
        <f>'terepi-hajtásszám&amp;hullaték'!FN4</f>
        <v>Szeder</v>
      </c>
      <c r="B29" s="401">
        <v>18</v>
      </c>
      <c r="C29" s="338" t="s">
        <v>137</v>
      </c>
      <c r="D29" s="339"/>
      <c r="E29" s="149">
        <v>7</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Gyertyán</v>
      </c>
      <c r="W29" s="328"/>
    </row>
    <row r="30" spans="1:23" ht="15.75" x14ac:dyDescent="0.25">
      <c r="A30" s="150" t="str">
        <f>'terepi-hajtásszám&amp;hullaték'!FW4</f>
        <v>Vadrózsa</v>
      </c>
      <c r="B30" s="401">
        <v>18</v>
      </c>
      <c r="C30" s="338" t="s">
        <v>33</v>
      </c>
      <c r="D30" s="339"/>
      <c r="E30" s="149">
        <v>30</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Bükk</v>
      </c>
      <c r="W30" s="328"/>
    </row>
    <row r="31" spans="1:23" ht="15.75" x14ac:dyDescent="0.25">
      <c r="A31" s="150" t="str">
        <f>'terepi-hajtásszám&amp;hullaték'!GF4</f>
        <v>Bodza</v>
      </c>
      <c r="B31" s="401">
        <v>19</v>
      </c>
      <c r="C31" s="338" t="s">
        <v>216</v>
      </c>
      <c r="D31" s="339"/>
      <c r="E31" s="149">
        <v>162</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Csertölgy</v>
      </c>
      <c r="W31" s="328"/>
    </row>
    <row r="32" spans="1:23" ht="15.75" x14ac:dyDescent="0.25">
      <c r="A32" s="150" t="str">
        <f>'terepi-hajtásszám&amp;hullaték'!GO4</f>
        <v>Mezei szil</v>
      </c>
      <c r="B32" s="401">
        <v>19</v>
      </c>
      <c r="C32" s="338" t="s">
        <v>137</v>
      </c>
      <c r="D32" s="339"/>
      <c r="E32" s="149">
        <v>6</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Gyertyán</v>
      </c>
      <c r="W32" s="328"/>
    </row>
    <row r="33" spans="1:23" ht="15.75" x14ac:dyDescent="0.25">
      <c r="A33" s="150" t="str">
        <f>'terepi-hajtásszám&amp;hullaték'!GX4</f>
        <v>Berkenye</v>
      </c>
      <c r="B33" s="401">
        <v>19</v>
      </c>
      <c r="C33" s="338" t="s">
        <v>137</v>
      </c>
      <c r="D33" s="339"/>
      <c r="E33" s="149">
        <v>4</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Gyertyán</v>
      </c>
      <c r="W33" s="328"/>
    </row>
    <row r="34" spans="1:23" ht="15.75" x14ac:dyDescent="0.25">
      <c r="A34" s="150" t="s">
        <v>439</v>
      </c>
      <c r="B34" s="401">
        <v>19</v>
      </c>
      <c r="C34" s="338" t="s">
        <v>137</v>
      </c>
      <c r="D34" s="339"/>
      <c r="E34" s="149">
        <v>3</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Gyertyán</v>
      </c>
      <c r="W34" s="328"/>
    </row>
    <row r="35" spans="1:23" ht="15.75" x14ac:dyDescent="0.25">
      <c r="A35" s="417" t="s">
        <v>440</v>
      </c>
      <c r="B35" s="401">
        <v>19</v>
      </c>
      <c r="C35" s="338" t="s">
        <v>137</v>
      </c>
      <c r="D35" s="339"/>
      <c r="E35" s="149">
        <v>10</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Gyertyán</v>
      </c>
      <c r="W35" s="328"/>
    </row>
    <row r="36" spans="1:23" ht="15.75" x14ac:dyDescent="0.25">
      <c r="A36" s="417" t="s">
        <v>441</v>
      </c>
      <c r="B36" s="401">
        <v>19</v>
      </c>
      <c r="C36" s="338" t="s">
        <v>137</v>
      </c>
      <c r="D36" s="339"/>
      <c r="E36" s="149">
        <v>4</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Gyertyán</v>
      </c>
      <c r="W36" s="328"/>
    </row>
    <row r="37" spans="1:23" ht="15.75" x14ac:dyDescent="0.25">
      <c r="A37" s="417" t="s">
        <v>442</v>
      </c>
      <c r="B37" s="401">
        <v>20</v>
      </c>
      <c r="C37" s="338" t="s">
        <v>137</v>
      </c>
      <c r="D37" s="339"/>
      <c r="E37" s="149">
        <v>3</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Gyertyán</v>
      </c>
      <c r="W37" s="328"/>
    </row>
    <row r="38" spans="1:23" ht="15.75" x14ac:dyDescent="0.25">
      <c r="A38" s="417" t="s">
        <v>372</v>
      </c>
      <c r="B38" s="401">
        <v>20</v>
      </c>
      <c r="C38" s="338" t="s">
        <v>137</v>
      </c>
      <c r="D38" s="339"/>
      <c r="E38" s="149">
        <v>7</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Gyertyán</v>
      </c>
      <c r="W38" s="328"/>
    </row>
    <row r="39" spans="1:23" ht="15.75" x14ac:dyDescent="0.25">
      <c r="A39" s="417" t="s">
        <v>373</v>
      </c>
      <c r="B39" s="401">
        <v>20</v>
      </c>
      <c r="C39" s="338" t="s">
        <v>137</v>
      </c>
      <c r="D39" s="339"/>
      <c r="E39" s="149">
        <v>7</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Gyertyán</v>
      </c>
      <c r="W39" s="328"/>
    </row>
    <row r="40" spans="1:23" ht="15.75" x14ac:dyDescent="0.25">
      <c r="A40" s="417" t="s">
        <v>374</v>
      </c>
      <c r="B40" s="401">
        <v>20</v>
      </c>
      <c r="C40" s="338" t="s">
        <v>137</v>
      </c>
      <c r="D40" s="339"/>
      <c r="E40" s="149">
        <v>5</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Gyertyán</v>
      </c>
      <c r="W40" s="328"/>
    </row>
    <row r="41" spans="1:23" ht="15.75" x14ac:dyDescent="0.25">
      <c r="A41" s="417" t="s">
        <v>375</v>
      </c>
      <c r="B41" s="401">
        <v>20</v>
      </c>
      <c r="C41" s="338" t="s">
        <v>137</v>
      </c>
      <c r="D41" s="339"/>
      <c r="E41" s="149">
        <v>2</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Gyertyán</v>
      </c>
      <c r="W41" s="328"/>
    </row>
    <row r="42" spans="1:23" ht="15.75" x14ac:dyDescent="0.25">
      <c r="A42" s="417" t="s">
        <v>378</v>
      </c>
      <c r="B42" s="401">
        <v>20</v>
      </c>
      <c r="C42" s="338" t="s">
        <v>137</v>
      </c>
      <c r="D42" s="339"/>
      <c r="E42" s="149">
        <v>2</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Gyertyán</v>
      </c>
      <c r="W42" s="328"/>
    </row>
    <row r="43" spans="1:23" ht="15.75" x14ac:dyDescent="0.25">
      <c r="A43" s="417" t="s">
        <v>379</v>
      </c>
      <c r="B43" s="401">
        <v>20</v>
      </c>
      <c r="C43" s="338" t="s">
        <v>137</v>
      </c>
      <c r="D43" s="339"/>
      <c r="E43" s="149">
        <v>8</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Gyertyán</v>
      </c>
      <c r="W43" s="328"/>
    </row>
    <row r="44" spans="1:23" ht="15.75" x14ac:dyDescent="0.25">
      <c r="A44" s="417" t="s">
        <v>380</v>
      </c>
      <c r="B44" s="401">
        <v>20</v>
      </c>
      <c r="C44" s="338" t="s">
        <v>137</v>
      </c>
      <c r="D44" s="339"/>
      <c r="E44" s="149">
        <v>4</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Gyertyán</v>
      </c>
      <c r="W44" s="328"/>
    </row>
    <row r="45" spans="1:23" ht="15.75" x14ac:dyDescent="0.25">
      <c r="A45" s="417" t="s">
        <v>381</v>
      </c>
      <c r="B45" s="401">
        <v>20</v>
      </c>
      <c r="C45" s="338" t="s">
        <v>137</v>
      </c>
      <c r="D45" s="339"/>
      <c r="E45" s="149">
        <v>2</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Gyertyán</v>
      </c>
      <c r="W45" s="328"/>
    </row>
    <row r="46" spans="1:23" ht="15.75" x14ac:dyDescent="0.25">
      <c r="A46" s="417" t="s">
        <v>438</v>
      </c>
      <c r="B46" s="401">
        <v>20</v>
      </c>
      <c r="C46" s="338" t="s">
        <v>137</v>
      </c>
      <c r="D46" s="339"/>
      <c r="E46" s="149">
        <v>5</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Gyertyán</v>
      </c>
      <c r="W46" s="328"/>
    </row>
    <row r="47" spans="1:23" ht="15.75" x14ac:dyDescent="0.25">
      <c r="A47" s="238"/>
      <c r="B47" s="401">
        <v>20</v>
      </c>
      <c r="C47" s="338" t="s">
        <v>137</v>
      </c>
      <c r="D47" s="339"/>
      <c r="E47" s="149">
        <v>21</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Gyertyán</v>
      </c>
      <c r="W47" s="328"/>
    </row>
    <row r="48" spans="1:23" ht="15.75" x14ac:dyDescent="0.25">
      <c r="A48" s="238"/>
      <c r="B48" s="401">
        <v>22</v>
      </c>
      <c r="C48" s="338" t="s">
        <v>216</v>
      </c>
      <c r="D48" s="339"/>
      <c r="E48" s="149">
        <v>55</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Csertölgy</v>
      </c>
      <c r="W48" s="328"/>
    </row>
    <row r="49" spans="1:23" ht="15.75" x14ac:dyDescent="0.25">
      <c r="A49" s="238"/>
      <c r="B49" s="401">
        <v>23</v>
      </c>
      <c r="C49" s="338" t="s">
        <v>137</v>
      </c>
      <c r="D49" s="339"/>
      <c r="E49" s="149">
        <v>10</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Gyertyán</v>
      </c>
      <c r="W49" s="328"/>
    </row>
    <row r="50" spans="1:23" ht="15.75" x14ac:dyDescent="0.25">
      <c r="A50" s="238"/>
      <c r="B50" s="401">
        <v>23</v>
      </c>
      <c r="C50" s="338" t="s">
        <v>137</v>
      </c>
      <c r="D50" s="339"/>
      <c r="E50" s="149">
        <v>8</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Gyertyán</v>
      </c>
      <c r="W50" s="328"/>
    </row>
    <row r="51" spans="1:23" ht="15.75" x14ac:dyDescent="0.25">
      <c r="B51" s="401">
        <v>23</v>
      </c>
      <c r="C51" s="338" t="s">
        <v>137</v>
      </c>
      <c r="D51" s="339"/>
      <c r="E51" s="149">
        <v>6</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Gyertyán</v>
      </c>
      <c r="W51" s="328"/>
    </row>
    <row r="52" spans="1:23" ht="15.75" x14ac:dyDescent="0.25">
      <c r="B52" s="401">
        <v>24</v>
      </c>
      <c r="C52" s="338" t="s">
        <v>137</v>
      </c>
      <c r="D52" s="339"/>
      <c r="E52" s="149">
        <v>15</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Gyertyán</v>
      </c>
      <c r="W52" s="328"/>
    </row>
    <row r="53" spans="1:23" ht="15.75" x14ac:dyDescent="0.25">
      <c r="B53" s="401">
        <v>24</v>
      </c>
      <c r="C53" s="338" t="s">
        <v>137</v>
      </c>
      <c r="D53" s="339"/>
      <c r="E53" s="149">
        <v>20</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Gyertyán</v>
      </c>
      <c r="W53" s="328"/>
    </row>
    <row r="54" spans="1:23" ht="15.75" x14ac:dyDescent="0.25">
      <c r="B54" s="401">
        <v>24</v>
      </c>
      <c r="C54" s="338" t="s">
        <v>137</v>
      </c>
      <c r="D54" s="339"/>
      <c r="E54" s="149">
        <v>10</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Gyertyán</v>
      </c>
      <c r="W54" s="328"/>
    </row>
    <row r="55" spans="1:23" ht="15.75" x14ac:dyDescent="0.25">
      <c r="B55" s="401">
        <v>26</v>
      </c>
      <c r="C55" s="338" t="s">
        <v>137</v>
      </c>
      <c r="D55" s="339"/>
      <c r="E55" s="149">
        <v>131</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Gyertyán</v>
      </c>
      <c r="W55" s="328"/>
    </row>
    <row r="56" spans="1:23" ht="15.75" x14ac:dyDescent="0.25">
      <c r="B56" s="401">
        <v>27</v>
      </c>
      <c r="C56" s="338" t="s">
        <v>137</v>
      </c>
      <c r="D56" s="339"/>
      <c r="E56" s="149">
        <v>11</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Gyertyán</v>
      </c>
      <c r="W56" s="328"/>
    </row>
    <row r="57" spans="1:23" ht="15.75" x14ac:dyDescent="0.25">
      <c r="B57" s="401">
        <v>27</v>
      </c>
      <c r="C57" s="338" t="s">
        <v>137</v>
      </c>
      <c r="D57" s="339"/>
      <c r="E57" s="149">
        <v>37</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Gyertyán</v>
      </c>
      <c r="W57" s="328"/>
    </row>
    <row r="58" spans="1:23" ht="15.75" x14ac:dyDescent="0.25">
      <c r="B58" s="401">
        <v>27</v>
      </c>
      <c r="C58" s="338" t="s">
        <v>137</v>
      </c>
      <c r="D58" s="339"/>
      <c r="E58" s="149">
        <v>18</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Gyertyán</v>
      </c>
      <c r="W58" s="328"/>
    </row>
    <row r="59" spans="1:23" ht="15.75" x14ac:dyDescent="0.25">
      <c r="B59" s="401">
        <v>28</v>
      </c>
      <c r="C59" s="338" t="s">
        <v>242</v>
      </c>
      <c r="D59" s="339"/>
      <c r="E59" s="149">
        <v>26</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Galagonya</v>
      </c>
      <c r="W59" s="328"/>
    </row>
    <row r="60" spans="1:23" ht="15.75" x14ac:dyDescent="0.25">
      <c r="B60" s="401">
        <v>28</v>
      </c>
      <c r="C60" s="338" t="s">
        <v>242</v>
      </c>
      <c r="D60" s="339"/>
      <c r="E60" s="149">
        <v>19</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Galagonya</v>
      </c>
      <c r="W60" s="328"/>
    </row>
    <row r="61" spans="1:23" ht="15.75" x14ac:dyDescent="0.25">
      <c r="B61" s="401">
        <v>28</v>
      </c>
      <c r="C61" s="338" t="s">
        <v>137</v>
      </c>
      <c r="D61" s="339"/>
      <c r="E61" s="149">
        <v>12</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Gyertyán</v>
      </c>
      <c r="W61" s="328"/>
    </row>
    <row r="62" spans="1:23" ht="15.75" x14ac:dyDescent="0.25">
      <c r="B62" s="401">
        <v>28</v>
      </c>
      <c r="C62" s="338" t="s">
        <v>137</v>
      </c>
      <c r="D62" s="339"/>
      <c r="E62" s="149">
        <v>10</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Gyertyán</v>
      </c>
      <c r="W62" s="328"/>
    </row>
    <row r="63" spans="1:23" ht="15.75" x14ac:dyDescent="0.25">
      <c r="B63" s="401">
        <v>29</v>
      </c>
      <c r="C63" s="338" t="s">
        <v>137</v>
      </c>
      <c r="D63" s="339"/>
      <c r="E63" s="149">
        <v>6</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Gyertyán</v>
      </c>
      <c r="W63" s="328"/>
    </row>
    <row r="64" spans="1:23" ht="15.75" x14ac:dyDescent="0.25">
      <c r="B64" s="401">
        <v>30</v>
      </c>
      <c r="C64" s="338" t="s">
        <v>137</v>
      </c>
      <c r="D64" s="339"/>
      <c r="E64" s="149">
        <v>7</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Gyertyán</v>
      </c>
      <c r="W64" s="328"/>
    </row>
    <row r="65" spans="2:23" ht="15.75" x14ac:dyDescent="0.25">
      <c r="B65" s="401">
        <v>30</v>
      </c>
      <c r="C65" s="338" t="s">
        <v>137</v>
      </c>
      <c r="D65" s="339"/>
      <c r="E65" s="149">
        <v>4</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ref="U65:U128" si="2">IF((T65-S65)&gt;0,T65-S65,"nulla")</f>
        <v>nulla</v>
      </c>
      <c r="V65" s="222" t="str">
        <f t="shared" ref="V65:V128" si="3">C65</f>
        <v>Gyertyán</v>
      </c>
      <c r="W65" s="328"/>
    </row>
    <row r="66" spans="2:23" ht="15.75" x14ac:dyDescent="0.25">
      <c r="B66" s="401">
        <v>30</v>
      </c>
      <c r="C66" s="338" t="s">
        <v>137</v>
      </c>
      <c r="D66" s="339"/>
      <c r="E66" s="149">
        <v>4</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2"/>
        <v>nulla</v>
      </c>
      <c r="V66" s="222" t="str">
        <f t="shared" si="3"/>
        <v>Gyertyán</v>
      </c>
      <c r="W66" s="328"/>
    </row>
    <row r="67" spans="2:23" ht="15.75" x14ac:dyDescent="0.25">
      <c r="B67" s="401">
        <v>31</v>
      </c>
      <c r="C67" s="338" t="s">
        <v>241</v>
      </c>
      <c r="D67" s="339"/>
      <c r="E67" s="149">
        <v>3</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2"/>
        <v>nulla</v>
      </c>
      <c r="V67" s="222" t="str">
        <f t="shared" si="3"/>
        <v>Fagyal</v>
      </c>
      <c r="W67" s="328"/>
    </row>
    <row r="68" spans="2:23" ht="15.75" x14ac:dyDescent="0.25">
      <c r="B68" s="401">
        <v>32</v>
      </c>
      <c r="C68" s="338" t="s">
        <v>137</v>
      </c>
      <c r="D68" s="339"/>
      <c r="E68" s="149">
        <v>31</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2"/>
        <v>nulla</v>
      </c>
      <c r="V68" s="222" t="str">
        <f t="shared" si="3"/>
        <v>Gyertyán</v>
      </c>
      <c r="W68" s="328"/>
    </row>
    <row r="69" spans="2:23" ht="15.75" x14ac:dyDescent="0.25">
      <c r="B69" s="401">
        <v>32</v>
      </c>
      <c r="C69" s="338" t="s">
        <v>137</v>
      </c>
      <c r="D69" s="339"/>
      <c r="E69" s="149">
        <v>7</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2"/>
        <v>nulla</v>
      </c>
      <c r="V69" s="222" t="str">
        <f t="shared" si="3"/>
        <v>Gyertyán</v>
      </c>
      <c r="W69" s="328"/>
    </row>
    <row r="70" spans="2:23" ht="15.75" x14ac:dyDescent="0.25">
      <c r="B70" s="401">
        <v>35</v>
      </c>
      <c r="C70" s="338" t="s">
        <v>137</v>
      </c>
      <c r="D70" s="339"/>
      <c r="E70" s="149">
        <v>7</v>
      </c>
      <c r="F70" s="211">
        <v>0</v>
      </c>
      <c r="G70" s="211">
        <v>1</v>
      </c>
      <c r="H70" s="211">
        <v>0</v>
      </c>
      <c r="I70" s="211">
        <v>0</v>
      </c>
      <c r="J70" s="211">
        <v>0</v>
      </c>
      <c r="K70" s="267">
        <v>0</v>
      </c>
      <c r="L70" s="211">
        <v>0</v>
      </c>
      <c r="M70" s="211">
        <v>0</v>
      </c>
      <c r="N70" s="268">
        <v>0</v>
      </c>
      <c r="O70" s="149">
        <v>0</v>
      </c>
      <c r="P70" s="211">
        <v>0</v>
      </c>
      <c r="Q70" s="211">
        <v>0</v>
      </c>
      <c r="R70" s="151">
        <v>0</v>
      </c>
      <c r="S70" s="213">
        <v>81</v>
      </c>
      <c r="T70" s="212">
        <v>110</v>
      </c>
      <c r="U70" s="469">
        <f t="shared" si="2"/>
        <v>29</v>
      </c>
      <c r="V70" s="222" t="str">
        <f t="shared" si="3"/>
        <v>Gyertyán</v>
      </c>
      <c r="W70" s="328"/>
    </row>
    <row r="71" spans="2:23" ht="15.75" x14ac:dyDescent="0.25">
      <c r="B71" s="401">
        <v>35</v>
      </c>
      <c r="C71" s="338" t="s">
        <v>137</v>
      </c>
      <c r="D71" s="339"/>
      <c r="E71" s="149">
        <v>5</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2"/>
        <v>nulla</v>
      </c>
      <c r="V71" s="222" t="str">
        <f t="shared" si="3"/>
        <v>Gyertyán</v>
      </c>
      <c r="W71" s="328"/>
    </row>
    <row r="72" spans="2:23" ht="15.75" x14ac:dyDescent="0.25">
      <c r="B72" s="401">
        <v>36</v>
      </c>
      <c r="C72" s="338" t="s">
        <v>216</v>
      </c>
      <c r="D72" s="339"/>
      <c r="E72" s="149">
        <v>128</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2"/>
        <v>nulla</v>
      </c>
      <c r="V72" s="222" t="str">
        <f t="shared" si="3"/>
        <v>Csertölgy</v>
      </c>
      <c r="W72" s="328"/>
    </row>
    <row r="73" spans="2:23" ht="15.75" x14ac:dyDescent="0.25">
      <c r="B73" s="401">
        <v>36</v>
      </c>
      <c r="C73" s="338" t="s">
        <v>137</v>
      </c>
      <c r="D73" s="339"/>
      <c r="E73" s="149">
        <v>19</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2"/>
        <v>nulla</v>
      </c>
      <c r="V73" s="222" t="str">
        <f t="shared" si="3"/>
        <v>Gyertyán</v>
      </c>
      <c r="W73" s="328"/>
    </row>
    <row r="74" spans="2:23" ht="15.75" x14ac:dyDescent="0.25">
      <c r="B74" s="401">
        <v>36</v>
      </c>
      <c r="C74" s="338" t="s">
        <v>137</v>
      </c>
      <c r="D74" s="339"/>
      <c r="E74" s="149">
        <v>2</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2"/>
        <v>nulla</v>
      </c>
      <c r="V74" s="222" t="str">
        <f t="shared" si="3"/>
        <v>Gyertyán</v>
      </c>
      <c r="W74" s="328"/>
    </row>
    <row r="75" spans="2:23" ht="15.75" x14ac:dyDescent="0.25">
      <c r="B75" s="401">
        <v>36</v>
      </c>
      <c r="C75" s="338" t="s">
        <v>137</v>
      </c>
      <c r="D75" s="339"/>
      <c r="E75" s="149">
        <v>4</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2"/>
        <v>nulla</v>
      </c>
      <c r="V75" s="222" t="str">
        <f t="shared" si="3"/>
        <v>Gyertyán</v>
      </c>
      <c r="W75" s="328"/>
    </row>
    <row r="76" spans="2:23" ht="15.75" x14ac:dyDescent="0.25">
      <c r="B76" s="401">
        <v>36</v>
      </c>
      <c r="C76" s="338" t="s">
        <v>241</v>
      </c>
      <c r="D76" s="339"/>
      <c r="E76" s="149">
        <v>3</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2"/>
        <v>nulla</v>
      </c>
      <c r="V76" s="222" t="str">
        <f t="shared" si="3"/>
        <v>Fagyal</v>
      </c>
      <c r="W76" s="328"/>
    </row>
    <row r="77" spans="2:23" ht="15.75" x14ac:dyDescent="0.25">
      <c r="B77" s="401">
        <v>37</v>
      </c>
      <c r="C77" s="338" t="s">
        <v>216</v>
      </c>
      <c r="D77" s="339"/>
      <c r="E77" s="149">
        <v>141</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si="2"/>
        <v>nulla</v>
      </c>
      <c r="V77" s="222" t="str">
        <f t="shared" si="3"/>
        <v>Csertölgy</v>
      </c>
      <c r="W77" s="328"/>
    </row>
    <row r="78" spans="2:23" ht="15.75" x14ac:dyDescent="0.25">
      <c r="B78" s="401">
        <v>38</v>
      </c>
      <c r="C78" s="338" t="s">
        <v>137</v>
      </c>
      <c r="D78" s="339"/>
      <c r="E78" s="149">
        <v>20</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Gyertyán</v>
      </c>
      <c r="W78" s="328"/>
    </row>
    <row r="79" spans="2:23" ht="15.75" x14ac:dyDescent="0.25">
      <c r="B79" s="401">
        <v>38</v>
      </c>
      <c r="C79" s="338" t="s">
        <v>137</v>
      </c>
      <c r="D79" s="339"/>
      <c r="E79" s="149">
        <v>3</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Gyertyán</v>
      </c>
      <c r="W79" s="328"/>
    </row>
    <row r="80" spans="2:23" ht="15.75" x14ac:dyDescent="0.25">
      <c r="B80" s="401">
        <v>39</v>
      </c>
      <c r="C80" s="338" t="s">
        <v>216</v>
      </c>
      <c r="D80" s="339"/>
      <c r="E80" s="149">
        <v>121</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Csertölgy</v>
      </c>
      <c r="W80" s="328"/>
    </row>
    <row r="81" spans="2:23" ht="15.75" x14ac:dyDescent="0.25">
      <c r="B81" s="401">
        <v>39</v>
      </c>
      <c r="C81" s="338" t="s">
        <v>231</v>
      </c>
      <c r="D81" s="339"/>
      <c r="E81" s="149">
        <v>17</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Akác</v>
      </c>
      <c r="W81" s="328"/>
    </row>
    <row r="82" spans="2:23" ht="15.75" x14ac:dyDescent="0.25">
      <c r="B82" s="401">
        <v>40</v>
      </c>
      <c r="C82" s="338" t="s">
        <v>231</v>
      </c>
      <c r="D82" s="339"/>
      <c r="E82" s="149">
        <v>28</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Akác</v>
      </c>
      <c r="W82" s="328"/>
    </row>
    <row r="83" spans="2:23" ht="15.75" x14ac:dyDescent="0.25">
      <c r="B83" s="401">
        <v>41</v>
      </c>
      <c r="C83" s="338" t="s">
        <v>242</v>
      </c>
      <c r="D83" s="339"/>
      <c r="E83" s="149">
        <v>2</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Galagonya</v>
      </c>
      <c r="W83" s="328"/>
    </row>
    <row r="84" spans="2:23" ht="15.75" x14ac:dyDescent="0.25">
      <c r="B84" s="401">
        <v>41</v>
      </c>
      <c r="C84" s="338" t="s">
        <v>231</v>
      </c>
      <c r="D84" s="339"/>
      <c r="E84" s="149">
        <v>29</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Akác</v>
      </c>
      <c r="W84" s="328"/>
    </row>
    <row r="85" spans="2:23" ht="15.75" x14ac:dyDescent="0.25">
      <c r="B85" s="401">
        <v>42</v>
      </c>
      <c r="C85" s="338" t="s">
        <v>137</v>
      </c>
      <c r="D85" s="339"/>
      <c r="E85" s="149">
        <v>4</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Gyertyán</v>
      </c>
      <c r="W85" s="328"/>
    </row>
    <row r="86" spans="2:23" ht="15.75" x14ac:dyDescent="0.25">
      <c r="B86" s="401">
        <v>42</v>
      </c>
      <c r="C86" s="338" t="s">
        <v>216</v>
      </c>
      <c r="D86" s="339"/>
      <c r="E86" s="149">
        <v>107</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Csertölgy</v>
      </c>
      <c r="W86" s="328"/>
    </row>
    <row r="87" spans="2:23" ht="15.75" x14ac:dyDescent="0.25">
      <c r="B87" s="401">
        <v>43</v>
      </c>
      <c r="C87" s="338" t="s">
        <v>216</v>
      </c>
      <c r="D87" s="339"/>
      <c r="E87" s="149">
        <v>73</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Csertölgy</v>
      </c>
      <c r="W87" s="328"/>
    </row>
    <row r="88" spans="2:23" ht="15.75" x14ac:dyDescent="0.25">
      <c r="B88" s="401">
        <v>45</v>
      </c>
      <c r="C88" s="338" t="s">
        <v>216</v>
      </c>
      <c r="D88" s="339"/>
      <c r="E88" s="149">
        <v>125</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Csertölgy</v>
      </c>
      <c r="W88" s="328"/>
    </row>
    <row r="89" spans="2:23" ht="15.75" x14ac:dyDescent="0.25">
      <c r="B89" s="401">
        <v>46</v>
      </c>
      <c r="C89" s="338" t="s">
        <v>137</v>
      </c>
      <c r="D89" s="339"/>
      <c r="E89" s="149">
        <v>109</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Gyertyán</v>
      </c>
      <c r="W89" s="328"/>
    </row>
    <row r="90" spans="2:23" ht="15.75" x14ac:dyDescent="0.25">
      <c r="B90" s="401">
        <v>47</v>
      </c>
      <c r="C90" s="338" t="s">
        <v>231</v>
      </c>
      <c r="D90" s="339"/>
      <c r="E90" s="149">
        <v>16</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Akác</v>
      </c>
      <c r="W90" s="328"/>
    </row>
    <row r="91" spans="2:23" ht="15.75" x14ac:dyDescent="0.25">
      <c r="B91" s="401">
        <v>48</v>
      </c>
      <c r="C91" s="338" t="s">
        <v>231</v>
      </c>
      <c r="D91" s="339"/>
      <c r="E91" s="149">
        <v>19</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Akác</v>
      </c>
      <c r="W91" s="328"/>
    </row>
    <row r="92" spans="2:23" ht="15.75" x14ac:dyDescent="0.25">
      <c r="B92" s="401">
        <v>48</v>
      </c>
      <c r="C92" s="338" t="s">
        <v>216</v>
      </c>
      <c r="D92" s="339"/>
      <c r="E92" s="149">
        <v>126</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Csertölgy</v>
      </c>
      <c r="W92" s="328"/>
    </row>
    <row r="93" spans="2:23" ht="15.75" x14ac:dyDescent="0.25">
      <c r="B93" s="401">
        <v>49</v>
      </c>
      <c r="C93" s="338" t="s">
        <v>137</v>
      </c>
      <c r="D93" s="339"/>
      <c r="E93" s="149">
        <v>49</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Gyertyán</v>
      </c>
      <c r="W93" s="328"/>
    </row>
    <row r="94" spans="2:23" ht="15.75" x14ac:dyDescent="0.25">
      <c r="B94" s="401">
        <v>50</v>
      </c>
      <c r="C94" s="338" t="s">
        <v>242</v>
      </c>
      <c r="D94" s="339"/>
      <c r="E94" s="149">
        <v>5</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Galagonya</v>
      </c>
      <c r="W94" s="328"/>
    </row>
    <row r="95" spans="2:23" ht="15.75" x14ac:dyDescent="0.25">
      <c r="B95" s="401">
        <v>50</v>
      </c>
      <c r="C95" s="338" t="s">
        <v>216</v>
      </c>
      <c r="D95" s="339"/>
      <c r="E95" s="149">
        <v>117</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Csertölgy</v>
      </c>
      <c r="W95" s="328"/>
    </row>
    <row r="96" spans="2:23" ht="15.75" x14ac:dyDescent="0.25">
      <c r="B96" s="401">
        <v>51</v>
      </c>
      <c r="C96" s="338" t="s">
        <v>137</v>
      </c>
      <c r="D96" s="339"/>
      <c r="E96" s="149">
        <v>61</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t="str">
        <f t="shared" si="3"/>
        <v>Gyertyán</v>
      </c>
      <c r="W96" s="328"/>
    </row>
    <row r="97" spans="2:23" ht="15.75" x14ac:dyDescent="0.25">
      <c r="B97" s="401">
        <v>54</v>
      </c>
      <c r="C97" s="338" t="s">
        <v>137</v>
      </c>
      <c r="D97" s="339"/>
      <c r="E97" s="149">
        <v>5.5</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t="str">
        <f t="shared" si="3"/>
        <v>Gyertyán</v>
      </c>
      <c r="W97" s="328"/>
    </row>
    <row r="98" spans="2:23" ht="15.75" x14ac:dyDescent="0.25">
      <c r="B98" s="401">
        <v>54</v>
      </c>
      <c r="C98" s="338" t="s">
        <v>137</v>
      </c>
      <c r="D98" s="339"/>
      <c r="E98" s="149">
        <v>4</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2"/>
        <v>nulla</v>
      </c>
      <c r="V98" s="222" t="str">
        <f t="shared" si="3"/>
        <v>Gyertyán</v>
      </c>
      <c r="W98" s="328"/>
    </row>
    <row r="99" spans="2:23" ht="15.75" x14ac:dyDescent="0.25">
      <c r="B99" s="401">
        <v>54</v>
      </c>
      <c r="C99" s="338" t="s">
        <v>137</v>
      </c>
      <c r="D99" s="339"/>
      <c r="E99" s="149">
        <v>6</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2"/>
        <v>nulla</v>
      </c>
      <c r="V99" s="222" t="str">
        <f t="shared" si="3"/>
        <v>Gyertyán</v>
      </c>
      <c r="W99" s="328"/>
    </row>
    <row r="100" spans="2:23" ht="15.75" x14ac:dyDescent="0.25">
      <c r="B100" s="401">
        <v>54</v>
      </c>
      <c r="C100" s="338" t="s">
        <v>137</v>
      </c>
      <c r="D100" s="339"/>
      <c r="E100" s="149">
        <v>3.5</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2"/>
        <v>nulla</v>
      </c>
      <c r="V100" s="222" t="str">
        <f t="shared" si="3"/>
        <v>Gyertyán</v>
      </c>
      <c r="W100" s="328"/>
    </row>
    <row r="101" spans="2:23" ht="15.75" x14ac:dyDescent="0.25">
      <c r="B101" s="401">
        <v>54</v>
      </c>
      <c r="C101" s="338" t="s">
        <v>137</v>
      </c>
      <c r="D101" s="339"/>
      <c r="E101" s="149">
        <v>5</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2"/>
        <v>nulla</v>
      </c>
      <c r="V101" s="222" t="str">
        <f t="shared" si="3"/>
        <v>Gyertyán</v>
      </c>
      <c r="W101" s="328"/>
    </row>
    <row r="102" spans="2:23" ht="15.75" x14ac:dyDescent="0.25">
      <c r="B102" s="401">
        <v>55</v>
      </c>
      <c r="C102" s="338" t="s">
        <v>137</v>
      </c>
      <c r="D102" s="339"/>
      <c r="E102" s="149">
        <v>9.5</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2"/>
        <v>nulla</v>
      </c>
      <c r="V102" s="222" t="str">
        <f t="shared" si="3"/>
        <v>Gyertyán</v>
      </c>
      <c r="W102" s="328"/>
    </row>
    <row r="103" spans="2:23" ht="15.75" x14ac:dyDescent="0.25">
      <c r="B103" s="401">
        <v>55</v>
      </c>
      <c r="C103" s="338" t="s">
        <v>137</v>
      </c>
      <c r="D103" s="339"/>
      <c r="E103" s="149">
        <v>10.5</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2"/>
        <v>nulla</v>
      </c>
      <c r="V103" s="222" t="str">
        <f t="shared" si="3"/>
        <v>Gyertyán</v>
      </c>
      <c r="W103" s="328"/>
    </row>
    <row r="104" spans="2:23" ht="15.75" x14ac:dyDescent="0.25">
      <c r="B104" s="401">
        <v>55</v>
      </c>
      <c r="C104" s="338" t="s">
        <v>137</v>
      </c>
      <c r="D104" s="339"/>
      <c r="E104" s="149">
        <v>11.5</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2"/>
        <v>nulla</v>
      </c>
      <c r="V104" s="222" t="str">
        <f t="shared" si="3"/>
        <v>Gyertyán</v>
      </c>
      <c r="W104" s="328"/>
    </row>
    <row r="105" spans="2:23" ht="15.75" x14ac:dyDescent="0.25">
      <c r="B105" s="401">
        <v>55</v>
      </c>
      <c r="C105" s="338" t="s">
        <v>137</v>
      </c>
      <c r="D105" s="339"/>
      <c r="E105" s="149">
        <v>8</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2"/>
        <v>nulla</v>
      </c>
      <c r="V105" s="222" t="str">
        <f t="shared" si="3"/>
        <v>Gyertyán</v>
      </c>
      <c r="W105" s="328"/>
    </row>
    <row r="106" spans="2:23" ht="15.75" x14ac:dyDescent="0.25">
      <c r="B106" s="401">
        <v>55</v>
      </c>
      <c r="C106" s="338" t="s">
        <v>137</v>
      </c>
      <c r="D106" s="339"/>
      <c r="E106" s="149">
        <v>11.2</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2"/>
        <v>nulla</v>
      </c>
      <c r="V106" s="222" t="str">
        <f t="shared" si="3"/>
        <v>Gyertyán</v>
      </c>
      <c r="W106" s="328"/>
    </row>
    <row r="107" spans="2:23" ht="15.75" x14ac:dyDescent="0.25">
      <c r="B107" s="401">
        <v>55</v>
      </c>
      <c r="C107" s="338" t="s">
        <v>137</v>
      </c>
      <c r="D107" s="339"/>
      <c r="E107" s="149">
        <v>5</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2"/>
        <v>nulla</v>
      </c>
      <c r="V107" s="222" t="str">
        <f t="shared" si="3"/>
        <v>Gyertyán</v>
      </c>
      <c r="W107" s="328"/>
    </row>
    <row r="108" spans="2:23" ht="15.75" x14ac:dyDescent="0.25">
      <c r="B108" s="401">
        <v>55</v>
      </c>
      <c r="C108" s="338" t="s">
        <v>137</v>
      </c>
      <c r="D108" s="339"/>
      <c r="E108" s="149">
        <v>5.5</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2"/>
        <v>nulla</v>
      </c>
      <c r="V108" s="222" t="str">
        <f t="shared" si="3"/>
        <v>Gyertyán</v>
      </c>
      <c r="W108" s="328"/>
    </row>
    <row r="109" spans="2:23" ht="15.75" x14ac:dyDescent="0.25">
      <c r="B109" s="401">
        <v>55</v>
      </c>
      <c r="C109" s="338" t="s">
        <v>137</v>
      </c>
      <c r="D109" s="339"/>
      <c r="E109" s="149">
        <v>3.5</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2"/>
        <v>nulla</v>
      </c>
      <c r="V109" s="222" t="str">
        <f t="shared" si="3"/>
        <v>Gyertyán</v>
      </c>
      <c r="W109" s="328"/>
    </row>
    <row r="110" spans="2:23" ht="15.75" x14ac:dyDescent="0.25">
      <c r="B110" s="401">
        <v>55</v>
      </c>
      <c r="C110" s="338" t="s">
        <v>231</v>
      </c>
      <c r="D110" s="339"/>
      <c r="E110" s="149">
        <v>8.1999999999999993</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2"/>
        <v>nulla</v>
      </c>
      <c r="V110" s="222" t="str">
        <f t="shared" si="3"/>
        <v>Akác</v>
      </c>
      <c r="W110" s="328"/>
    </row>
    <row r="111" spans="2:23" ht="15.75" x14ac:dyDescent="0.25">
      <c r="B111" s="401">
        <v>56</v>
      </c>
      <c r="C111" s="338" t="s">
        <v>242</v>
      </c>
      <c r="D111" s="339"/>
      <c r="E111" s="149">
        <v>12.5</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2"/>
        <v>nulla</v>
      </c>
      <c r="V111" s="222" t="str">
        <f t="shared" si="3"/>
        <v>Galagonya</v>
      </c>
      <c r="W111" s="328"/>
    </row>
    <row r="112" spans="2:23" ht="15.75" x14ac:dyDescent="0.25">
      <c r="B112" s="401">
        <v>56</v>
      </c>
      <c r="C112" s="338" t="s">
        <v>242</v>
      </c>
      <c r="D112" s="339"/>
      <c r="E112" s="149">
        <v>9.5</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2"/>
        <v>nulla</v>
      </c>
      <c r="V112" s="222" t="str">
        <f t="shared" si="3"/>
        <v>Galagonya</v>
      </c>
      <c r="W112" s="328"/>
    </row>
    <row r="113" spans="2:23" ht="15.75" x14ac:dyDescent="0.25">
      <c r="B113" s="401">
        <v>56</v>
      </c>
      <c r="C113" s="338" t="s">
        <v>231</v>
      </c>
      <c r="D113" s="339"/>
      <c r="E113" s="149">
        <v>46.5</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2"/>
        <v>nulla</v>
      </c>
      <c r="V113" s="222" t="str">
        <f t="shared" si="3"/>
        <v>Akác</v>
      </c>
      <c r="W113" s="328"/>
    </row>
    <row r="114" spans="2:23" ht="15.75" x14ac:dyDescent="0.25">
      <c r="B114" s="401">
        <v>56</v>
      </c>
      <c r="C114" s="338" t="s">
        <v>242</v>
      </c>
      <c r="D114" s="339"/>
      <c r="E114" s="149">
        <v>7.8</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2"/>
        <v>nulla</v>
      </c>
      <c r="V114" s="222" t="str">
        <f t="shared" si="3"/>
        <v>Galagonya</v>
      </c>
      <c r="W114" s="328"/>
    </row>
    <row r="115" spans="2:23" ht="15.75" x14ac:dyDescent="0.25">
      <c r="B115" s="401">
        <v>56</v>
      </c>
      <c r="C115" s="338" t="s">
        <v>137</v>
      </c>
      <c r="D115" s="339"/>
      <c r="E115" s="149">
        <v>39.5</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2"/>
        <v>nulla</v>
      </c>
      <c r="V115" s="222" t="str">
        <f t="shared" si="3"/>
        <v>Gyertyán</v>
      </c>
      <c r="W115" s="328"/>
    </row>
    <row r="116" spans="2:23" ht="15.75" x14ac:dyDescent="0.25">
      <c r="B116" s="401">
        <v>56</v>
      </c>
      <c r="C116" s="338" t="s">
        <v>231</v>
      </c>
      <c r="D116" s="339"/>
      <c r="E116" s="149">
        <v>44.5</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2"/>
        <v>nulla</v>
      </c>
      <c r="V116" s="222" t="str">
        <f t="shared" si="3"/>
        <v>Akác</v>
      </c>
      <c r="W116" s="328"/>
    </row>
    <row r="117" spans="2:23" ht="15.75" x14ac:dyDescent="0.25">
      <c r="B117" s="401">
        <v>56</v>
      </c>
      <c r="C117" s="338" t="s">
        <v>242</v>
      </c>
      <c r="D117" s="339"/>
      <c r="E117" s="149">
        <v>44</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2"/>
        <v>nulla</v>
      </c>
      <c r="V117" s="222" t="str">
        <f t="shared" si="3"/>
        <v>Galagonya</v>
      </c>
      <c r="W117" s="328"/>
    </row>
    <row r="118" spans="2:23" ht="15.75" x14ac:dyDescent="0.25">
      <c r="B118" s="401">
        <v>57</v>
      </c>
      <c r="C118" s="338" t="s">
        <v>438</v>
      </c>
      <c r="D118" s="339"/>
      <c r="E118" s="149">
        <v>61.5</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2"/>
        <v>nulla</v>
      </c>
      <c r="V118" s="222" t="str">
        <f t="shared" si="3"/>
        <v>Ismeretlen</v>
      </c>
      <c r="W118" s="328"/>
    </row>
    <row r="119" spans="2:23" ht="15.75" x14ac:dyDescent="0.25">
      <c r="B119" s="401">
        <v>57</v>
      </c>
      <c r="C119" s="338" t="s">
        <v>137</v>
      </c>
      <c r="D119" s="339"/>
      <c r="E119" s="149">
        <v>15.5</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2"/>
        <v>nulla</v>
      </c>
      <c r="V119" s="222" t="str">
        <f t="shared" si="3"/>
        <v>Gyertyán</v>
      </c>
      <c r="W119" s="328"/>
    </row>
    <row r="120" spans="2:23" ht="15.75" x14ac:dyDescent="0.25">
      <c r="B120" s="401">
        <v>57</v>
      </c>
      <c r="C120" s="338" t="s">
        <v>439</v>
      </c>
      <c r="D120" s="339"/>
      <c r="E120" s="149">
        <v>27.8</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2"/>
        <v>nulla</v>
      </c>
      <c r="V120" s="222" t="str">
        <f t="shared" si="3"/>
        <v>Nagylevelű hárs</v>
      </c>
      <c r="W120" s="328"/>
    </row>
    <row r="121" spans="2:23" ht="15.75" x14ac:dyDescent="0.25">
      <c r="B121" s="401">
        <v>59</v>
      </c>
      <c r="C121" s="338" t="s">
        <v>242</v>
      </c>
      <c r="D121" s="339"/>
      <c r="E121" s="149">
        <v>12</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2"/>
        <v>nulla</v>
      </c>
      <c r="V121" s="222" t="str">
        <f t="shared" si="3"/>
        <v>Galagonya</v>
      </c>
      <c r="W121" s="328"/>
    </row>
    <row r="122" spans="2:23" ht="15.75" x14ac:dyDescent="0.25">
      <c r="B122" s="401">
        <v>59</v>
      </c>
      <c r="C122" s="338" t="s">
        <v>242</v>
      </c>
      <c r="D122" s="339"/>
      <c r="E122" s="149">
        <v>16.600000000000001</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2"/>
        <v>nulla</v>
      </c>
      <c r="V122" s="222" t="str">
        <f t="shared" si="3"/>
        <v>Galagonya</v>
      </c>
      <c r="W122" s="328"/>
    </row>
    <row r="123" spans="2:23" ht="15.75" x14ac:dyDescent="0.25">
      <c r="B123" s="401">
        <v>59</v>
      </c>
      <c r="C123" s="338" t="s">
        <v>242</v>
      </c>
      <c r="D123" s="339"/>
      <c r="E123" s="149">
        <v>9.5</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2"/>
        <v>nulla</v>
      </c>
      <c r="V123" s="222" t="str">
        <f t="shared" si="3"/>
        <v>Galagonya</v>
      </c>
      <c r="W123" s="328"/>
    </row>
    <row r="124" spans="2:23" ht="15.75" x14ac:dyDescent="0.25">
      <c r="B124" s="401">
        <v>59</v>
      </c>
      <c r="C124" s="338" t="s">
        <v>242</v>
      </c>
      <c r="D124" s="339"/>
      <c r="E124" s="149">
        <v>18.5</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2"/>
        <v>nulla</v>
      </c>
      <c r="V124" s="222" t="str">
        <f t="shared" si="3"/>
        <v>Galagonya</v>
      </c>
      <c r="W124" s="328"/>
    </row>
    <row r="125" spans="2:23" ht="15.75" x14ac:dyDescent="0.25">
      <c r="B125" s="401">
        <v>60</v>
      </c>
      <c r="C125" s="338" t="s">
        <v>244</v>
      </c>
      <c r="D125" s="339"/>
      <c r="E125" s="149">
        <v>7.5</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2"/>
        <v>nulla</v>
      </c>
      <c r="V125" s="222" t="str">
        <f t="shared" si="3"/>
        <v>Veresgyűrűs som</v>
      </c>
      <c r="W125" s="328"/>
    </row>
    <row r="126" spans="2:23" ht="15.75" x14ac:dyDescent="0.25">
      <c r="B126" s="401">
        <v>60</v>
      </c>
      <c r="C126" s="338" t="s">
        <v>244</v>
      </c>
      <c r="D126" s="339"/>
      <c r="E126" s="149">
        <v>10</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2"/>
        <v>nulla</v>
      </c>
      <c r="V126" s="222" t="str">
        <f t="shared" si="3"/>
        <v>Veresgyűrűs som</v>
      </c>
      <c r="W126" s="328"/>
    </row>
    <row r="127" spans="2:23" ht="15.75" x14ac:dyDescent="0.25">
      <c r="B127" s="401">
        <v>60</v>
      </c>
      <c r="C127" s="338" t="s">
        <v>244</v>
      </c>
      <c r="D127" s="339"/>
      <c r="E127" s="149">
        <v>6</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2"/>
        <v>nulla</v>
      </c>
      <c r="V127" s="222" t="str">
        <f t="shared" si="3"/>
        <v>Veresgyűrűs som</v>
      </c>
      <c r="W127" s="328"/>
    </row>
    <row r="128" spans="2:23" ht="15.75" x14ac:dyDescent="0.25">
      <c r="B128" s="401">
        <v>60</v>
      </c>
      <c r="C128" s="338" t="s">
        <v>244</v>
      </c>
      <c r="D128" s="339"/>
      <c r="E128" s="149">
        <v>6</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2"/>
        <v>nulla</v>
      </c>
      <c r="V128" s="222" t="str">
        <f t="shared" si="3"/>
        <v>Veresgyűrűs som</v>
      </c>
      <c r="W128" s="328"/>
    </row>
    <row r="129" spans="2:23" ht="15.75" x14ac:dyDescent="0.25">
      <c r="B129" s="401">
        <v>60</v>
      </c>
      <c r="C129" s="338" t="s">
        <v>244</v>
      </c>
      <c r="D129" s="339"/>
      <c r="E129" s="149">
        <v>4</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ref="U129:U192" si="4">IF((T129-S129)&gt;0,T129-S129,"nulla")</f>
        <v>nulla</v>
      </c>
      <c r="V129" s="222" t="str">
        <f t="shared" ref="V129:V192" si="5">C129</f>
        <v>Veresgyűrűs som</v>
      </c>
      <c r="W129" s="328"/>
    </row>
    <row r="130" spans="2:23" ht="15.75" x14ac:dyDescent="0.25">
      <c r="B130" s="401">
        <v>60</v>
      </c>
      <c r="C130" s="338" t="s">
        <v>244</v>
      </c>
      <c r="D130" s="339"/>
      <c r="E130" s="149">
        <v>3.5</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Veresgyűrűs som</v>
      </c>
      <c r="W130" s="328"/>
    </row>
    <row r="131" spans="2:23" ht="15.75" x14ac:dyDescent="0.25">
      <c r="B131" s="401">
        <v>61</v>
      </c>
      <c r="C131" s="338" t="s">
        <v>244</v>
      </c>
      <c r="D131" s="339"/>
      <c r="E131" s="149">
        <v>4</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Veresgyűrűs som</v>
      </c>
      <c r="W131" s="328"/>
    </row>
    <row r="132" spans="2:23" ht="15.75" x14ac:dyDescent="0.25">
      <c r="B132" s="401">
        <v>62</v>
      </c>
      <c r="C132" s="338" t="s">
        <v>436</v>
      </c>
      <c r="D132" s="339"/>
      <c r="E132" s="149">
        <v>11</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Berkenye</v>
      </c>
      <c r="W132" s="328"/>
    </row>
    <row r="133" spans="2:23" ht="15.75" x14ac:dyDescent="0.25">
      <c r="B133" s="401">
        <v>62</v>
      </c>
      <c r="C133" s="338" t="s">
        <v>436</v>
      </c>
      <c r="D133" s="339"/>
      <c r="E133" s="149">
        <v>10.5</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Berkenye</v>
      </c>
      <c r="W133" s="328"/>
    </row>
    <row r="134" spans="2:23" ht="15.75" x14ac:dyDescent="0.25">
      <c r="B134" s="401">
        <v>62</v>
      </c>
      <c r="C134" s="338" t="s">
        <v>436</v>
      </c>
      <c r="D134" s="339"/>
      <c r="E134" s="149">
        <v>10</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Berkenye</v>
      </c>
      <c r="W134" s="328"/>
    </row>
    <row r="135" spans="2:23" ht="15.75" x14ac:dyDescent="0.25">
      <c r="B135" s="401">
        <v>62</v>
      </c>
      <c r="C135" s="338" t="s">
        <v>436</v>
      </c>
      <c r="D135" s="339"/>
      <c r="E135" s="149">
        <v>8</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Berkenye</v>
      </c>
      <c r="W135" s="328"/>
    </row>
    <row r="136" spans="2:23" ht="15.75" x14ac:dyDescent="0.25">
      <c r="B136" s="401">
        <v>63</v>
      </c>
      <c r="C136" s="338" t="s">
        <v>440</v>
      </c>
      <c r="D136" s="339"/>
      <c r="E136" s="149">
        <v>10.8</v>
      </c>
      <c r="F136" s="211">
        <v>0</v>
      </c>
      <c r="G136" s="211">
        <v>1</v>
      </c>
      <c r="H136" s="211">
        <v>0</v>
      </c>
      <c r="I136" s="211">
        <v>0</v>
      </c>
      <c r="J136" s="211">
        <v>0</v>
      </c>
      <c r="K136" s="267">
        <v>0</v>
      </c>
      <c r="L136" s="211">
        <v>0</v>
      </c>
      <c r="M136" s="211">
        <v>0</v>
      </c>
      <c r="N136" s="268">
        <v>0</v>
      </c>
      <c r="O136" s="149">
        <v>0</v>
      </c>
      <c r="P136" s="211">
        <v>0</v>
      </c>
      <c r="Q136" s="211">
        <v>0</v>
      </c>
      <c r="R136" s="151">
        <v>0</v>
      </c>
      <c r="S136" s="213">
        <v>38</v>
      </c>
      <c r="T136" s="212">
        <v>168</v>
      </c>
      <c r="U136" s="469">
        <f t="shared" si="4"/>
        <v>130</v>
      </c>
      <c r="V136" s="222" t="str">
        <f t="shared" si="5"/>
        <v>Rezgő nyár</v>
      </c>
      <c r="W136" s="328"/>
    </row>
    <row r="137" spans="2:23" ht="15.75" x14ac:dyDescent="0.25">
      <c r="B137" s="401">
        <v>63</v>
      </c>
      <c r="C137" s="338" t="s">
        <v>244</v>
      </c>
      <c r="D137" s="339"/>
      <c r="E137" s="149">
        <v>4.5</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Veresgyűrűs som</v>
      </c>
      <c r="W137" s="328"/>
    </row>
    <row r="138" spans="2:23" ht="15.75" x14ac:dyDescent="0.25">
      <c r="B138" s="401">
        <v>65</v>
      </c>
      <c r="C138" s="338" t="s">
        <v>244</v>
      </c>
      <c r="D138" s="339"/>
      <c r="E138" s="149">
        <v>9</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Veresgyűrűs som</v>
      </c>
      <c r="W138" s="328"/>
    </row>
    <row r="139" spans="2:23" ht="15.75" x14ac:dyDescent="0.25">
      <c r="B139" s="401">
        <v>65</v>
      </c>
      <c r="C139" s="338" t="s">
        <v>244</v>
      </c>
      <c r="D139" s="339"/>
      <c r="E139" s="149">
        <v>11.5</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Veresgyűrűs som</v>
      </c>
      <c r="W139" s="328"/>
    </row>
    <row r="140" spans="2:23" ht="15.75" x14ac:dyDescent="0.25">
      <c r="B140" s="401">
        <v>65</v>
      </c>
      <c r="C140" s="338" t="s">
        <v>244</v>
      </c>
      <c r="D140" s="339"/>
      <c r="E140" s="149">
        <v>11</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Veresgyűrűs som</v>
      </c>
      <c r="W140" s="328"/>
    </row>
    <row r="141" spans="2:23" ht="15.75" x14ac:dyDescent="0.25">
      <c r="B141" s="401">
        <v>65</v>
      </c>
      <c r="C141" s="338" t="s">
        <v>244</v>
      </c>
      <c r="D141" s="339"/>
      <c r="E141" s="149">
        <v>11.5</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Veresgyűrűs som</v>
      </c>
      <c r="W141" s="328"/>
    </row>
    <row r="142" spans="2:23" ht="15.75" x14ac:dyDescent="0.25">
      <c r="B142" s="401">
        <v>66</v>
      </c>
      <c r="C142" s="338" t="s">
        <v>216</v>
      </c>
      <c r="D142" s="339"/>
      <c r="E142" s="149">
        <v>4</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Csertölgy</v>
      </c>
      <c r="W142" s="328"/>
    </row>
    <row r="143" spans="2:23" ht="15.75" x14ac:dyDescent="0.25">
      <c r="B143" s="401">
        <v>66</v>
      </c>
      <c r="C143" s="338" t="s">
        <v>216</v>
      </c>
      <c r="D143" s="339"/>
      <c r="E143" s="149">
        <v>4</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Csertölgy</v>
      </c>
      <c r="W143" s="328"/>
    </row>
    <row r="144" spans="2:23" ht="15.75" x14ac:dyDescent="0.25">
      <c r="B144" s="401">
        <v>66</v>
      </c>
      <c r="C144" s="338" t="s">
        <v>216</v>
      </c>
      <c r="D144" s="339"/>
      <c r="E144" s="149">
        <v>3</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Csertölgy</v>
      </c>
      <c r="W144" s="328"/>
    </row>
    <row r="145" spans="2:23" ht="15.75" x14ac:dyDescent="0.25">
      <c r="B145" s="401">
        <v>66</v>
      </c>
      <c r="C145" s="338" t="s">
        <v>216</v>
      </c>
      <c r="D145" s="339"/>
      <c r="E145" s="149">
        <v>3</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4"/>
        <v>nulla</v>
      </c>
      <c r="V145" s="222" t="str">
        <f t="shared" si="5"/>
        <v>Csertölgy</v>
      </c>
      <c r="W145" s="328"/>
    </row>
    <row r="146" spans="2:23" ht="15.75" x14ac:dyDescent="0.25">
      <c r="B146" s="401">
        <v>66</v>
      </c>
      <c r="C146" s="338" t="s">
        <v>441</v>
      </c>
      <c r="D146" s="339"/>
      <c r="E146" s="149">
        <v>2</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Vadkőrte</v>
      </c>
      <c r="W146" s="328"/>
    </row>
    <row r="147" spans="2:23" ht="15.75" x14ac:dyDescent="0.25">
      <c r="B147" s="401">
        <v>67</v>
      </c>
      <c r="C147" s="338" t="s">
        <v>217</v>
      </c>
      <c r="D147" s="339"/>
      <c r="E147" s="149">
        <v>6</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Virágos kőris</v>
      </c>
      <c r="W147" s="328"/>
    </row>
    <row r="148" spans="2:23" ht="15.75" x14ac:dyDescent="0.25">
      <c r="B148" s="401">
        <v>67</v>
      </c>
      <c r="C148" s="338" t="s">
        <v>216</v>
      </c>
      <c r="D148" s="339"/>
      <c r="E148" s="149">
        <v>3</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4"/>
        <v>nulla</v>
      </c>
      <c r="V148" s="222" t="str">
        <f t="shared" si="5"/>
        <v>Csertölgy</v>
      </c>
      <c r="W148" s="328"/>
    </row>
    <row r="149" spans="2:23" ht="15.75" x14ac:dyDescent="0.25">
      <c r="B149" s="401">
        <v>67</v>
      </c>
      <c r="C149" s="338" t="s">
        <v>216</v>
      </c>
      <c r="D149" s="339"/>
      <c r="E149" s="149">
        <v>3</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4"/>
        <v>nulla</v>
      </c>
      <c r="V149" s="222" t="str">
        <f t="shared" si="5"/>
        <v>Csertölgy</v>
      </c>
      <c r="W149" s="328"/>
    </row>
    <row r="150" spans="2:23" ht="15.75" x14ac:dyDescent="0.25">
      <c r="B150" s="401">
        <v>67</v>
      </c>
      <c r="C150" s="338" t="s">
        <v>216</v>
      </c>
      <c r="D150" s="339"/>
      <c r="E150" s="149">
        <v>7</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4"/>
        <v>nulla</v>
      </c>
      <c r="V150" s="222" t="str">
        <f t="shared" si="5"/>
        <v>Csertölgy</v>
      </c>
      <c r="W150" s="328"/>
    </row>
    <row r="151" spans="2:23" ht="15.75" x14ac:dyDescent="0.25">
      <c r="B151" s="401">
        <v>67</v>
      </c>
      <c r="C151" s="338" t="s">
        <v>216</v>
      </c>
      <c r="D151" s="339"/>
      <c r="E151" s="149">
        <v>7</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4"/>
        <v>nulla</v>
      </c>
      <c r="V151" s="222" t="str">
        <f t="shared" si="5"/>
        <v>Csertölgy</v>
      </c>
      <c r="W151" s="328"/>
    </row>
    <row r="152" spans="2:23" ht="15.75" x14ac:dyDescent="0.25">
      <c r="B152" s="401">
        <v>68</v>
      </c>
      <c r="C152" s="338" t="s">
        <v>442</v>
      </c>
      <c r="D152" s="339"/>
      <c r="E152" s="149">
        <v>2</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4"/>
        <v>nulla</v>
      </c>
      <c r="V152" s="222" t="str">
        <f t="shared" si="5"/>
        <v>Madár cseresznye</v>
      </c>
      <c r="W152" s="328"/>
    </row>
    <row r="153" spans="2:23" ht="15.75" x14ac:dyDescent="0.25">
      <c r="B153" s="401">
        <v>69</v>
      </c>
      <c r="C153" s="338" t="s">
        <v>442</v>
      </c>
      <c r="D153" s="339"/>
      <c r="E153" s="149">
        <v>9</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4"/>
        <v>nulla</v>
      </c>
      <c r="V153" s="222" t="str">
        <f t="shared" si="5"/>
        <v>Madár cseresznye</v>
      </c>
      <c r="W153" s="328"/>
    </row>
    <row r="154" spans="2:23" ht="15.75" x14ac:dyDescent="0.25">
      <c r="B154" s="401">
        <v>69</v>
      </c>
      <c r="C154" s="338" t="s">
        <v>442</v>
      </c>
      <c r="D154" s="339"/>
      <c r="E154" s="149">
        <v>10</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4"/>
        <v>nulla</v>
      </c>
      <c r="V154" s="222" t="str">
        <f t="shared" si="5"/>
        <v>Madár cseresznye</v>
      </c>
      <c r="W154" s="328"/>
    </row>
    <row r="155" spans="2:23" ht="15.75" x14ac:dyDescent="0.25">
      <c r="B155" s="401">
        <v>69</v>
      </c>
      <c r="C155" s="338" t="s">
        <v>442</v>
      </c>
      <c r="D155" s="339"/>
      <c r="E155" s="149">
        <v>4</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4"/>
        <v>nulla</v>
      </c>
      <c r="V155" s="222" t="str">
        <f t="shared" si="5"/>
        <v>Madár cseresznye</v>
      </c>
      <c r="W155" s="328"/>
    </row>
    <row r="156" spans="2:23" ht="15.75" x14ac:dyDescent="0.25">
      <c r="B156" s="401">
        <v>69</v>
      </c>
      <c r="C156" s="338" t="s">
        <v>442</v>
      </c>
      <c r="D156" s="339"/>
      <c r="E156" s="149">
        <v>4</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4"/>
        <v>nulla</v>
      </c>
      <c r="V156" s="222" t="str">
        <f t="shared" si="5"/>
        <v>Madár cseresznye</v>
      </c>
      <c r="W156" s="328"/>
    </row>
    <row r="157" spans="2:23" ht="15.75" x14ac:dyDescent="0.25">
      <c r="B157" s="401">
        <v>69</v>
      </c>
      <c r="C157" s="338" t="s">
        <v>442</v>
      </c>
      <c r="D157" s="339"/>
      <c r="E157" s="149">
        <v>5</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4"/>
        <v>nulla</v>
      </c>
      <c r="V157" s="222" t="str">
        <f t="shared" si="5"/>
        <v>Madár cseresznye</v>
      </c>
      <c r="W157" s="328"/>
    </row>
    <row r="158" spans="2:23" ht="15.75" x14ac:dyDescent="0.25">
      <c r="B158" s="401">
        <v>69</v>
      </c>
      <c r="C158" s="338" t="s">
        <v>442</v>
      </c>
      <c r="D158" s="339"/>
      <c r="E158" s="149">
        <v>11</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4"/>
        <v>nulla</v>
      </c>
      <c r="V158" s="222" t="str">
        <f t="shared" si="5"/>
        <v>Madár cseresznye</v>
      </c>
      <c r="W158" s="328"/>
    </row>
    <row r="159" spans="2:23" ht="15.75" x14ac:dyDescent="0.25">
      <c r="B159" s="401">
        <v>69</v>
      </c>
      <c r="C159" s="338" t="s">
        <v>442</v>
      </c>
      <c r="D159" s="339"/>
      <c r="E159" s="149">
        <v>8</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si="4"/>
        <v>nulla</v>
      </c>
      <c r="V159" s="222" t="str">
        <f t="shared" si="5"/>
        <v>Madár cseresznye</v>
      </c>
      <c r="W159" s="328"/>
    </row>
    <row r="160" spans="2:23" ht="15.75" x14ac:dyDescent="0.25">
      <c r="B160" s="401">
        <v>69</v>
      </c>
      <c r="C160" s="338" t="s">
        <v>442</v>
      </c>
      <c r="D160" s="339"/>
      <c r="E160" s="149">
        <v>5</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4"/>
        <v>nulla</v>
      </c>
      <c r="V160" s="222" t="str">
        <f t="shared" si="5"/>
        <v>Madár cseresznye</v>
      </c>
      <c r="W160" s="328"/>
    </row>
    <row r="161" spans="2:23" ht="15.75" x14ac:dyDescent="0.25">
      <c r="B161" s="401">
        <v>69</v>
      </c>
      <c r="C161" s="338" t="s">
        <v>442</v>
      </c>
      <c r="D161" s="339"/>
      <c r="E161" s="149">
        <v>6.8</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ref="U161" si="6">IF((T161-S161)&gt;0,T161-S161,"nulla")</f>
        <v>nulla</v>
      </c>
      <c r="V161" s="222" t="str">
        <f t="shared" ref="V161" si="7">C161</f>
        <v>Madár cseresznye</v>
      </c>
      <c r="W161" s="328"/>
    </row>
    <row r="162" spans="2:23" ht="15.75" x14ac:dyDescent="0.25">
      <c r="B162" s="401">
        <v>70</v>
      </c>
      <c r="C162" s="338" t="s">
        <v>217</v>
      </c>
      <c r="D162" s="339"/>
      <c r="E162" s="149">
        <v>79</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4"/>
        <v>nulla</v>
      </c>
      <c r="V162" s="222" t="str">
        <f t="shared" si="5"/>
        <v>Virágos kőris</v>
      </c>
      <c r="W162" s="328"/>
    </row>
    <row r="163" spans="2:23" ht="15.75" x14ac:dyDescent="0.25">
      <c r="B163" s="401">
        <v>70</v>
      </c>
      <c r="C163" s="338" t="s">
        <v>217</v>
      </c>
      <c r="D163" s="339"/>
      <c r="E163" s="149">
        <v>17</v>
      </c>
      <c r="F163" s="211">
        <v>1</v>
      </c>
      <c r="G163" s="211">
        <v>0</v>
      </c>
      <c r="H163" s="211">
        <v>0</v>
      </c>
      <c r="I163" s="211">
        <v>0</v>
      </c>
      <c r="J163" s="211">
        <v>0</v>
      </c>
      <c r="K163" s="267">
        <v>0</v>
      </c>
      <c r="L163" s="211">
        <v>0</v>
      </c>
      <c r="M163" s="211">
        <v>0</v>
      </c>
      <c r="N163" s="268">
        <v>0</v>
      </c>
      <c r="O163" s="149">
        <v>0</v>
      </c>
      <c r="P163" s="211">
        <v>0</v>
      </c>
      <c r="Q163" s="211">
        <v>0</v>
      </c>
      <c r="R163" s="151">
        <v>0</v>
      </c>
      <c r="S163" s="213"/>
      <c r="T163" s="212"/>
      <c r="U163" s="469" t="str">
        <f t="shared" si="4"/>
        <v>nulla</v>
      </c>
      <c r="V163" s="222" t="str">
        <f t="shared" si="5"/>
        <v>Virágos kőris</v>
      </c>
      <c r="W163" s="328"/>
    </row>
    <row r="164" spans="2:23" ht="15.75" x14ac:dyDescent="0.25">
      <c r="B164" s="401">
        <v>70</v>
      </c>
      <c r="C164" s="338" t="s">
        <v>442</v>
      </c>
      <c r="D164" s="339"/>
      <c r="E164" s="149">
        <v>11</v>
      </c>
      <c r="F164" s="211">
        <v>1</v>
      </c>
      <c r="G164" s="211">
        <v>0</v>
      </c>
      <c r="H164" s="211">
        <v>0</v>
      </c>
      <c r="I164" s="211">
        <v>0</v>
      </c>
      <c r="J164" s="211">
        <v>0</v>
      </c>
      <c r="K164" s="267">
        <v>0</v>
      </c>
      <c r="L164" s="211">
        <v>0</v>
      </c>
      <c r="M164" s="211">
        <v>0</v>
      </c>
      <c r="N164" s="268">
        <v>0</v>
      </c>
      <c r="O164" s="149">
        <v>0</v>
      </c>
      <c r="P164" s="211">
        <v>0</v>
      </c>
      <c r="Q164" s="211">
        <v>0</v>
      </c>
      <c r="R164" s="151">
        <v>0</v>
      </c>
      <c r="S164" s="213"/>
      <c r="T164" s="212"/>
      <c r="U164" s="469" t="str">
        <f t="shared" si="4"/>
        <v>nulla</v>
      </c>
      <c r="V164" s="222" t="str">
        <f t="shared" si="5"/>
        <v>Madár cseresznye</v>
      </c>
      <c r="W164" s="328"/>
    </row>
    <row r="165" spans="2:23" ht="15.75" x14ac:dyDescent="0.25">
      <c r="B165" s="401">
        <v>70</v>
      </c>
      <c r="C165" s="338" t="s">
        <v>242</v>
      </c>
      <c r="D165" s="339"/>
      <c r="E165" s="149">
        <v>12</v>
      </c>
      <c r="F165" s="211">
        <v>1</v>
      </c>
      <c r="G165" s="211">
        <v>0</v>
      </c>
      <c r="H165" s="211">
        <v>0</v>
      </c>
      <c r="I165" s="211">
        <v>0</v>
      </c>
      <c r="J165" s="211">
        <v>0</v>
      </c>
      <c r="K165" s="267">
        <v>0</v>
      </c>
      <c r="L165" s="211">
        <v>0</v>
      </c>
      <c r="M165" s="211">
        <v>0</v>
      </c>
      <c r="N165" s="268">
        <v>0</v>
      </c>
      <c r="O165" s="149">
        <v>0</v>
      </c>
      <c r="P165" s="211">
        <v>0</v>
      </c>
      <c r="Q165" s="211">
        <v>0</v>
      </c>
      <c r="R165" s="151">
        <v>0</v>
      </c>
      <c r="S165" s="213"/>
      <c r="T165" s="212"/>
      <c r="U165" s="469" t="str">
        <f t="shared" si="4"/>
        <v>nulla</v>
      </c>
      <c r="V165" s="222" t="str">
        <f t="shared" si="5"/>
        <v>Galagonya</v>
      </c>
      <c r="W165" s="328"/>
    </row>
    <row r="166" spans="2:23" ht="15.75" x14ac:dyDescent="0.25">
      <c r="B166" s="401">
        <v>70</v>
      </c>
      <c r="C166" s="338" t="s">
        <v>242</v>
      </c>
      <c r="D166" s="339"/>
      <c r="E166" s="149">
        <v>6</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si="4"/>
        <v>nulla</v>
      </c>
      <c r="V166" s="222" t="str">
        <f t="shared" si="5"/>
        <v>Galagonya</v>
      </c>
      <c r="W166" s="328"/>
    </row>
    <row r="167" spans="2:23" ht="15.75" x14ac:dyDescent="0.25">
      <c r="B167" s="401">
        <v>70</v>
      </c>
      <c r="C167" s="338" t="s">
        <v>242</v>
      </c>
      <c r="D167" s="339"/>
      <c r="E167" s="149">
        <v>3</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4"/>
        <v>nulla</v>
      </c>
      <c r="V167" s="222" t="str">
        <f t="shared" si="5"/>
        <v>Galagonya</v>
      </c>
      <c r="W167" s="328"/>
    </row>
    <row r="168" spans="2:23" ht="15.75" x14ac:dyDescent="0.25">
      <c r="B168" s="401">
        <v>70</v>
      </c>
      <c r="C168" s="338" t="s">
        <v>242</v>
      </c>
      <c r="D168" s="339"/>
      <c r="E168" s="149">
        <v>11</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4"/>
        <v>nulla</v>
      </c>
      <c r="V168" s="222" t="str">
        <f t="shared" si="5"/>
        <v>Galagonya</v>
      </c>
      <c r="W168" s="328"/>
    </row>
    <row r="169" spans="2:23" ht="15.75" x14ac:dyDescent="0.25">
      <c r="B169" s="401">
        <v>70</v>
      </c>
      <c r="C169" s="338" t="s">
        <v>242</v>
      </c>
      <c r="D169" s="339"/>
      <c r="E169" s="149">
        <v>8</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4"/>
        <v>nulla</v>
      </c>
      <c r="V169" s="222" t="str">
        <f t="shared" si="5"/>
        <v>Galagonya</v>
      </c>
      <c r="W169" s="328"/>
    </row>
    <row r="170" spans="2:23" ht="15.75" x14ac:dyDescent="0.25">
      <c r="B170" s="401">
        <v>70</v>
      </c>
      <c r="C170" s="338" t="s">
        <v>242</v>
      </c>
      <c r="D170" s="339"/>
      <c r="E170" s="149">
        <v>13</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4"/>
        <v>nulla</v>
      </c>
      <c r="V170" s="222" t="str">
        <f t="shared" si="5"/>
        <v>Galagonya</v>
      </c>
      <c r="W170" s="328"/>
    </row>
    <row r="171" spans="2:23" ht="15.75" x14ac:dyDescent="0.25">
      <c r="B171" s="401">
        <v>70</v>
      </c>
      <c r="C171" s="338" t="s">
        <v>242</v>
      </c>
      <c r="D171" s="339"/>
      <c r="E171" s="149">
        <v>18</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4"/>
        <v>nulla</v>
      </c>
      <c r="V171" s="222" t="str">
        <f t="shared" si="5"/>
        <v>Galagonya</v>
      </c>
      <c r="W171" s="328"/>
    </row>
    <row r="172" spans="2:23" ht="15.75" x14ac:dyDescent="0.25">
      <c r="B172" s="401">
        <v>70</v>
      </c>
      <c r="C172" s="338" t="s">
        <v>242</v>
      </c>
      <c r="D172" s="339"/>
      <c r="E172" s="149">
        <v>26</v>
      </c>
      <c r="F172" s="211">
        <v>1</v>
      </c>
      <c r="G172" s="211">
        <v>0</v>
      </c>
      <c r="H172" s="211">
        <v>0</v>
      </c>
      <c r="I172" s="211">
        <v>0</v>
      </c>
      <c r="J172" s="211">
        <v>0</v>
      </c>
      <c r="K172" s="267">
        <v>0</v>
      </c>
      <c r="L172" s="211">
        <v>0</v>
      </c>
      <c r="M172" s="211">
        <v>0</v>
      </c>
      <c r="N172" s="268">
        <v>0</v>
      </c>
      <c r="O172" s="149">
        <v>0</v>
      </c>
      <c r="P172" s="211">
        <v>0</v>
      </c>
      <c r="Q172" s="211">
        <v>0</v>
      </c>
      <c r="R172" s="151">
        <v>0</v>
      </c>
      <c r="S172" s="213"/>
      <c r="T172" s="212"/>
      <c r="U172" s="469" t="str">
        <f t="shared" si="4"/>
        <v>nulla</v>
      </c>
      <c r="V172" s="222" t="str">
        <f t="shared" si="5"/>
        <v>Galagonya</v>
      </c>
      <c r="W172" s="328"/>
    </row>
    <row r="173" spans="2:23" ht="15.75" x14ac:dyDescent="0.25">
      <c r="B173" s="401">
        <v>71</v>
      </c>
      <c r="C173" s="338" t="s">
        <v>442</v>
      </c>
      <c r="D173" s="339"/>
      <c r="E173" s="149">
        <v>3</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4"/>
        <v>nulla</v>
      </c>
      <c r="V173" s="222" t="str">
        <f t="shared" si="5"/>
        <v>Madár cseresznye</v>
      </c>
      <c r="W173" s="328"/>
    </row>
    <row r="174" spans="2:23" ht="15.75" x14ac:dyDescent="0.25">
      <c r="B174" s="401">
        <v>71</v>
      </c>
      <c r="C174" s="338" t="s">
        <v>442</v>
      </c>
      <c r="D174" s="339"/>
      <c r="E174" s="149">
        <v>5</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si="4"/>
        <v>nulla</v>
      </c>
      <c r="V174" s="222" t="str">
        <f t="shared" si="5"/>
        <v>Madár cseresznye</v>
      </c>
      <c r="W174" s="328"/>
    </row>
    <row r="175" spans="2:23" ht="15.75" x14ac:dyDescent="0.25">
      <c r="B175" s="401">
        <v>72</v>
      </c>
      <c r="C175" s="338" t="s">
        <v>442</v>
      </c>
      <c r="D175" s="339"/>
      <c r="E175" s="149">
        <v>3</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4"/>
        <v>nulla</v>
      </c>
      <c r="V175" s="222" t="str">
        <f t="shared" si="5"/>
        <v>Madár cseresznye</v>
      </c>
      <c r="W175" s="328"/>
    </row>
    <row r="176" spans="2:23" ht="15.75" x14ac:dyDescent="0.25">
      <c r="B176" s="401">
        <v>72</v>
      </c>
      <c r="C176" s="338" t="s">
        <v>442</v>
      </c>
      <c r="D176" s="339"/>
      <c r="E176" s="149">
        <v>2</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4"/>
        <v>nulla</v>
      </c>
      <c r="V176" s="222" t="str">
        <f t="shared" si="5"/>
        <v>Madár cseresznye</v>
      </c>
      <c r="W176" s="328"/>
    </row>
    <row r="177" spans="2:23" ht="15.75" x14ac:dyDescent="0.25">
      <c r="B177" s="401">
        <v>72</v>
      </c>
      <c r="C177" s="338" t="s">
        <v>442</v>
      </c>
      <c r="D177" s="339"/>
      <c r="E177" s="149">
        <v>4</v>
      </c>
      <c r="F177" s="211">
        <v>1</v>
      </c>
      <c r="G177" s="211">
        <v>0</v>
      </c>
      <c r="H177" s="211">
        <v>0</v>
      </c>
      <c r="I177" s="211">
        <v>0</v>
      </c>
      <c r="J177" s="211">
        <v>0</v>
      </c>
      <c r="K177" s="267">
        <v>0</v>
      </c>
      <c r="L177" s="211">
        <v>0</v>
      </c>
      <c r="M177" s="211">
        <v>0</v>
      </c>
      <c r="N177" s="268">
        <v>0</v>
      </c>
      <c r="O177" s="149">
        <v>0</v>
      </c>
      <c r="P177" s="211">
        <v>0</v>
      </c>
      <c r="Q177" s="211">
        <v>0</v>
      </c>
      <c r="R177" s="151">
        <v>0</v>
      </c>
      <c r="S177" s="213"/>
      <c r="T177" s="212"/>
      <c r="U177" s="469" t="str">
        <f t="shared" si="4"/>
        <v>nulla</v>
      </c>
      <c r="V177" s="222" t="str">
        <f t="shared" si="5"/>
        <v>Madár cseresznye</v>
      </c>
      <c r="W177" s="328"/>
    </row>
    <row r="178" spans="2:23" ht="15.75" x14ac:dyDescent="0.25">
      <c r="B178" s="401">
        <v>72</v>
      </c>
      <c r="C178" s="338" t="s">
        <v>442</v>
      </c>
      <c r="D178" s="339"/>
      <c r="E178" s="149">
        <v>6</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4"/>
        <v>nulla</v>
      </c>
      <c r="V178" s="222" t="str">
        <f t="shared" si="5"/>
        <v>Madár cseresznye</v>
      </c>
      <c r="W178" s="328"/>
    </row>
    <row r="179" spans="2:23" ht="15.75" x14ac:dyDescent="0.25">
      <c r="B179" s="401">
        <v>72</v>
      </c>
      <c r="C179" s="338" t="s">
        <v>442</v>
      </c>
      <c r="D179" s="339"/>
      <c r="E179" s="149">
        <v>5</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4"/>
        <v>nulla</v>
      </c>
      <c r="V179" s="222" t="str">
        <f t="shared" si="5"/>
        <v>Madár cseresznye</v>
      </c>
      <c r="W179" s="328"/>
    </row>
    <row r="180" spans="2:23" ht="15.75" x14ac:dyDescent="0.25">
      <c r="B180" s="401">
        <v>72</v>
      </c>
      <c r="C180" s="338" t="s">
        <v>442</v>
      </c>
      <c r="D180" s="339"/>
      <c r="E180" s="149">
        <v>4</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4"/>
        <v>nulla</v>
      </c>
      <c r="V180" s="222" t="str">
        <f t="shared" si="5"/>
        <v>Madár cseresznye</v>
      </c>
      <c r="W180" s="328"/>
    </row>
    <row r="181" spans="2:23" ht="15.75" x14ac:dyDescent="0.25">
      <c r="B181" s="401">
        <v>72</v>
      </c>
      <c r="C181" s="338" t="s">
        <v>442</v>
      </c>
      <c r="D181" s="339"/>
      <c r="E181" s="149">
        <v>2</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4"/>
        <v>nulla</v>
      </c>
      <c r="V181" s="222" t="str">
        <f t="shared" si="5"/>
        <v>Madár cseresznye</v>
      </c>
      <c r="W181" s="328"/>
    </row>
    <row r="182" spans="2:23" ht="15.75" x14ac:dyDescent="0.25">
      <c r="B182" s="401">
        <v>73</v>
      </c>
      <c r="C182" s="338" t="s">
        <v>442</v>
      </c>
      <c r="D182" s="339"/>
      <c r="E182" s="149">
        <v>6</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4"/>
        <v>nulla</v>
      </c>
      <c r="V182" s="222" t="str">
        <f t="shared" si="5"/>
        <v>Madár cseresznye</v>
      </c>
      <c r="W182" s="328"/>
    </row>
    <row r="183" spans="2:23" ht="15.75" x14ac:dyDescent="0.25">
      <c r="B183" s="401">
        <v>73</v>
      </c>
      <c r="C183" s="338" t="s">
        <v>442</v>
      </c>
      <c r="D183" s="339"/>
      <c r="E183" s="149">
        <v>6</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4"/>
        <v>nulla</v>
      </c>
      <c r="V183" s="222" t="str">
        <f t="shared" si="5"/>
        <v>Madár cseresznye</v>
      </c>
      <c r="W183" s="328"/>
    </row>
    <row r="184" spans="2:23" ht="15.75" x14ac:dyDescent="0.25">
      <c r="B184" s="401">
        <v>73</v>
      </c>
      <c r="C184" s="338" t="s">
        <v>442</v>
      </c>
      <c r="D184" s="339"/>
      <c r="E184" s="149">
        <v>2</v>
      </c>
      <c r="F184" s="211">
        <v>1</v>
      </c>
      <c r="G184" s="211">
        <v>0</v>
      </c>
      <c r="H184" s="211">
        <v>0</v>
      </c>
      <c r="I184" s="211">
        <v>0</v>
      </c>
      <c r="J184" s="211">
        <v>0</v>
      </c>
      <c r="K184" s="267">
        <v>0</v>
      </c>
      <c r="L184" s="211">
        <v>0</v>
      </c>
      <c r="M184" s="211">
        <v>0</v>
      </c>
      <c r="N184" s="268">
        <v>0</v>
      </c>
      <c r="O184" s="149">
        <v>0</v>
      </c>
      <c r="P184" s="211">
        <v>0</v>
      </c>
      <c r="Q184" s="211">
        <v>0</v>
      </c>
      <c r="R184" s="151">
        <v>0</v>
      </c>
      <c r="S184" s="213"/>
      <c r="T184" s="212"/>
      <c r="U184" s="469" t="str">
        <f t="shared" si="4"/>
        <v>nulla</v>
      </c>
      <c r="V184" s="222" t="str">
        <f t="shared" si="5"/>
        <v>Madár cseresznye</v>
      </c>
      <c r="W184" s="328"/>
    </row>
    <row r="185" spans="2:23" ht="15.75" x14ac:dyDescent="0.25">
      <c r="B185" s="401">
        <v>73</v>
      </c>
      <c r="C185" s="338" t="s">
        <v>438</v>
      </c>
      <c r="D185" s="339"/>
      <c r="E185" s="149">
        <v>3</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4"/>
        <v>nulla</v>
      </c>
      <c r="V185" s="222" t="str">
        <f t="shared" si="5"/>
        <v>Ismeretlen</v>
      </c>
      <c r="W185" s="328"/>
    </row>
    <row r="186" spans="2:23" ht="15.75" x14ac:dyDescent="0.25">
      <c r="B186" s="401">
        <v>74</v>
      </c>
      <c r="C186" s="338" t="s">
        <v>442</v>
      </c>
      <c r="D186" s="339"/>
      <c r="E186" s="149">
        <v>9</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4"/>
        <v>nulla</v>
      </c>
      <c r="V186" s="222" t="str">
        <f t="shared" si="5"/>
        <v>Madár cseresznye</v>
      </c>
      <c r="W186" s="328"/>
    </row>
    <row r="187" spans="2:23" ht="15.75" x14ac:dyDescent="0.25">
      <c r="B187" s="401">
        <v>74</v>
      </c>
      <c r="C187" s="338" t="s">
        <v>442</v>
      </c>
      <c r="D187" s="339"/>
      <c r="E187" s="149">
        <v>7</v>
      </c>
      <c r="F187" s="211">
        <v>1</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si="4"/>
        <v>nulla</v>
      </c>
      <c r="V187" s="222" t="str">
        <f t="shared" si="5"/>
        <v>Madár cseresznye</v>
      </c>
      <c r="W187" s="328"/>
    </row>
    <row r="188" spans="2:23" ht="15.75" x14ac:dyDescent="0.25">
      <c r="B188" s="401">
        <v>74</v>
      </c>
      <c r="C188" s="338" t="s">
        <v>442</v>
      </c>
      <c r="D188" s="339"/>
      <c r="E188" s="149">
        <v>3</v>
      </c>
      <c r="F188" s="211">
        <v>1</v>
      </c>
      <c r="G188" s="211">
        <v>0</v>
      </c>
      <c r="H188" s="211">
        <v>0</v>
      </c>
      <c r="I188" s="211">
        <v>0</v>
      </c>
      <c r="J188" s="211">
        <v>0</v>
      </c>
      <c r="K188" s="267">
        <v>0</v>
      </c>
      <c r="L188" s="211">
        <v>0</v>
      </c>
      <c r="M188" s="211">
        <v>0</v>
      </c>
      <c r="N188" s="268">
        <v>0</v>
      </c>
      <c r="O188" s="149">
        <v>0</v>
      </c>
      <c r="P188" s="211">
        <v>0</v>
      </c>
      <c r="Q188" s="211">
        <v>0</v>
      </c>
      <c r="R188" s="151">
        <v>0</v>
      </c>
      <c r="S188" s="213"/>
      <c r="T188" s="212"/>
      <c r="U188" s="469" t="str">
        <f t="shared" si="4"/>
        <v>nulla</v>
      </c>
      <c r="V188" s="222" t="str">
        <f t="shared" si="5"/>
        <v>Madár cseresznye</v>
      </c>
      <c r="W188" s="328"/>
    </row>
    <row r="189" spans="2:23" ht="15.75" x14ac:dyDescent="0.25">
      <c r="B189" s="401">
        <v>74</v>
      </c>
      <c r="C189" s="338" t="s">
        <v>442</v>
      </c>
      <c r="D189" s="339"/>
      <c r="E189" s="149">
        <v>6</v>
      </c>
      <c r="F189" s="211">
        <v>1</v>
      </c>
      <c r="G189" s="211">
        <v>0</v>
      </c>
      <c r="H189" s="211">
        <v>0</v>
      </c>
      <c r="I189" s="211">
        <v>0</v>
      </c>
      <c r="J189" s="211">
        <v>0</v>
      </c>
      <c r="K189" s="267">
        <v>0</v>
      </c>
      <c r="L189" s="211">
        <v>0</v>
      </c>
      <c r="M189" s="211">
        <v>0</v>
      </c>
      <c r="N189" s="268">
        <v>0</v>
      </c>
      <c r="O189" s="149">
        <v>0</v>
      </c>
      <c r="P189" s="211">
        <v>0</v>
      </c>
      <c r="Q189" s="211">
        <v>0</v>
      </c>
      <c r="R189" s="151">
        <v>0</v>
      </c>
      <c r="S189" s="213"/>
      <c r="T189" s="212"/>
      <c r="U189" s="469" t="str">
        <f t="shared" si="4"/>
        <v>nulla</v>
      </c>
      <c r="V189" s="222" t="str">
        <f t="shared" si="5"/>
        <v>Madár cseresznye</v>
      </c>
      <c r="W189" s="328"/>
    </row>
    <row r="190" spans="2:23" ht="15.75" x14ac:dyDescent="0.25">
      <c r="B190" s="401">
        <v>74</v>
      </c>
      <c r="C190" s="338" t="s">
        <v>442</v>
      </c>
      <c r="D190" s="339"/>
      <c r="E190" s="149">
        <v>9</v>
      </c>
      <c r="F190" s="211">
        <v>1</v>
      </c>
      <c r="G190" s="211">
        <v>0</v>
      </c>
      <c r="H190" s="211">
        <v>0</v>
      </c>
      <c r="I190" s="211">
        <v>0</v>
      </c>
      <c r="J190" s="211">
        <v>0</v>
      </c>
      <c r="K190" s="267">
        <v>0</v>
      </c>
      <c r="L190" s="211">
        <v>0</v>
      </c>
      <c r="M190" s="211">
        <v>0</v>
      </c>
      <c r="N190" s="268">
        <v>0</v>
      </c>
      <c r="O190" s="149">
        <v>0</v>
      </c>
      <c r="P190" s="211">
        <v>0</v>
      </c>
      <c r="Q190" s="211">
        <v>0</v>
      </c>
      <c r="R190" s="151">
        <v>0</v>
      </c>
      <c r="S190" s="213"/>
      <c r="T190" s="212"/>
      <c r="U190" s="469" t="str">
        <f t="shared" si="4"/>
        <v>nulla</v>
      </c>
      <c r="V190" s="222" t="str">
        <f t="shared" si="5"/>
        <v>Madár cseresznye</v>
      </c>
      <c r="W190" s="328"/>
    </row>
    <row r="191" spans="2:23" ht="15.75" x14ac:dyDescent="0.25">
      <c r="B191" s="401">
        <v>74</v>
      </c>
      <c r="C191" s="338" t="s">
        <v>442</v>
      </c>
      <c r="D191" s="339"/>
      <c r="E191" s="149">
        <v>5</v>
      </c>
      <c r="F191" s="211">
        <v>1</v>
      </c>
      <c r="G191" s="211">
        <v>0</v>
      </c>
      <c r="H191" s="211">
        <v>0</v>
      </c>
      <c r="I191" s="211">
        <v>0</v>
      </c>
      <c r="J191" s="211">
        <v>0</v>
      </c>
      <c r="K191" s="267">
        <v>0</v>
      </c>
      <c r="L191" s="211">
        <v>0</v>
      </c>
      <c r="M191" s="211">
        <v>0</v>
      </c>
      <c r="N191" s="268">
        <v>0</v>
      </c>
      <c r="O191" s="149">
        <v>0</v>
      </c>
      <c r="P191" s="211">
        <v>0</v>
      </c>
      <c r="Q191" s="211">
        <v>0</v>
      </c>
      <c r="R191" s="151">
        <v>0</v>
      </c>
      <c r="S191" s="213"/>
      <c r="T191" s="212"/>
      <c r="U191" s="469" t="str">
        <f t="shared" si="4"/>
        <v>nulla</v>
      </c>
      <c r="V191" s="222" t="str">
        <f t="shared" si="5"/>
        <v>Madár cseresznye</v>
      </c>
      <c r="W191" s="328"/>
    </row>
    <row r="192" spans="2:23" ht="15.75" x14ac:dyDescent="0.25">
      <c r="B192" s="401">
        <v>74</v>
      </c>
      <c r="C192" s="338" t="s">
        <v>242</v>
      </c>
      <c r="D192" s="339"/>
      <c r="E192" s="149">
        <v>22</v>
      </c>
      <c r="F192" s="211">
        <v>1</v>
      </c>
      <c r="G192" s="211">
        <v>0</v>
      </c>
      <c r="H192" s="211">
        <v>0</v>
      </c>
      <c r="I192" s="211">
        <v>0</v>
      </c>
      <c r="J192" s="211">
        <v>0</v>
      </c>
      <c r="K192" s="267">
        <v>0</v>
      </c>
      <c r="L192" s="211">
        <v>0</v>
      </c>
      <c r="M192" s="211">
        <v>0</v>
      </c>
      <c r="N192" s="268">
        <v>0</v>
      </c>
      <c r="O192" s="149">
        <v>0</v>
      </c>
      <c r="P192" s="211">
        <v>0</v>
      </c>
      <c r="Q192" s="211">
        <v>0</v>
      </c>
      <c r="R192" s="151">
        <v>0</v>
      </c>
      <c r="S192" s="213"/>
      <c r="T192" s="212"/>
      <c r="U192" s="469" t="str">
        <f t="shared" si="4"/>
        <v>nulla</v>
      </c>
      <c r="V192" s="222" t="str">
        <f t="shared" si="5"/>
        <v>Galagonya</v>
      </c>
      <c r="W192" s="328"/>
    </row>
    <row r="193" spans="2:23" ht="15.75" x14ac:dyDescent="0.25">
      <c r="B193" s="401">
        <v>74</v>
      </c>
      <c r="C193" s="338" t="s">
        <v>438</v>
      </c>
      <c r="D193" s="339"/>
      <c r="E193" s="149">
        <v>3</v>
      </c>
      <c r="F193" s="211">
        <v>1</v>
      </c>
      <c r="G193" s="211">
        <v>0</v>
      </c>
      <c r="H193" s="211">
        <v>0</v>
      </c>
      <c r="I193" s="211">
        <v>0</v>
      </c>
      <c r="J193" s="211">
        <v>0</v>
      </c>
      <c r="K193" s="267">
        <v>0</v>
      </c>
      <c r="L193" s="211">
        <v>0</v>
      </c>
      <c r="M193" s="211">
        <v>0</v>
      </c>
      <c r="N193" s="268">
        <v>0</v>
      </c>
      <c r="O193" s="149">
        <v>0</v>
      </c>
      <c r="P193" s="211">
        <v>0</v>
      </c>
      <c r="Q193" s="211">
        <v>0</v>
      </c>
      <c r="R193" s="151">
        <v>0</v>
      </c>
      <c r="S193" s="213"/>
      <c r="T193" s="212"/>
      <c r="U193" s="469" t="str">
        <f t="shared" ref="U193:U248" si="8">IF((T193-S193)&gt;0,T193-S193,"nulla")</f>
        <v>nulla</v>
      </c>
      <c r="V193" s="222" t="str">
        <f t="shared" ref="V193:V248" si="9">C193</f>
        <v>Ismeretlen</v>
      </c>
      <c r="W193" s="328"/>
    </row>
    <row r="194" spans="2:23" ht="15.75" x14ac:dyDescent="0.25">
      <c r="B194" s="401">
        <v>74</v>
      </c>
      <c r="C194" s="338" t="s">
        <v>242</v>
      </c>
      <c r="D194" s="339"/>
      <c r="E194" s="149">
        <v>23</v>
      </c>
      <c r="F194" s="211">
        <v>1</v>
      </c>
      <c r="G194" s="211">
        <v>0</v>
      </c>
      <c r="H194" s="211">
        <v>0</v>
      </c>
      <c r="I194" s="211">
        <v>0</v>
      </c>
      <c r="J194" s="211">
        <v>0</v>
      </c>
      <c r="K194" s="267">
        <v>0</v>
      </c>
      <c r="L194" s="211">
        <v>0</v>
      </c>
      <c r="M194" s="211">
        <v>0</v>
      </c>
      <c r="N194" s="268">
        <v>0</v>
      </c>
      <c r="O194" s="149">
        <v>0</v>
      </c>
      <c r="P194" s="211">
        <v>0</v>
      </c>
      <c r="Q194" s="211">
        <v>0</v>
      </c>
      <c r="R194" s="151">
        <v>0</v>
      </c>
      <c r="S194" s="213"/>
      <c r="T194" s="212"/>
      <c r="U194" s="469" t="str">
        <f t="shared" si="8"/>
        <v>nulla</v>
      </c>
      <c r="V194" s="222" t="str">
        <f t="shared" si="9"/>
        <v>Galagonya</v>
      </c>
      <c r="W194" s="328"/>
    </row>
    <row r="195" spans="2:23" ht="15.75" x14ac:dyDescent="0.25">
      <c r="B195" s="401">
        <v>75</v>
      </c>
      <c r="C195" s="338" t="s">
        <v>442</v>
      </c>
      <c r="D195" s="339"/>
      <c r="E195" s="149">
        <v>4</v>
      </c>
      <c r="F195" s="211">
        <v>1</v>
      </c>
      <c r="G195" s="211">
        <v>0</v>
      </c>
      <c r="H195" s="211">
        <v>0</v>
      </c>
      <c r="I195" s="211">
        <v>0</v>
      </c>
      <c r="J195" s="211">
        <v>0</v>
      </c>
      <c r="K195" s="267">
        <v>0</v>
      </c>
      <c r="L195" s="211">
        <v>0</v>
      </c>
      <c r="M195" s="211">
        <v>0</v>
      </c>
      <c r="N195" s="268">
        <v>0</v>
      </c>
      <c r="O195" s="149">
        <v>0</v>
      </c>
      <c r="P195" s="211">
        <v>0</v>
      </c>
      <c r="Q195" s="211">
        <v>0</v>
      </c>
      <c r="R195" s="151">
        <v>0</v>
      </c>
      <c r="S195" s="213"/>
      <c r="T195" s="212"/>
      <c r="U195" s="469" t="str">
        <f t="shared" si="8"/>
        <v>nulla</v>
      </c>
      <c r="V195" s="222" t="str">
        <f t="shared" si="9"/>
        <v>Madár cseresznye</v>
      </c>
      <c r="W195" s="328"/>
    </row>
    <row r="196" spans="2:23" ht="15.75" x14ac:dyDescent="0.25">
      <c r="B196" s="401">
        <v>75</v>
      </c>
      <c r="C196" s="338" t="s">
        <v>442</v>
      </c>
      <c r="D196" s="339"/>
      <c r="E196" s="149">
        <v>3</v>
      </c>
      <c r="F196" s="211">
        <v>1</v>
      </c>
      <c r="G196" s="211">
        <v>0</v>
      </c>
      <c r="H196" s="211">
        <v>0</v>
      </c>
      <c r="I196" s="211">
        <v>0</v>
      </c>
      <c r="J196" s="211">
        <v>0</v>
      </c>
      <c r="K196" s="267">
        <v>0</v>
      </c>
      <c r="L196" s="211">
        <v>0</v>
      </c>
      <c r="M196" s="211">
        <v>0</v>
      </c>
      <c r="N196" s="268">
        <v>0</v>
      </c>
      <c r="O196" s="149">
        <v>0</v>
      </c>
      <c r="P196" s="211">
        <v>0</v>
      </c>
      <c r="Q196" s="211">
        <v>0</v>
      </c>
      <c r="R196" s="151">
        <v>0</v>
      </c>
      <c r="S196" s="213"/>
      <c r="T196" s="212"/>
      <c r="U196" s="469" t="str">
        <f t="shared" si="8"/>
        <v>nulla</v>
      </c>
      <c r="V196" s="222" t="str">
        <f t="shared" si="9"/>
        <v>Madár cseresznye</v>
      </c>
      <c r="W196" s="328"/>
    </row>
    <row r="197" spans="2:23" ht="15.75" x14ac:dyDescent="0.25">
      <c r="B197" s="401">
        <v>75</v>
      </c>
      <c r="C197" s="338" t="s">
        <v>442</v>
      </c>
      <c r="D197" s="339"/>
      <c r="E197" s="149">
        <v>7</v>
      </c>
      <c r="F197" s="211">
        <v>1</v>
      </c>
      <c r="G197" s="211">
        <v>0</v>
      </c>
      <c r="H197" s="211">
        <v>0</v>
      </c>
      <c r="I197" s="211">
        <v>0</v>
      </c>
      <c r="J197" s="211">
        <v>0</v>
      </c>
      <c r="K197" s="267">
        <v>0</v>
      </c>
      <c r="L197" s="211">
        <v>0</v>
      </c>
      <c r="M197" s="211">
        <v>0</v>
      </c>
      <c r="N197" s="268">
        <v>0</v>
      </c>
      <c r="O197" s="149">
        <v>0</v>
      </c>
      <c r="P197" s="211">
        <v>0</v>
      </c>
      <c r="Q197" s="211">
        <v>0</v>
      </c>
      <c r="R197" s="151">
        <v>0</v>
      </c>
      <c r="S197" s="213"/>
      <c r="T197" s="212"/>
      <c r="U197" s="469" t="str">
        <f t="shared" si="8"/>
        <v>nulla</v>
      </c>
      <c r="V197" s="222" t="str">
        <f t="shared" si="9"/>
        <v>Madár cseresznye</v>
      </c>
      <c r="W197" s="328"/>
    </row>
    <row r="198" spans="2:23" ht="15.75" x14ac:dyDescent="0.25">
      <c r="B198" s="401">
        <v>75</v>
      </c>
      <c r="C198" s="338" t="s">
        <v>442</v>
      </c>
      <c r="D198" s="339"/>
      <c r="E198" s="149">
        <v>4</v>
      </c>
      <c r="F198" s="211">
        <v>1</v>
      </c>
      <c r="G198" s="211">
        <v>0</v>
      </c>
      <c r="H198" s="211">
        <v>0</v>
      </c>
      <c r="I198" s="211">
        <v>0</v>
      </c>
      <c r="J198" s="211">
        <v>0</v>
      </c>
      <c r="K198" s="267">
        <v>0</v>
      </c>
      <c r="L198" s="211">
        <v>0</v>
      </c>
      <c r="M198" s="211">
        <v>0</v>
      </c>
      <c r="N198" s="268">
        <v>0</v>
      </c>
      <c r="O198" s="149">
        <v>0</v>
      </c>
      <c r="P198" s="211">
        <v>0</v>
      </c>
      <c r="Q198" s="211">
        <v>0</v>
      </c>
      <c r="R198" s="151">
        <v>0</v>
      </c>
      <c r="S198" s="213"/>
      <c r="T198" s="212"/>
      <c r="U198" s="469" t="str">
        <f t="shared" si="8"/>
        <v>nulla</v>
      </c>
      <c r="V198" s="222" t="str">
        <f t="shared" si="9"/>
        <v>Madár cseresznye</v>
      </c>
      <c r="W198" s="328"/>
    </row>
    <row r="199" spans="2:23" ht="15.75" x14ac:dyDescent="0.25">
      <c r="B199" s="401">
        <v>75</v>
      </c>
      <c r="C199" s="338" t="s">
        <v>442</v>
      </c>
      <c r="D199" s="339"/>
      <c r="E199" s="149">
        <v>5</v>
      </c>
      <c r="F199" s="211">
        <v>1</v>
      </c>
      <c r="G199" s="211">
        <v>0</v>
      </c>
      <c r="H199" s="211">
        <v>0</v>
      </c>
      <c r="I199" s="211">
        <v>0</v>
      </c>
      <c r="J199" s="211">
        <v>0</v>
      </c>
      <c r="K199" s="267">
        <v>0</v>
      </c>
      <c r="L199" s="211">
        <v>0</v>
      </c>
      <c r="M199" s="211">
        <v>0</v>
      </c>
      <c r="N199" s="268">
        <v>0</v>
      </c>
      <c r="O199" s="149">
        <v>0</v>
      </c>
      <c r="P199" s="211">
        <v>0</v>
      </c>
      <c r="Q199" s="211">
        <v>0</v>
      </c>
      <c r="R199" s="151">
        <v>0</v>
      </c>
      <c r="S199" s="213"/>
      <c r="T199" s="212"/>
      <c r="U199" s="469" t="str">
        <f t="shared" si="8"/>
        <v>nulla</v>
      </c>
      <c r="V199" s="222" t="str">
        <f t="shared" si="9"/>
        <v>Madár cseresznye</v>
      </c>
      <c r="W199" s="328"/>
    </row>
    <row r="200" spans="2:23" ht="15.75" x14ac:dyDescent="0.25">
      <c r="B200" s="401">
        <v>75</v>
      </c>
      <c r="C200" s="338" t="s">
        <v>442</v>
      </c>
      <c r="D200" s="339"/>
      <c r="E200" s="149">
        <v>2</v>
      </c>
      <c r="F200" s="211">
        <v>1</v>
      </c>
      <c r="G200" s="211">
        <v>0</v>
      </c>
      <c r="H200" s="211">
        <v>0</v>
      </c>
      <c r="I200" s="211">
        <v>0</v>
      </c>
      <c r="J200" s="211">
        <v>0</v>
      </c>
      <c r="K200" s="267">
        <v>0</v>
      </c>
      <c r="L200" s="211">
        <v>0</v>
      </c>
      <c r="M200" s="211">
        <v>0</v>
      </c>
      <c r="N200" s="268">
        <v>0</v>
      </c>
      <c r="O200" s="149">
        <v>0</v>
      </c>
      <c r="P200" s="211">
        <v>0</v>
      </c>
      <c r="Q200" s="211">
        <v>0</v>
      </c>
      <c r="R200" s="151">
        <v>0</v>
      </c>
      <c r="S200" s="213"/>
      <c r="T200" s="212"/>
      <c r="U200" s="469" t="str">
        <f t="shared" si="8"/>
        <v>nulla</v>
      </c>
      <c r="V200" s="222" t="str">
        <f t="shared" si="9"/>
        <v>Madár cseresznye</v>
      </c>
      <c r="W200" s="328"/>
    </row>
    <row r="201" spans="2:23" ht="15.75" x14ac:dyDescent="0.25">
      <c r="B201" s="401">
        <v>76</v>
      </c>
      <c r="C201" s="338" t="s">
        <v>242</v>
      </c>
      <c r="D201" s="339"/>
      <c r="E201" s="149">
        <v>13</v>
      </c>
      <c r="F201" s="211">
        <v>1</v>
      </c>
      <c r="G201" s="211">
        <v>0</v>
      </c>
      <c r="H201" s="211">
        <v>0</v>
      </c>
      <c r="I201" s="211">
        <v>0</v>
      </c>
      <c r="J201" s="211">
        <v>0</v>
      </c>
      <c r="K201" s="267">
        <v>0</v>
      </c>
      <c r="L201" s="211">
        <v>0</v>
      </c>
      <c r="M201" s="211">
        <v>0</v>
      </c>
      <c r="N201" s="268">
        <v>0</v>
      </c>
      <c r="O201" s="149">
        <v>0</v>
      </c>
      <c r="P201" s="211">
        <v>0</v>
      </c>
      <c r="Q201" s="211">
        <v>0</v>
      </c>
      <c r="R201" s="151">
        <v>0</v>
      </c>
      <c r="S201" s="213"/>
      <c r="T201" s="212"/>
      <c r="U201" s="469" t="str">
        <f t="shared" si="8"/>
        <v>nulla</v>
      </c>
      <c r="V201" s="222" t="str">
        <f t="shared" si="9"/>
        <v>Galagonya</v>
      </c>
      <c r="W201" s="328"/>
    </row>
    <row r="202" spans="2:23" ht="15.75" x14ac:dyDescent="0.25">
      <c r="B202" s="401">
        <v>76</v>
      </c>
      <c r="C202" s="338" t="s">
        <v>242</v>
      </c>
      <c r="D202" s="339"/>
      <c r="E202" s="149">
        <v>2</v>
      </c>
      <c r="F202" s="211">
        <v>1</v>
      </c>
      <c r="G202" s="211">
        <v>0</v>
      </c>
      <c r="H202" s="211">
        <v>0</v>
      </c>
      <c r="I202" s="211">
        <v>0</v>
      </c>
      <c r="J202" s="211">
        <v>0</v>
      </c>
      <c r="K202" s="267">
        <v>0</v>
      </c>
      <c r="L202" s="211">
        <v>0</v>
      </c>
      <c r="M202" s="211">
        <v>0</v>
      </c>
      <c r="N202" s="268">
        <v>0</v>
      </c>
      <c r="O202" s="149">
        <v>0</v>
      </c>
      <c r="P202" s="211">
        <v>0</v>
      </c>
      <c r="Q202" s="211">
        <v>0</v>
      </c>
      <c r="R202" s="151">
        <v>0</v>
      </c>
      <c r="S202" s="213"/>
      <c r="T202" s="212"/>
      <c r="U202" s="469" t="str">
        <f t="shared" si="8"/>
        <v>nulla</v>
      </c>
      <c r="V202" s="222" t="str">
        <f t="shared" si="9"/>
        <v>Galagonya</v>
      </c>
      <c r="W202" s="328"/>
    </row>
    <row r="203" spans="2:23" ht="15.75" x14ac:dyDescent="0.25">
      <c r="B203" s="401">
        <v>76</v>
      </c>
      <c r="C203" s="338" t="s">
        <v>216</v>
      </c>
      <c r="D203" s="339"/>
      <c r="E203" s="149">
        <v>3</v>
      </c>
      <c r="F203" s="211">
        <v>1</v>
      </c>
      <c r="G203" s="211">
        <v>0</v>
      </c>
      <c r="H203" s="211">
        <v>0</v>
      </c>
      <c r="I203" s="211">
        <v>0</v>
      </c>
      <c r="J203" s="211">
        <v>0</v>
      </c>
      <c r="K203" s="267">
        <v>0</v>
      </c>
      <c r="L203" s="211">
        <v>0</v>
      </c>
      <c r="M203" s="211">
        <v>0</v>
      </c>
      <c r="N203" s="268">
        <v>0</v>
      </c>
      <c r="O203" s="149">
        <v>0</v>
      </c>
      <c r="P203" s="211">
        <v>0</v>
      </c>
      <c r="Q203" s="211">
        <v>0</v>
      </c>
      <c r="R203" s="151">
        <v>0</v>
      </c>
      <c r="S203" s="213"/>
      <c r="T203" s="212"/>
      <c r="U203" s="469" t="str">
        <f t="shared" si="8"/>
        <v>nulla</v>
      </c>
      <c r="V203" s="222" t="str">
        <f t="shared" si="9"/>
        <v>Csertölgy</v>
      </c>
      <c r="W203" s="328"/>
    </row>
    <row r="204" spans="2:23" ht="15.75" x14ac:dyDescent="0.25">
      <c r="B204" s="401">
        <v>77</v>
      </c>
      <c r="C204" s="338" t="s">
        <v>216</v>
      </c>
      <c r="D204" s="339"/>
      <c r="E204" s="149">
        <v>15</v>
      </c>
      <c r="F204" s="211">
        <v>0</v>
      </c>
      <c r="G204" s="211">
        <v>0</v>
      </c>
      <c r="H204" s="211">
        <v>1</v>
      </c>
      <c r="I204" s="211">
        <v>0</v>
      </c>
      <c r="J204" s="211">
        <v>0</v>
      </c>
      <c r="K204" s="267">
        <v>0</v>
      </c>
      <c r="L204" s="211">
        <v>0</v>
      </c>
      <c r="M204" s="211">
        <v>0</v>
      </c>
      <c r="N204" s="268">
        <v>0</v>
      </c>
      <c r="O204" s="149">
        <v>0</v>
      </c>
      <c r="P204" s="211">
        <v>0</v>
      </c>
      <c r="Q204" s="211">
        <v>0</v>
      </c>
      <c r="R204" s="151">
        <v>0</v>
      </c>
      <c r="S204" s="213">
        <v>10</v>
      </c>
      <c r="T204" s="212">
        <v>163</v>
      </c>
      <c r="U204" s="469">
        <f t="shared" si="8"/>
        <v>153</v>
      </c>
      <c r="V204" s="222" t="str">
        <f t="shared" si="9"/>
        <v>Csertölgy</v>
      </c>
      <c r="W204" s="328"/>
    </row>
    <row r="205" spans="2:23" ht="15.75" x14ac:dyDescent="0.25">
      <c r="B205" s="401">
        <v>77</v>
      </c>
      <c r="C205" s="338" t="s">
        <v>216</v>
      </c>
      <c r="D205" s="339"/>
      <c r="E205" s="149">
        <v>5</v>
      </c>
      <c r="F205" s="211">
        <v>1</v>
      </c>
      <c r="G205" s="211">
        <v>0</v>
      </c>
      <c r="H205" s="211">
        <v>0</v>
      </c>
      <c r="I205" s="211">
        <v>0</v>
      </c>
      <c r="J205" s="211">
        <v>0</v>
      </c>
      <c r="K205" s="267">
        <v>0</v>
      </c>
      <c r="L205" s="211">
        <v>0</v>
      </c>
      <c r="M205" s="211">
        <v>0</v>
      </c>
      <c r="N205" s="268">
        <v>0</v>
      </c>
      <c r="O205" s="149">
        <v>0</v>
      </c>
      <c r="P205" s="211">
        <v>0</v>
      </c>
      <c r="Q205" s="211">
        <v>0</v>
      </c>
      <c r="R205" s="151">
        <v>0</v>
      </c>
      <c r="S205" s="213"/>
      <c r="T205" s="212"/>
      <c r="U205" s="469" t="str">
        <f t="shared" si="8"/>
        <v>nulla</v>
      </c>
      <c r="V205" s="222" t="str">
        <f t="shared" si="9"/>
        <v>Csertölgy</v>
      </c>
      <c r="W205" s="328"/>
    </row>
    <row r="206" spans="2:23" ht="15.75" x14ac:dyDescent="0.25">
      <c r="B206" s="401">
        <v>77</v>
      </c>
      <c r="C206" s="338" t="s">
        <v>442</v>
      </c>
      <c r="D206" s="339"/>
      <c r="E206" s="149">
        <v>6</v>
      </c>
      <c r="F206" s="211">
        <v>1</v>
      </c>
      <c r="G206" s="211">
        <v>0</v>
      </c>
      <c r="H206" s="211">
        <v>0</v>
      </c>
      <c r="I206" s="211">
        <v>0</v>
      </c>
      <c r="J206" s="211">
        <v>0</v>
      </c>
      <c r="K206" s="267">
        <v>0</v>
      </c>
      <c r="L206" s="211">
        <v>0</v>
      </c>
      <c r="M206" s="211">
        <v>0</v>
      </c>
      <c r="N206" s="268">
        <v>0</v>
      </c>
      <c r="O206" s="149">
        <v>0</v>
      </c>
      <c r="P206" s="211">
        <v>0</v>
      </c>
      <c r="Q206" s="211">
        <v>0</v>
      </c>
      <c r="R206" s="151">
        <v>0</v>
      </c>
      <c r="S206" s="213"/>
      <c r="T206" s="212"/>
      <c r="U206" s="469" t="str">
        <f t="shared" si="8"/>
        <v>nulla</v>
      </c>
      <c r="V206" s="222" t="str">
        <f t="shared" si="9"/>
        <v>Madár cseresznye</v>
      </c>
      <c r="W206" s="328"/>
    </row>
    <row r="207" spans="2:23" ht="15.75" x14ac:dyDescent="0.25">
      <c r="B207" s="401">
        <v>77</v>
      </c>
      <c r="C207" s="338" t="s">
        <v>442</v>
      </c>
      <c r="D207" s="339"/>
      <c r="E207" s="149">
        <v>7</v>
      </c>
      <c r="F207" s="211">
        <v>1</v>
      </c>
      <c r="G207" s="211">
        <v>0</v>
      </c>
      <c r="H207" s="211">
        <v>0</v>
      </c>
      <c r="I207" s="211">
        <v>0</v>
      </c>
      <c r="J207" s="211">
        <v>0</v>
      </c>
      <c r="K207" s="267">
        <v>0</v>
      </c>
      <c r="L207" s="211">
        <v>0</v>
      </c>
      <c r="M207" s="211">
        <v>0</v>
      </c>
      <c r="N207" s="268">
        <v>0</v>
      </c>
      <c r="O207" s="149">
        <v>0</v>
      </c>
      <c r="P207" s="211">
        <v>0</v>
      </c>
      <c r="Q207" s="211">
        <v>0</v>
      </c>
      <c r="R207" s="151">
        <v>0</v>
      </c>
      <c r="S207" s="213"/>
      <c r="T207" s="212"/>
      <c r="U207" s="469" t="str">
        <f t="shared" si="8"/>
        <v>nulla</v>
      </c>
      <c r="V207" s="222" t="str">
        <f t="shared" si="9"/>
        <v>Madár cseresznye</v>
      </c>
      <c r="W207" s="328"/>
    </row>
    <row r="208" spans="2:23" ht="15.75" x14ac:dyDescent="0.25">
      <c r="B208" s="401">
        <v>77</v>
      </c>
      <c r="C208" s="338" t="s">
        <v>442</v>
      </c>
      <c r="D208" s="339"/>
      <c r="E208" s="149">
        <v>7</v>
      </c>
      <c r="F208" s="211">
        <v>1</v>
      </c>
      <c r="G208" s="211">
        <v>0</v>
      </c>
      <c r="H208" s="211">
        <v>0</v>
      </c>
      <c r="I208" s="211">
        <v>0</v>
      </c>
      <c r="J208" s="211">
        <v>0</v>
      </c>
      <c r="K208" s="267">
        <v>0</v>
      </c>
      <c r="L208" s="211">
        <v>0</v>
      </c>
      <c r="M208" s="211">
        <v>0</v>
      </c>
      <c r="N208" s="268">
        <v>0</v>
      </c>
      <c r="O208" s="149">
        <v>0</v>
      </c>
      <c r="P208" s="211">
        <v>0</v>
      </c>
      <c r="Q208" s="211">
        <v>0</v>
      </c>
      <c r="R208" s="151">
        <v>0</v>
      </c>
      <c r="S208" s="213"/>
      <c r="T208" s="212"/>
      <c r="U208" s="469" t="str">
        <f t="shared" si="8"/>
        <v>nulla</v>
      </c>
      <c r="V208" s="222" t="str">
        <f t="shared" si="9"/>
        <v>Madár cseresznye</v>
      </c>
      <c r="W208" s="328"/>
    </row>
    <row r="209" spans="2:23" ht="15.75" x14ac:dyDescent="0.25">
      <c r="B209" s="401">
        <v>77</v>
      </c>
      <c r="C209" s="338" t="s">
        <v>137</v>
      </c>
      <c r="D209" s="339"/>
      <c r="E209" s="149">
        <v>3</v>
      </c>
      <c r="F209" s="211">
        <v>1</v>
      </c>
      <c r="G209" s="211">
        <v>0</v>
      </c>
      <c r="H209" s="211">
        <v>0</v>
      </c>
      <c r="I209" s="211">
        <v>0</v>
      </c>
      <c r="J209" s="211">
        <v>0</v>
      </c>
      <c r="K209" s="267">
        <v>0</v>
      </c>
      <c r="L209" s="211">
        <v>0</v>
      </c>
      <c r="M209" s="211">
        <v>0</v>
      </c>
      <c r="N209" s="268">
        <v>0</v>
      </c>
      <c r="O209" s="149">
        <v>0</v>
      </c>
      <c r="P209" s="211">
        <v>0</v>
      </c>
      <c r="Q209" s="211">
        <v>0</v>
      </c>
      <c r="R209" s="151">
        <v>0</v>
      </c>
      <c r="S209" s="213"/>
      <c r="T209" s="212"/>
      <c r="U209" s="469" t="str">
        <f t="shared" si="8"/>
        <v>nulla</v>
      </c>
      <c r="V209" s="222" t="str">
        <f t="shared" si="9"/>
        <v>Gyertyán</v>
      </c>
      <c r="W209" s="328"/>
    </row>
    <row r="210" spans="2:23" ht="15.75" x14ac:dyDescent="0.25">
      <c r="B210" s="401">
        <v>77</v>
      </c>
      <c r="C210" s="338" t="s">
        <v>137</v>
      </c>
      <c r="D210" s="339"/>
      <c r="E210" s="149">
        <v>5</v>
      </c>
      <c r="F210" s="211">
        <v>1</v>
      </c>
      <c r="G210" s="211">
        <v>0</v>
      </c>
      <c r="H210" s="211">
        <v>0</v>
      </c>
      <c r="I210" s="211">
        <v>0</v>
      </c>
      <c r="J210" s="211">
        <v>0</v>
      </c>
      <c r="K210" s="267">
        <v>0</v>
      </c>
      <c r="L210" s="211">
        <v>0</v>
      </c>
      <c r="M210" s="211">
        <v>0</v>
      </c>
      <c r="N210" s="268">
        <v>0</v>
      </c>
      <c r="O210" s="149">
        <v>0</v>
      </c>
      <c r="P210" s="211">
        <v>0</v>
      </c>
      <c r="Q210" s="211">
        <v>0</v>
      </c>
      <c r="R210" s="151">
        <v>0</v>
      </c>
      <c r="S210" s="213"/>
      <c r="T210" s="212"/>
      <c r="U210" s="469" t="str">
        <f t="shared" si="8"/>
        <v>nulla</v>
      </c>
      <c r="V210" s="222" t="str">
        <f t="shared" si="9"/>
        <v>Gyertyán</v>
      </c>
      <c r="W210" s="328"/>
    </row>
    <row r="211" spans="2:23" ht="15.75" x14ac:dyDescent="0.25">
      <c r="B211" s="401">
        <v>78</v>
      </c>
      <c r="C211" s="338" t="s">
        <v>216</v>
      </c>
      <c r="D211" s="339"/>
      <c r="E211" s="149">
        <v>11.5</v>
      </c>
      <c r="F211" s="211">
        <v>0</v>
      </c>
      <c r="G211" s="211">
        <v>0</v>
      </c>
      <c r="H211" s="211">
        <v>0</v>
      </c>
      <c r="I211" s="211">
        <v>0</v>
      </c>
      <c r="J211" s="211">
        <v>1</v>
      </c>
      <c r="K211" s="267">
        <v>0</v>
      </c>
      <c r="L211" s="211">
        <v>0</v>
      </c>
      <c r="M211" s="211">
        <v>0</v>
      </c>
      <c r="N211" s="268">
        <v>0</v>
      </c>
      <c r="O211" s="149">
        <v>0</v>
      </c>
      <c r="P211" s="211">
        <v>0</v>
      </c>
      <c r="Q211" s="211">
        <v>0</v>
      </c>
      <c r="R211" s="151">
        <v>0</v>
      </c>
      <c r="S211" s="213">
        <v>47</v>
      </c>
      <c r="T211" s="212">
        <v>145</v>
      </c>
      <c r="U211" s="469">
        <f t="shared" si="8"/>
        <v>98</v>
      </c>
      <c r="V211" s="222" t="str">
        <f t="shared" si="9"/>
        <v>Csertölgy</v>
      </c>
      <c r="W211" s="328"/>
    </row>
    <row r="212" spans="2:23" ht="15.75" x14ac:dyDescent="0.25">
      <c r="B212" s="401">
        <v>79</v>
      </c>
      <c r="C212" s="338" t="s">
        <v>242</v>
      </c>
      <c r="D212" s="339"/>
      <c r="E212" s="149">
        <v>11</v>
      </c>
      <c r="F212" s="211">
        <v>1</v>
      </c>
      <c r="G212" s="211">
        <v>0</v>
      </c>
      <c r="H212" s="211">
        <v>0</v>
      </c>
      <c r="I212" s="211">
        <v>0</v>
      </c>
      <c r="J212" s="211">
        <v>0</v>
      </c>
      <c r="K212" s="267">
        <v>0</v>
      </c>
      <c r="L212" s="211">
        <v>0</v>
      </c>
      <c r="M212" s="211">
        <v>0</v>
      </c>
      <c r="N212" s="268">
        <v>0</v>
      </c>
      <c r="O212" s="149">
        <v>0</v>
      </c>
      <c r="P212" s="211">
        <v>0</v>
      </c>
      <c r="Q212" s="211">
        <v>0</v>
      </c>
      <c r="R212" s="151">
        <v>0</v>
      </c>
      <c r="S212" s="213"/>
      <c r="T212" s="212"/>
      <c r="U212" s="469" t="str">
        <f t="shared" si="8"/>
        <v>nulla</v>
      </c>
      <c r="V212" s="222" t="str">
        <f t="shared" si="9"/>
        <v>Galagonya</v>
      </c>
      <c r="W212" s="328"/>
    </row>
    <row r="213" spans="2:23" ht="15.75" x14ac:dyDescent="0.25">
      <c r="B213" s="401">
        <v>79</v>
      </c>
      <c r="C213" s="338" t="s">
        <v>242</v>
      </c>
      <c r="D213" s="339"/>
      <c r="E213" s="149">
        <v>10.5</v>
      </c>
      <c r="F213" s="211">
        <v>1</v>
      </c>
      <c r="G213" s="211">
        <v>0</v>
      </c>
      <c r="H213" s="211">
        <v>0</v>
      </c>
      <c r="I213" s="211">
        <v>0</v>
      </c>
      <c r="J213" s="211">
        <v>0</v>
      </c>
      <c r="K213" s="267">
        <v>0</v>
      </c>
      <c r="L213" s="211">
        <v>0</v>
      </c>
      <c r="M213" s="211">
        <v>0</v>
      </c>
      <c r="N213" s="268">
        <v>0</v>
      </c>
      <c r="O213" s="149">
        <v>0</v>
      </c>
      <c r="P213" s="211">
        <v>0</v>
      </c>
      <c r="Q213" s="211">
        <v>0</v>
      </c>
      <c r="R213" s="151">
        <v>0</v>
      </c>
      <c r="S213" s="213"/>
      <c r="T213" s="212"/>
      <c r="U213" s="469" t="str">
        <f t="shared" si="8"/>
        <v>nulla</v>
      </c>
      <c r="V213" s="222" t="str">
        <f t="shared" si="9"/>
        <v>Galagonya</v>
      </c>
      <c r="W213" s="328"/>
    </row>
    <row r="214" spans="2:23" ht="15.75" x14ac:dyDescent="0.25">
      <c r="B214" s="401">
        <v>79</v>
      </c>
      <c r="C214" s="338" t="s">
        <v>242</v>
      </c>
      <c r="D214" s="339"/>
      <c r="E214" s="149">
        <v>18</v>
      </c>
      <c r="F214" s="211">
        <v>1</v>
      </c>
      <c r="G214" s="211">
        <v>0</v>
      </c>
      <c r="H214" s="211">
        <v>0</v>
      </c>
      <c r="I214" s="211">
        <v>0</v>
      </c>
      <c r="J214" s="211">
        <v>0</v>
      </c>
      <c r="K214" s="267">
        <v>0</v>
      </c>
      <c r="L214" s="211">
        <v>0</v>
      </c>
      <c r="M214" s="211">
        <v>0</v>
      </c>
      <c r="N214" s="268">
        <v>0</v>
      </c>
      <c r="O214" s="149">
        <v>0</v>
      </c>
      <c r="P214" s="211">
        <v>0</v>
      </c>
      <c r="Q214" s="211">
        <v>0</v>
      </c>
      <c r="R214" s="151">
        <v>0</v>
      </c>
      <c r="S214" s="213"/>
      <c r="T214" s="212"/>
      <c r="U214" s="469" t="str">
        <f t="shared" si="8"/>
        <v>nulla</v>
      </c>
      <c r="V214" s="222" t="str">
        <f t="shared" si="9"/>
        <v>Galagonya</v>
      </c>
      <c r="W214" s="328"/>
    </row>
    <row r="215" spans="2:23" ht="15.75" x14ac:dyDescent="0.25">
      <c r="B215" s="401">
        <v>79</v>
      </c>
      <c r="C215" s="338" t="s">
        <v>242</v>
      </c>
      <c r="D215" s="339"/>
      <c r="E215" s="149">
        <v>5</v>
      </c>
      <c r="F215" s="211">
        <v>1</v>
      </c>
      <c r="G215" s="211">
        <v>0</v>
      </c>
      <c r="H215" s="211">
        <v>0</v>
      </c>
      <c r="I215" s="211">
        <v>0</v>
      </c>
      <c r="J215" s="211">
        <v>0</v>
      </c>
      <c r="K215" s="267">
        <v>0</v>
      </c>
      <c r="L215" s="211">
        <v>0</v>
      </c>
      <c r="M215" s="211">
        <v>0</v>
      </c>
      <c r="N215" s="268">
        <v>0</v>
      </c>
      <c r="O215" s="149">
        <v>0</v>
      </c>
      <c r="P215" s="211">
        <v>0</v>
      </c>
      <c r="Q215" s="211">
        <v>0</v>
      </c>
      <c r="R215" s="151">
        <v>0</v>
      </c>
      <c r="S215" s="213"/>
      <c r="T215" s="212"/>
      <c r="U215" s="469" t="str">
        <f t="shared" si="8"/>
        <v>nulla</v>
      </c>
      <c r="V215" s="222" t="str">
        <f t="shared" si="9"/>
        <v>Galagonya</v>
      </c>
      <c r="W215" s="328"/>
    </row>
    <row r="216" spans="2:23" ht="15.75" x14ac:dyDescent="0.25">
      <c r="B216" s="401">
        <v>79</v>
      </c>
      <c r="C216" s="338" t="s">
        <v>242</v>
      </c>
      <c r="D216" s="339"/>
      <c r="E216" s="149">
        <v>8</v>
      </c>
      <c r="F216" s="211">
        <v>1</v>
      </c>
      <c r="G216" s="211">
        <v>0</v>
      </c>
      <c r="H216" s="211">
        <v>0</v>
      </c>
      <c r="I216" s="211">
        <v>0</v>
      </c>
      <c r="J216" s="211">
        <v>0</v>
      </c>
      <c r="K216" s="267">
        <v>0</v>
      </c>
      <c r="L216" s="211">
        <v>0</v>
      </c>
      <c r="M216" s="211">
        <v>0</v>
      </c>
      <c r="N216" s="268">
        <v>0</v>
      </c>
      <c r="O216" s="149">
        <v>0</v>
      </c>
      <c r="P216" s="211">
        <v>0</v>
      </c>
      <c r="Q216" s="211">
        <v>0</v>
      </c>
      <c r="R216" s="151">
        <v>0</v>
      </c>
      <c r="S216" s="213"/>
      <c r="T216" s="212"/>
      <c r="U216" s="469" t="str">
        <f t="shared" si="8"/>
        <v>nulla</v>
      </c>
      <c r="V216" s="222" t="str">
        <f t="shared" si="9"/>
        <v>Galagonya</v>
      </c>
      <c r="W216" s="328"/>
    </row>
    <row r="217" spans="2:23" ht="15.75" x14ac:dyDescent="0.25">
      <c r="B217" s="401">
        <v>79</v>
      </c>
      <c r="C217" s="338" t="s">
        <v>242</v>
      </c>
      <c r="D217" s="339"/>
      <c r="E217" s="149">
        <v>10</v>
      </c>
      <c r="F217" s="211">
        <v>1</v>
      </c>
      <c r="G217" s="211">
        <v>0</v>
      </c>
      <c r="H217" s="211">
        <v>0</v>
      </c>
      <c r="I217" s="211">
        <v>0</v>
      </c>
      <c r="J217" s="211">
        <v>0</v>
      </c>
      <c r="K217" s="267">
        <v>0</v>
      </c>
      <c r="L217" s="211">
        <v>0</v>
      </c>
      <c r="M217" s="211">
        <v>0</v>
      </c>
      <c r="N217" s="268">
        <v>0</v>
      </c>
      <c r="O217" s="149">
        <v>0</v>
      </c>
      <c r="P217" s="211">
        <v>0</v>
      </c>
      <c r="Q217" s="211">
        <v>0</v>
      </c>
      <c r="R217" s="151">
        <v>0</v>
      </c>
      <c r="S217" s="213"/>
      <c r="T217" s="212"/>
      <c r="U217" s="469" t="str">
        <f t="shared" si="8"/>
        <v>nulla</v>
      </c>
      <c r="V217" s="222" t="str">
        <f t="shared" si="9"/>
        <v>Galagonya</v>
      </c>
      <c r="W217" s="328"/>
    </row>
    <row r="218" spans="2:23" ht="15.75" x14ac:dyDescent="0.25">
      <c r="B218" s="401">
        <v>80</v>
      </c>
      <c r="C218" s="338" t="s">
        <v>231</v>
      </c>
      <c r="D218" s="339"/>
      <c r="E218" s="149">
        <v>65</v>
      </c>
      <c r="F218" s="211">
        <v>1</v>
      </c>
      <c r="G218" s="211">
        <v>0</v>
      </c>
      <c r="H218" s="211">
        <v>0</v>
      </c>
      <c r="I218" s="211">
        <v>0</v>
      </c>
      <c r="J218" s="211">
        <v>0</v>
      </c>
      <c r="K218" s="267">
        <v>0</v>
      </c>
      <c r="L218" s="211">
        <v>0</v>
      </c>
      <c r="M218" s="211">
        <v>0</v>
      </c>
      <c r="N218" s="268">
        <v>0</v>
      </c>
      <c r="O218" s="149">
        <v>0</v>
      </c>
      <c r="P218" s="211">
        <v>0</v>
      </c>
      <c r="Q218" s="211">
        <v>0</v>
      </c>
      <c r="R218" s="151">
        <v>0</v>
      </c>
      <c r="S218" s="213"/>
      <c r="T218" s="212"/>
      <c r="U218" s="469" t="str">
        <f t="shared" si="8"/>
        <v>nulla</v>
      </c>
      <c r="V218" s="222" t="str">
        <f t="shared" si="9"/>
        <v>Akác</v>
      </c>
      <c r="W218" s="328"/>
    </row>
    <row r="219" spans="2:23" ht="15.75" x14ac:dyDescent="0.25">
      <c r="B219" s="401">
        <v>80</v>
      </c>
      <c r="C219" s="338" t="s">
        <v>231</v>
      </c>
      <c r="D219" s="339"/>
      <c r="E219" s="149">
        <v>71.5</v>
      </c>
      <c r="F219" s="211">
        <v>1</v>
      </c>
      <c r="G219" s="211">
        <v>0</v>
      </c>
      <c r="H219" s="211">
        <v>0</v>
      </c>
      <c r="I219" s="211">
        <v>0</v>
      </c>
      <c r="J219" s="211">
        <v>0</v>
      </c>
      <c r="K219" s="267">
        <v>0</v>
      </c>
      <c r="L219" s="211">
        <v>0</v>
      </c>
      <c r="M219" s="211">
        <v>0</v>
      </c>
      <c r="N219" s="268">
        <v>0</v>
      </c>
      <c r="O219" s="149">
        <v>0</v>
      </c>
      <c r="P219" s="211">
        <v>0</v>
      </c>
      <c r="Q219" s="211">
        <v>0</v>
      </c>
      <c r="R219" s="151">
        <v>0</v>
      </c>
      <c r="S219" s="213"/>
      <c r="T219" s="212"/>
      <c r="U219" s="469" t="str">
        <f t="shared" si="8"/>
        <v>nulla</v>
      </c>
      <c r="V219" s="222" t="str">
        <f t="shared" si="9"/>
        <v>Akác</v>
      </c>
      <c r="W219" s="328"/>
    </row>
    <row r="220" spans="2:23" ht="15.75" x14ac:dyDescent="0.25">
      <c r="B220" s="401">
        <v>81</v>
      </c>
      <c r="C220" s="338" t="s">
        <v>137</v>
      </c>
      <c r="D220" s="339"/>
      <c r="E220" s="149">
        <v>15</v>
      </c>
      <c r="F220" s="211">
        <v>1</v>
      </c>
      <c r="G220" s="211">
        <v>0</v>
      </c>
      <c r="H220" s="211">
        <v>0</v>
      </c>
      <c r="I220" s="211">
        <v>0</v>
      </c>
      <c r="J220" s="211">
        <v>0</v>
      </c>
      <c r="K220" s="267">
        <v>0</v>
      </c>
      <c r="L220" s="211">
        <v>0</v>
      </c>
      <c r="M220" s="211">
        <v>0</v>
      </c>
      <c r="N220" s="268">
        <v>0</v>
      </c>
      <c r="O220" s="149">
        <v>0</v>
      </c>
      <c r="P220" s="211">
        <v>0</v>
      </c>
      <c r="Q220" s="211">
        <v>0</v>
      </c>
      <c r="R220" s="151">
        <v>0</v>
      </c>
      <c r="S220" s="213"/>
      <c r="T220" s="212"/>
      <c r="U220" s="469" t="str">
        <f t="shared" si="8"/>
        <v>nulla</v>
      </c>
      <c r="V220" s="222" t="str">
        <f t="shared" si="9"/>
        <v>Gyertyán</v>
      </c>
      <c r="W220" s="328"/>
    </row>
    <row r="221" spans="2:23" ht="15.75" x14ac:dyDescent="0.25">
      <c r="B221" s="401">
        <v>81</v>
      </c>
      <c r="C221" s="338" t="s">
        <v>137</v>
      </c>
      <c r="D221" s="339"/>
      <c r="E221" s="149">
        <v>23.5</v>
      </c>
      <c r="F221" s="211">
        <v>1</v>
      </c>
      <c r="G221" s="211">
        <v>0</v>
      </c>
      <c r="H221" s="211">
        <v>0</v>
      </c>
      <c r="I221" s="211">
        <v>0</v>
      </c>
      <c r="J221" s="211">
        <v>0</v>
      </c>
      <c r="K221" s="267">
        <v>0</v>
      </c>
      <c r="L221" s="211">
        <v>0</v>
      </c>
      <c r="M221" s="211">
        <v>0</v>
      </c>
      <c r="N221" s="268">
        <v>0</v>
      </c>
      <c r="O221" s="149">
        <v>0</v>
      </c>
      <c r="P221" s="211">
        <v>0</v>
      </c>
      <c r="Q221" s="211">
        <v>0</v>
      </c>
      <c r="R221" s="151">
        <v>0</v>
      </c>
      <c r="S221" s="213"/>
      <c r="T221" s="212"/>
      <c r="U221" s="469" t="str">
        <f t="shared" si="8"/>
        <v>nulla</v>
      </c>
      <c r="V221" s="222" t="str">
        <f t="shared" si="9"/>
        <v>Gyertyán</v>
      </c>
      <c r="W221" s="328"/>
    </row>
    <row r="222" spans="2:23" ht="15.75" x14ac:dyDescent="0.25">
      <c r="B222" s="401">
        <v>81</v>
      </c>
      <c r="C222" s="338" t="s">
        <v>242</v>
      </c>
      <c r="D222" s="339"/>
      <c r="E222" s="149">
        <v>14.5</v>
      </c>
      <c r="F222" s="211">
        <v>1</v>
      </c>
      <c r="G222" s="211">
        <v>0</v>
      </c>
      <c r="H222" s="211">
        <v>0</v>
      </c>
      <c r="I222" s="211">
        <v>0</v>
      </c>
      <c r="J222" s="211">
        <v>0</v>
      </c>
      <c r="K222" s="267">
        <v>0</v>
      </c>
      <c r="L222" s="211">
        <v>0</v>
      </c>
      <c r="M222" s="211">
        <v>0</v>
      </c>
      <c r="N222" s="268">
        <v>0</v>
      </c>
      <c r="O222" s="149">
        <v>0</v>
      </c>
      <c r="P222" s="211">
        <v>0</v>
      </c>
      <c r="Q222" s="211">
        <v>0</v>
      </c>
      <c r="R222" s="151">
        <v>0</v>
      </c>
      <c r="S222" s="213"/>
      <c r="T222" s="212"/>
      <c r="U222" s="469" t="str">
        <f t="shared" si="8"/>
        <v>nulla</v>
      </c>
      <c r="V222" s="222" t="str">
        <f t="shared" si="9"/>
        <v>Galagonya</v>
      </c>
      <c r="W222" s="328"/>
    </row>
    <row r="223" spans="2:23" ht="15.75" x14ac:dyDescent="0.25">
      <c r="B223" s="401">
        <v>81</v>
      </c>
      <c r="C223" s="338" t="s">
        <v>438</v>
      </c>
      <c r="D223" s="339"/>
      <c r="E223" s="149">
        <v>53.5</v>
      </c>
      <c r="F223" s="211">
        <v>1</v>
      </c>
      <c r="G223" s="211">
        <v>0</v>
      </c>
      <c r="H223" s="211">
        <v>0</v>
      </c>
      <c r="I223" s="211">
        <v>0</v>
      </c>
      <c r="J223" s="211">
        <v>0</v>
      </c>
      <c r="K223" s="267">
        <v>0</v>
      </c>
      <c r="L223" s="211">
        <v>0</v>
      </c>
      <c r="M223" s="211">
        <v>0</v>
      </c>
      <c r="N223" s="268">
        <v>0</v>
      </c>
      <c r="O223" s="149">
        <v>0</v>
      </c>
      <c r="P223" s="211">
        <v>0</v>
      </c>
      <c r="Q223" s="211">
        <v>0</v>
      </c>
      <c r="R223" s="151">
        <v>0</v>
      </c>
      <c r="S223" s="213"/>
      <c r="T223" s="212"/>
      <c r="U223" s="469" t="str">
        <f t="shared" si="8"/>
        <v>nulla</v>
      </c>
      <c r="V223" s="222" t="str">
        <f t="shared" si="9"/>
        <v>Ismeretlen</v>
      </c>
      <c r="W223" s="328"/>
    </row>
    <row r="224" spans="2:23" ht="15.75" x14ac:dyDescent="0.25">
      <c r="B224" s="401">
        <v>82</v>
      </c>
      <c r="C224" s="338" t="s">
        <v>440</v>
      </c>
      <c r="D224" s="339"/>
      <c r="E224" s="149">
        <v>55.5</v>
      </c>
      <c r="F224" s="211">
        <v>1</v>
      </c>
      <c r="G224" s="211">
        <v>0</v>
      </c>
      <c r="H224" s="211">
        <v>0</v>
      </c>
      <c r="I224" s="211">
        <v>0</v>
      </c>
      <c r="J224" s="211">
        <v>0</v>
      </c>
      <c r="K224" s="267">
        <v>0</v>
      </c>
      <c r="L224" s="211">
        <v>0</v>
      </c>
      <c r="M224" s="211">
        <v>0</v>
      </c>
      <c r="N224" s="268">
        <v>0</v>
      </c>
      <c r="O224" s="149">
        <v>0</v>
      </c>
      <c r="P224" s="211">
        <v>0</v>
      </c>
      <c r="Q224" s="211">
        <v>0</v>
      </c>
      <c r="R224" s="151">
        <v>0</v>
      </c>
      <c r="S224" s="213"/>
      <c r="T224" s="212"/>
      <c r="U224" s="469" t="str">
        <f t="shared" si="8"/>
        <v>nulla</v>
      </c>
      <c r="V224" s="222" t="str">
        <f t="shared" si="9"/>
        <v>Rezgő nyár</v>
      </c>
      <c r="W224" s="328"/>
    </row>
    <row r="225" spans="2:23" ht="15.75" x14ac:dyDescent="0.25">
      <c r="B225" s="401">
        <v>84</v>
      </c>
      <c r="C225" s="338" t="s">
        <v>137</v>
      </c>
      <c r="D225" s="339"/>
      <c r="E225" s="149">
        <v>22.5</v>
      </c>
      <c r="F225" s="211">
        <v>1</v>
      </c>
      <c r="G225" s="211">
        <v>0</v>
      </c>
      <c r="H225" s="211">
        <v>0</v>
      </c>
      <c r="I225" s="211">
        <v>0</v>
      </c>
      <c r="J225" s="211">
        <v>0</v>
      </c>
      <c r="K225" s="267">
        <v>0</v>
      </c>
      <c r="L225" s="211">
        <v>0</v>
      </c>
      <c r="M225" s="211">
        <v>0</v>
      </c>
      <c r="N225" s="268">
        <v>0</v>
      </c>
      <c r="O225" s="149">
        <v>0</v>
      </c>
      <c r="P225" s="211">
        <v>0</v>
      </c>
      <c r="Q225" s="211">
        <v>0</v>
      </c>
      <c r="R225" s="151">
        <v>0</v>
      </c>
      <c r="S225" s="213"/>
      <c r="T225" s="212"/>
      <c r="U225" s="469" t="str">
        <f t="shared" si="8"/>
        <v>nulla</v>
      </c>
      <c r="V225" s="222" t="str">
        <f t="shared" si="9"/>
        <v>Gyertyán</v>
      </c>
      <c r="W225" s="328"/>
    </row>
    <row r="226" spans="2:23" ht="15.75" x14ac:dyDescent="0.25">
      <c r="B226" s="401">
        <v>84</v>
      </c>
      <c r="C226" s="338" t="s">
        <v>137</v>
      </c>
      <c r="D226" s="339"/>
      <c r="E226" s="149">
        <v>20</v>
      </c>
      <c r="F226" s="211">
        <v>1</v>
      </c>
      <c r="G226" s="211">
        <v>0</v>
      </c>
      <c r="H226" s="211">
        <v>0</v>
      </c>
      <c r="I226" s="211">
        <v>0</v>
      </c>
      <c r="J226" s="211">
        <v>0</v>
      </c>
      <c r="K226" s="267">
        <v>0</v>
      </c>
      <c r="L226" s="211">
        <v>0</v>
      </c>
      <c r="M226" s="211">
        <v>0</v>
      </c>
      <c r="N226" s="268">
        <v>0</v>
      </c>
      <c r="O226" s="149">
        <v>0</v>
      </c>
      <c r="P226" s="211">
        <v>0</v>
      </c>
      <c r="Q226" s="211">
        <v>0</v>
      </c>
      <c r="R226" s="151">
        <v>0</v>
      </c>
      <c r="S226" s="213"/>
      <c r="T226" s="212"/>
      <c r="U226" s="469" t="str">
        <f t="shared" si="8"/>
        <v>nulla</v>
      </c>
      <c r="V226" s="222" t="str">
        <f t="shared" si="9"/>
        <v>Gyertyán</v>
      </c>
      <c r="W226" s="328"/>
    </row>
    <row r="227" spans="2:23" ht="15.75" x14ac:dyDescent="0.25">
      <c r="B227" s="401">
        <v>84</v>
      </c>
      <c r="C227" s="338" t="s">
        <v>216</v>
      </c>
      <c r="D227" s="339"/>
      <c r="E227" s="149">
        <v>14</v>
      </c>
      <c r="F227" s="211">
        <v>1</v>
      </c>
      <c r="G227" s="211">
        <v>0</v>
      </c>
      <c r="H227" s="211">
        <v>0</v>
      </c>
      <c r="I227" s="211">
        <v>0</v>
      </c>
      <c r="J227" s="211">
        <v>0</v>
      </c>
      <c r="K227" s="267">
        <v>0</v>
      </c>
      <c r="L227" s="211">
        <v>0</v>
      </c>
      <c r="M227" s="211">
        <v>0</v>
      </c>
      <c r="N227" s="268">
        <v>0</v>
      </c>
      <c r="O227" s="149">
        <v>0</v>
      </c>
      <c r="P227" s="211">
        <v>0</v>
      </c>
      <c r="Q227" s="211">
        <v>0</v>
      </c>
      <c r="R227" s="151">
        <v>0</v>
      </c>
      <c r="S227" s="213"/>
      <c r="T227" s="212"/>
      <c r="U227" s="469" t="str">
        <f t="shared" si="8"/>
        <v>nulla</v>
      </c>
      <c r="V227" s="222" t="str">
        <f t="shared" si="9"/>
        <v>Csertölgy</v>
      </c>
      <c r="W227" s="328"/>
    </row>
    <row r="228" spans="2:23" ht="15.75" x14ac:dyDescent="0.25">
      <c r="B228" s="401">
        <v>85</v>
      </c>
      <c r="C228" s="338" t="s">
        <v>440</v>
      </c>
      <c r="D228" s="339"/>
      <c r="E228" s="149">
        <v>36.5</v>
      </c>
      <c r="F228" s="211">
        <v>1</v>
      </c>
      <c r="G228" s="211">
        <v>0</v>
      </c>
      <c r="H228" s="211">
        <v>0</v>
      </c>
      <c r="I228" s="211">
        <v>0</v>
      </c>
      <c r="J228" s="211">
        <v>0</v>
      </c>
      <c r="K228" s="267">
        <v>0</v>
      </c>
      <c r="L228" s="211">
        <v>0</v>
      </c>
      <c r="M228" s="211">
        <v>0</v>
      </c>
      <c r="N228" s="268">
        <v>0</v>
      </c>
      <c r="O228" s="149">
        <v>0</v>
      </c>
      <c r="P228" s="211">
        <v>0</v>
      </c>
      <c r="Q228" s="211">
        <v>0</v>
      </c>
      <c r="R228" s="151">
        <v>0</v>
      </c>
      <c r="S228" s="213"/>
      <c r="T228" s="212"/>
      <c r="U228" s="469" t="str">
        <f t="shared" si="8"/>
        <v>nulla</v>
      </c>
      <c r="V228" s="222" t="str">
        <f t="shared" si="9"/>
        <v>Rezgő nyár</v>
      </c>
      <c r="W228" s="328"/>
    </row>
    <row r="229" spans="2:23" ht="15.75" x14ac:dyDescent="0.25">
      <c r="B229" s="401">
        <v>85</v>
      </c>
      <c r="C229" s="338" t="s">
        <v>440</v>
      </c>
      <c r="D229" s="339"/>
      <c r="E229" s="149">
        <v>43.5</v>
      </c>
      <c r="F229" s="211">
        <v>1</v>
      </c>
      <c r="G229" s="211">
        <v>0</v>
      </c>
      <c r="H229" s="211">
        <v>0</v>
      </c>
      <c r="I229" s="211">
        <v>0</v>
      </c>
      <c r="J229" s="211">
        <v>0</v>
      </c>
      <c r="K229" s="267">
        <v>0</v>
      </c>
      <c r="L229" s="211">
        <v>0</v>
      </c>
      <c r="M229" s="211">
        <v>0</v>
      </c>
      <c r="N229" s="268">
        <v>0</v>
      </c>
      <c r="O229" s="149">
        <v>0</v>
      </c>
      <c r="P229" s="211">
        <v>0</v>
      </c>
      <c r="Q229" s="211">
        <v>0</v>
      </c>
      <c r="R229" s="151">
        <v>0</v>
      </c>
      <c r="S229" s="213"/>
      <c r="T229" s="212"/>
      <c r="U229" s="469" t="str">
        <f t="shared" si="8"/>
        <v>nulla</v>
      </c>
      <c r="V229" s="222" t="str">
        <f t="shared" si="9"/>
        <v>Rezgő nyár</v>
      </c>
      <c r="W229" s="328"/>
    </row>
    <row r="230" spans="2:23" ht="15.75" x14ac:dyDescent="0.25">
      <c r="B230" s="401">
        <v>86</v>
      </c>
      <c r="C230" s="338" t="s">
        <v>137</v>
      </c>
      <c r="D230" s="339"/>
      <c r="E230" s="149">
        <v>19</v>
      </c>
      <c r="F230" s="211">
        <v>1</v>
      </c>
      <c r="G230" s="211">
        <v>0</v>
      </c>
      <c r="H230" s="211">
        <v>0</v>
      </c>
      <c r="I230" s="211">
        <v>0</v>
      </c>
      <c r="J230" s="211">
        <v>0</v>
      </c>
      <c r="K230" s="267">
        <v>0</v>
      </c>
      <c r="L230" s="211">
        <v>0</v>
      </c>
      <c r="M230" s="211">
        <v>0</v>
      </c>
      <c r="N230" s="268">
        <v>0</v>
      </c>
      <c r="O230" s="149">
        <v>0</v>
      </c>
      <c r="P230" s="211">
        <v>0</v>
      </c>
      <c r="Q230" s="211">
        <v>0</v>
      </c>
      <c r="R230" s="151">
        <v>0</v>
      </c>
      <c r="S230" s="213"/>
      <c r="T230" s="212"/>
      <c r="U230" s="469" t="str">
        <f t="shared" si="8"/>
        <v>nulla</v>
      </c>
      <c r="V230" s="222" t="str">
        <f t="shared" si="9"/>
        <v>Gyertyán</v>
      </c>
      <c r="W230" s="328"/>
    </row>
    <row r="231" spans="2:23" ht="15.75" x14ac:dyDescent="0.25">
      <c r="B231" s="401">
        <v>86</v>
      </c>
      <c r="C231" s="338" t="s">
        <v>137</v>
      </c>
      <c r="D231" s="339"/>
      <c r="E231" s="149">
        <v>46</v>
      </c>
      <c r="F231" s="211">
        <v>1</v>
      </c>
      <c r="G231" s="211">
        <v>0</v>
      </c>
      <c r="H231" s="211">
        <v>0</v>
      </c>
      <c r="I231" s="211">
        <v>0</v>
      </c>
      <c r="J231" s="211">
        <v>0</v>
      </c>
      <c r="K231" s="267">
        <v>0</v>
      </c>
      <c r="L231" s="211">
        <v>0</v>
      </c>
      <c r="M231" s="211">
        <v>0</v>
      </c>
      <c r="N231" s="268">
        <v>0</v>
      </c>
      <c r="O231" s="149">
        <v>0</v>
      </c>
      <c r="P231" s="211">
        <v>0</v>
      </c>
      <c r="Q231" s="211">
        <v>0</v>
      </c>
      <c r="R231" s="151">
        <v>0</v>
      </c>
      <c r="S231" s="213"/>
      <c r="T231" s="212"/>
      <c r="U231" s="469" t="str">
        <f t="shared" si="8"/>
        <v>nulla</v>
      </c>
      <c r="V231" s="222" t="str">
        <f t="shared" si="9"/>
        <v>Gyertyán</v>
      </c>
      <c r="W231" s="328"/>
    </row>
    <row r="232" spans="2:23" ht="15.75" x14ac:dyDescent="0.25">
      <c r="B232" s="401">
        <v>86</v>
      </c>
      <c r="C232" s="338" t="s">
        <v>216</v>
      </c>
      <c r="D232" s="339"/>
      <c r="E232" s="149">
        <v>16</v>
      </c>
      <c r="F232" s="211">
        <v>1</v>
      </c>
      <c r="G232" s="211">
        <v>0</v>
      </c>
      <c r="H232" s="211">
        <v>0</v>
      </c>
      <c r="I232" s="211">
        <v>0</v>
      </c>
      <c r="J232" s="211">
        <v>0</v>
      </c>
      <c r="K232" s="267">
        <v>0</v>
      </c>
      <c r="L232" s="211">
        <v>0</v>
      </c>
      <c r="M232" s="211">
        <v>0</v>
      </c>
      <c r="N232" s="268">
        <v>0</v>
      </c>
      <c r="O232" s="149">
        <v>0</v>
      </c>
      <c r="P232" s="211">
        <v>0</v>
      </c>
      <c r="Q232" s="211">
        <v>0</v>
      </c>
      <c r="R232" s="151">
        <v>0</v>
      </c>
      <c r="S232" s="213"/>
      <c r="T232" s="212"/>
      <c r="U232" s="469" t="str">
        <f t="shared" si="8"/>
        <v>nulla</v>
      </c>
      <c r="V232" s="222" t="str">
        <f t="shared" si="9"/>
        <v>Csertölgy</v>
      </c>
      <c r="W232" s="328"/>
    </row>
    <row r="233" spans="2:23" ht="15.75" x14ac:dyDescent="0.25">
      <c r="B233" s="401">
        <v>86</v>
      </c>
      <c r="C233" s="338" t="s">
        <v>216</v>
      </c>
      <c r="D233" s="339"/>
      <c r="E233" s="149">
        <v>11</v>
      </c>
      <c r="F233" s="211">
        <v>1</v>
      </c>
      <c r="G233" s="211">
        <v>0</v>
      </c>
      <c r="H233" s="211">
        <v>0</v>
      </c>
      <c r="I233" s="211">
        <v>0</v>
      </c>
      <c r="J233" s="211">
        <v>0</v>
      </c>
      <c r="K233" s="267">
        <v>0</v>
      </c>
      <c r="L233" s="211">
        <v>0</v>
      </c>
      <c r="M233" s="211">
        <v>0</v>
      </c>
      <c r="N233" s="268">
        <v>0</v>
      </c>
      <c r="O233" s="149">
        <v>0</v>
      </c>
      <c r="P233" s="211">
        <v>0</v>
      </c>
      <c r="Q233" s="211">
        <v>0</v>
      </c>
      <c r="R233" s="151">
        <v>0</v>
      </c>
      <c r="S233" s="213"/>
      <c r="T233" s="212"/>
      <c r="U233" s="469" t="str">
        <f t="shared" si="8"/>
        <v>nulla</v>
      </c>
      <c r="V233" s="222" t="str">
        <f t="shared" si="9"/>
        <v>Csertölgy</v>
      </c>
      <c r="W233" s="328"/>
    </row>
    <row r="234" spans="2:23" ht="15.75" x14ac:dyDescent="0.25">
      <c r="B234" s="401">
        <v>86</v>
      </c>
      <c r="C234" s="338" t="s">
        <v>216</v>
      </c>
      <c r="D234" s="339"/>
      <c r="E234" s="149">
        <v>13</v>
      </c>
      <c r="F234" s="211">
        <v>1</v>
      </c>
      <c r="G234" s="211">
        <v>0</v>
      </c>
      <c r="H234" s="211">
        <v>0</v>
      </c>
      <c r="I234" s="211">
        <v>0</v>
      </c>
      <c r="J234" s="211">
        <v>0</v>
      </c>
      <c r="K234" s="267">
        <v>0</v>
      </c>
      <c r="L234" s="211">
        <v>0</v>
      </c>
      <c r="M234" s="211">
        <v>0</v>
      </c>
      <c r="N234" s="268">
        <v>0</v>
      </c>
      <c r="O234" s="149">
        <v>0</v>
      </c>
      <c r="P234" s="211">
        <v>0</v>
      </c>
      <c r="Q234" s="211">
        <v>0</v>
      </c>
      <c r="R234" s="151">
        <v>0</v>
      </c>
      <c r="S234" s="213"/>
      <c r="T234" s="212"/>
      <c r="U234" s="469" t="str">
        <f t="shared" si="8"/>
        <v>nulla</v>
      </c>
      <c r="V234" s="222" t="str">
        <f t="shared" si="9"/>
        <v>Csertölgy</v>
      </c>
      <c r="W234" s="328"/>
    </row>
    <row r="235" spans="2:23" ht="15.75" x14ac:dyDescent="0.25">
      <c r="B235" s="401">
        <v>86</v>
      </c>
      <c r="C235" s="338" t="s">
        <v>216</v>
      </c>
      <c r="D235" s="339"/>
      <c r="E235" s="149">
        <v>17</v>
      </c>
      <c r="F235" s="211">
        <v>1</v>
      </c>
      <c r="G235" s="211">
        <v>0</v>
      </c>
      <c r="H235" s="211">
        <v>0</v>
      </c>
      <c r="I235" s="211">
        <v>0</v>
      </c>
      <c r="J235" s="211">
        <v>0</v>
      </c>
      <c r="K235" s="267">
        <v>0</v>
      </c>
      <c r="L235" s="211">
        <v>0</v>
      </c>
      <c r="M235" s="211">
        <v>0</v>
      </c>
      <c r="N235" s="268">
        <v>0</v>
      </c>
      <c r="O235" s="149">
        <v>0</v>
      </c>
      <c r="P235" s="211">
        <v>0</v>
      </c>
      <c r="Q235" s="211">
        <v>0</v>
      </c>
      <c r="R235" s="151">
        <v>0</v>
      </c>
      <c r="S235" s="213"/>
      <c r="T235" s="212"/>
      <c r="U235" s="469" t="str">
        <f t="shared" si="8"/>
        <v>nulla</v>
      </c>
      <c r="V235" s="222" t="str">
        <f t="shared" si="9"/>
        <v>Csertölgy</v>
      </c>
      <c r="W235" s="328"/>
    </row>
    <row r="236" spans="2:23" ht="15.75" x14ac:dyDescent="0.25">
      <c r="B236" s="401">
        <v>87</v>
      </c>
      <c r="C236" s="338" t="s">
        <v>216</v>
      </c>
      <c r="D236" s="339"/>
      <c r="E236" s="149">
        <v>9</v>
      </c>
      <c r="F236" s="211">
        <v>1</v>
      </c>
      <c r="G236" s="211">
        <v>0</v>
      </c>
      <c r="H236" s="211">
        <v>0</v>
      </c>
      <c r="I236" s="211">
        <v>0</v>
      </c>
      <c r="J236" s="211">
        <v>0</v>
      </c>
      <c r="K236" s="267">
        <v>0</v>
      </c>
      <c r="L236" s="211">
        <v>0</v>
      </c>
      <c r="M236" s="211">
        <v>0</v>
      </c>
      <c r="N236" s="268">
        <v>0</v>
      </c>
      <c r="O236" s="149">
        <v>0</v>
      </c>
      <c r="P236" s="211">
        <v>0</v>
      </c>
      <c r="Q236" s="211">
        <v>0</v>
      </c>
      <c r="R236" s="151">
        <v>0</v>
      </c>
      <c r="S236" s="213"/>
      <c r="T236" s="212"/>
      <c r="U236" s="469" t="str">
        <f t="shared" si="8"/>
        <v>nulla</v>
      </c>
      <c r="V236" s="222" t="str">
        <f t="shared" si="9"/>
        <v>Csertölgy</v>
      </c>
      <c r="W236" s="328"/>
    </row>
    <row r="237" spans="2:23" ht="15.75" x14ac:dyDescent="0.25">
      <c r="B237" s="401">
        <v>87</v>
      </c>
      <c r="C237" s="338" t="s">
        <v>438</v>
      </c>
      <c r="D237" s="339"/>
      <c r="E237" s="149">
        <v>6</v>
      </c>
      <c r="F237" s="211">
        <v>1</v>
      </c>
      <c r="G237" s="211">
        <v>0</v>
      </c>
      <c r="H237" s="211">
        <v>0</v>
      </c>
      <c r="I237" s="211">
        <v>0</v>
      </c>
      <c r="J237" s="211">
        <v>0</v>
      </c>
      <c r="K237" s="267">
        <v>0</v>
      </c>
      <c r="L237" s="211">
        <v>0</v>
      </c>
      <c r="M237" s="211">
        <v>0</v>
      </c>
      <c r="N237" s="268">
        <v>0</v>
      </c>
      <c r="O237" s="149">
        <v>0</v>
      </c>
      <c r="P237" s="211">
        <v>0</v>
      </c>
      <c r="Q237" s="211">
        <v>0</v>
      </c>
      <c r="R237" s="151">
        <v>0</v>
      </c>
      <c r="S237" s="213"/>
      <c r="T237" s="212"/>
      <c r="U237" s="469" t="str">
        <f t="shared" si="8"/>
        <v>nulla</v>
      </c>
      <c r="V237" s="222" t="str">
        <f t="shared" si="9"/>
        <v>Ismeretlen</v>
      </c>
      <c r="W237" s="328"/>
    </row>
    <row r="238" spans="2:23" ht="15.75" x14ac:dyDescent="0.25">
      <c r="B238" s="401">
        <v>88</v>
      </c>
      <c r="C238" s="338" t="s">
        <v>137</v>
      </c>
      <c r="D238" s="339"/>
      <c r="E238" s="149">
        <v>7</v>
      </c>
      <c r="F238" s="211">
        <v>1</v>
      </c>
      <c r="G238" s="211">
        <v>0</v>
      </c>
      <c r="H238" s="211">
        <v>0</v>
      </c>
      <c r="I238" s="211">
        <v>0</v>
      </c>
      <c r="J238" s="211">
        <v>0</v>
      </c>
      <c r="K238" s="267">
        <v>0</v>
      </c>
      <c r="L238" s="211">
        <v>0</v>
      </c>
      <c r="M238" s="211">
        <v>0</v>
      </c>
      <c r="N238" s="268">
        <v>0</v>
      </c>
      <c r="O238" s="149">
        <v>0</v>
      </c>
      <c r="P238" s="211">
        <v>0</v>
      </c>
      <c r="Q238" s="211">
        <v>0</v>
      </c>
      <c r="R238" s="151">
        <v>0</v>
      </c>
      <c r="S238" s="213"/>
      <c r="T238" s="212"/>
      <c r="U238" s="469" t="str">
        <f t="shared" si="8"/>
        <v>nulla</v>
      </c>
      <c r="V238" s="222" t="str">
        <f t="shared" si="9"/>
        <v>Gyertyán</v>
      </c>
      <c r="W238" s="328"/>
    </row>
    <row r="239" spans="2:23" ht="15.75" x14ac:dyDescent="0.25">
      <c r="B239" s="401">
        <v>89</v>
      </c>
      <c r="C239" s="338" t="s">
        <v>216</v>
      </c>
      <c r="D239" s="339"/>
      <c r="E239" s="149">
        <v>170</v>
      </c>
      <c r="F239" s="211">
        <v>1</v>
      </c>
      <c r="G239" s="211">
        <v>0</v>
      </c>
      <c r="H239" s="211">
        <v>0</v>
      </c>
      <c r="I239" s="211">
        <v>0</v>
      </c>
      <c r="J239" s="211">
        <v>0</v>
      </c>
      <c r="K239" s="267">
        <v>0</v>
      </c>
      <c r="L239" s="211">
        <v>0</v>
      </c>
      <c r="M239" s="211">
        <v>0</v>
      </c>
      <c r="N239" s="268">
        <v>0</v>
      </c>
      <c r="O239" s="149">
        <v>0</v>
      </c>
      <c r="P239" s="211">
        <v>0</v>
      </c>
      <c r="Q239" s="211">
        <v>0</v>
      </c>
      <c r="R239" s="151">
        <v>0</v>
      </c>
      <c r="S239" s="213"/>
      <c r="T239" s="212"/>
      <c r="U239" s="469" t="str">
        <f t="shared" si="8"/>
        <v>nulla</v>
      </c>
      <c r="V239" s="222" t="str">
        <f t="shared" si="9"/>
        <v>Csertölgy</v>
      </c>
      <c r="W239" s="328"/>
    </row>
    <row r="240" spans="2:23" ht="15.75" x14ac:dyDescent="0.25">
      <c r="B240" s="401">
        <v>89</v>
      </c>
      <c r="C240" s="338" t="s">
        <v>137</v>
      </c>
      <c r="D240" s="339"/>
      <c r="E240" s="149">
        <v>7</v>
      </c>
      <c r="F240" s="211">
        <v>1</v>
      </c>
      <c r="G240" s="211">
        <v>0</v>
      </c>
      <c r="H240" s="211">
        <v>0</v>
      </c>
      <c r="I240" s="211">
        <v>0</v>
      </c>
      <c r="J240" s="211">
        <v>0</v>
      </c>
      <c r="K240" s="267">
        <v>0</v>
      </c>
      <c r="L240" s="211">
        <v>0</v>
      </c>
      <c r="M240" s="211">
        <v>0</v>
      </c>
      <c r="N240" s="268">
        <v>0</v>
      </c>
      <c r="O240" s="149">
        <v>0</v>
      </c>
      <c r="P240" s="211">
        <v>0</v>
      </c>
      <c r="Q240" s="211">
        <v>0</v>
      </c>
      <c r="R240" s="151">
        <v>0</v>
      </c>
      <c r="S240" s="213"/>
      <c r="T240" s="212"/>
      <c r="U240" s="469" t="str">
        <f t="shared" si="8"/>
        <v>nulla</v>
      </c>
      <c r="V240" s="222" t="str">
        <f t="shared" si="9"/>
        <v>Gyertyán</v>
      </c>
      <c r="W240" s="328"/>
    </row>
    <row r="241" spans="2:23" ht="15.75" x14ac:dyDescent="0.25">
      <c r="B241" s="401">
        <v>90</v>
      </c>
      <c r="C241" s="338" t="s">
        <v>137</v>
      </c>
      <c r="D241" s="339"/>
      <c r="E241" s="149">
        <v>22</v>
      </c>
      <c r="F241" s="211">
        <v>1</v>
      </c>
      <c r="G241" s="211">
        <v>0</v>
      </c>
      <c r="H241" s="211">
        <v>0</v>
      </c>
      <c r="I241" s="211">
        <v>0</v>
      </c>
      <c r="J241" s="211">
        <v>0</v>
      </c>
      <c r="K241" s="267">
        <v>0</v>
      </c>
      <c r="L241" s="211">
        <v>0</v>
      </c>
      <c r="M241" s="211">
        <v>0</v>
      </c>
      <c r="N241" s="268">
        <v>0</v>
      </c>
      <c r="O241" s="149">
        <v>0</v>
      </c>
      <c r="P241" s="211">
        <v>0</v>
      </c>
      <c r="Q241" s="211">
        <v>0</v>
      </c>
      <c r="R241" s="151">
        <v>0</v>
      </c>
      <c r="S241" s="213"/>
      <c r="T241" s="212"/>
      <c r="U241" s="469" t="str">
        <f t="shared" si="8"/>
        <v>nulla</v>
      </c>
      <c r="V241" s="222" t="str">
        <f t="shared" si="9"/>
        <v>Gyertyán</v>
      </c>
      <c r="W241" s="328"/>
    </row>
    <row r="242" spans="2:23" ht="15.75" x14ac:dyDescent="0.25">
      <c r="B242" s="401">
        <v>90</v>
      </c>
      <c r="C242" s="338" t="s">
        <v>137</v>
      </c>
      <c r="D242" s="339"/>
      <c r="E242" s="149">
        <v>3</v>
      </c>
      <c r="F242" s="211">
        <v>1</v>
      </c>
      <c r="G242" s="211">
        <v>0</v>
      </c>
      <c r="H242" s="211">
        <v>0</v>
      </c>
      <c r="I242" s="211">
        <v>0</v>
      </c>
      <c r="J242" s="211">
        <v>0</v>
      </c>
      <c r="K242" s="267">
        <v>0</v>
      </c>
      <c r="L242" s="211">
        <v>0</v>
      </c>
      <c r="M242" s="211">
        <v>0</v>
      </c>
      <c r="N242" s="268">
        <v>0</v>
      </c>
      <c r="O242" s="149">
        <v>0</v>
      </c>
      <c r="P242" s="211">
        <v>0</v>
      </c>
      <c r="Q242" s="211">
        <v>0</v>
      </c>
      <c r="R242" s="151">
        <v>0</v>
      </c>
      <c r="S242" s="213"/>
      <c r="T242" s="212"/>
      <c r="U242" s="469" t="str">
        <f t="shared" si="8"/>
        <v>nulla</v>
      </c>
      <c r="V242" s="222" t="str">
        <f t="shared" si="9"/>
        <v>Gyertyán</v>
      </c>
      <c r="W242" s="328"/>
    </row>
    <row r="243" spans="2:23" ht="15.75" x14ac:dyDescent="0.25">
      <c r="B243" s="401">
        <v>90</v>
      </c>
      <c r="C243" s="338" t="s">
        <v>137</v>
      </c>
      <c r="D243" s="339"/>
      <c r="E243" s="149">
        <v>27</v>
      </c>
      <c r="F243" s="211">
        <v>1</v>
      </c>
      <c r="G243" s="211">
        <v>0</v>
      </c>
      <c r="H243" s="211">
        <v>0</v>
      </c>
      <c r="I243" s="211">
        <v>0</v>
      </c>
      <c r="J243" s="211">
        <v>0</v>
      </c>
      <c r="K243" s="267">
        <v>0</v>
      </c>
      <c r="L243" s="211">
        <v>0</v>
      </c>
      <c r="M243" s="211">
        <v>0</v>
      </c>
      <c r="N243" s="268">
        <v>0</v>
      </c>
      <c r="O243" s="149">
        <v>0</v>
      </c>
      <c r="P243" s="211">
        <v>0</v>
      </c>
      <c r="Q243" s="211">
        <v>0</v>
      </c>
      <c r="R243" s="151">
        <v>0</v>
      </c>
      <c r="S243" s="213"/>
      <c r="T243" s="212"/>
      <c r="U243" s="469" t="str">
        <f t="shared" si="8"/>
        <v>nulla</v>
      </c>
      <c r="V243" s="222" t="str">
        <f t="shared" si="9"/>
        <v>Gyertyán</v>
      </c>
      <c r="W243" s="328"/>
    </row>
    <row r="244" spans="2:23" ht="15.75" x14ac:dyDescent="0.25">
      <c r="B244" s="401">
        <v>91</v>
      </c>
      <c r="C244" s="338" t="s">
        <v>137</v>
      </c>
      <c r="D244" s="339"/>
      <c r="E244" s="149">
        <v>206</v>
      </c>
      <c r="F244" s="211">
        <v>1</v>
      </c>
      <c r="G244" s="211">
        <v>0</v>
      </c>
      <c r="H244" s="211">
        <v>0</v>
      </c>
      <c r="I244" s="211">
        <v>0</v>
      </c>
      <c r="J244" s="211">
        <v>0</v>
      </c>
      <c r="K244" s="267">
        <v>0</v>
      </c>
      <c r="L244" s="211">
        <v>0</v>
      </c>
      <c r="M244" s="211">
        <v>0</v>
      </c>
      <c r="N244" s="268">
        <v>0</v>
      </c>
      <c r="O244" s="149">
        <v>0</v>
      </c>
      <c r="P244" s="211">
        <v>0</v>
      </c>
      <c r="Q244" s="211">
        <v>0</v>
      </c>
      <c r="R244" s="151">
        <v>0</v>
      </c>
      <c r="S244" s="213"/>
      <c r="T244" s="212"/>
      <c r="U244" s="469" t="str">
        <f t="shared" si="8"/>
        <v>nulla</v>
      </c>
      <c r="V244" s="222" t="str">
        <f t="shared" si="9"/>
        <v>Gyertyán</v>
      </c>
      <c r="W244" s="328"/>
    </row>
    <row r="245" spans="2:23" ht="15.75" x14ac:dyDescent="0.25">
      <c r="B245" s="401">
        <v>91</v>
      </c>
      <c r="C245" s="338" t="s">
        <v>242</v>
      </c>
      <c r="D245" s="339"/>
      <c r="E245" s="149">
        <v>14</v>
      </c>
      <c r="F245" s="211">
        <v>1</v>
      </c>
      <c r="G245" s="211">
        <v>0</v>
      </c>
      <c r="H245" s="211">
        <v>0</v>
      </c>
      <c r="I245" s="211">
        <v>0</v>
      </c>
      <c r="J245" s="211">
        <v>0</v>
      </c>
      <c r="K245" s="267">
        <v>0</v>
      </c>
      <c r="L245" s="211">
        <v>0</v>
      </c>
      <c r="M245" s="211">
        <v>0</v>
      </c>
      <c r="N245" s="268">
        <v>0</v>
      </c>
      <c r="O245" s="149">
        <v>0</v>
      </c>
      <c r="P245" s="211">
        <v>0</v>
      </c>
      <c r="Q245" s="211">
        <v>0</v>
      </c>
      <c r="R245" s="151">
        <v>0</v>
      </c>
      <c r="S245" s="213"/>
      <c r="T245" s="212"/>
      <c r="U245" s="469" t="str">
        <f t="shared" si="8"/>
        <v>nulla</v>
      </c>
      <c r="V245" s="222" t="str">
        <f t="shared" si="9"/>
        <v>Galagonya</v>
      </c>
      <c r="W245" s="328"/>
    </row>
    <row r="246" spans="2:23" ht="15.75" x14ac:dyDescent="0.25">
      <c r="B246" s="401">
        <v>92</v>
      </c>
      <c r="C246" s="338" t="s">
        <v>137</v>
      </c>
      <c r="D246" s="339"/>
      <c r="E246" s="149">
        <v>17</v>
      </c>
      <c r="F246" s="211">
        <v>1</v>
      </c>
      <c r="G246" s="211">
        <v>0</v>
      </c>
      <c r="H246" s="211">
        <v>0</v>
      </c>
      <c r="I246" s="211">
        <v>0</v>
      </c>
      <c r="J246" s="211">
        <v>0</v>
      </c>
      <c r="K246" s="267">
        <v>0</v>
      </c>
      <c r="L246" s="211">
        <v>0</v>
      </c>
      <c r="M246" s="211">
        <v>0</v>
      </c>
      <c r="N246" s="268">
        <v>0</v>
      </c>
      <c r="O246" s="149">
        <v>0</v>
      </c>
      <c r="P246" s="211">
        <v>0</v>
      </c>
      <c r="Q246" s="211">
        <v>0</v>
      </c>
      <c r="R246" s="151">
        <v>0</v>
      </c>
      <c r="S246" s="213"/>
      <c r="T246" s="212"/>
      <c r="U246" s="469" t="str">
        <f t="shared" si="8"/>
        <v>nulla</v>
      </c>
      <c r="V246" s="222" t="str">
        <f t="shared" si="9"/>
        <v>Gyertyán</v>
      </c>
      <c r="W246" s="328"/>
    </row>
    <row r="247" spans="2:23" ht="15.75" x14ac:dyDescent="0.25">
      <c r="B247" s="401">
        <v>94</v>
      </c>
      <c r="C247" s="338" t="s">
        <v>218</v>
      </c>
      <c r="D247" s="339"/>
      <c r="E247" s="149">
        <v>19</v>
      </c>
      <c r="F247" s="211">
        <v>1</v>
      </c>
      <c r="G247" s="211">
        <v>0</v>
      </c>
      <c r="H247" s="211">
        <v>0</v>
      </c>
      <c r="I247" s="211">
        <v>0</v>
      </c>
      <c r="J247" s="211">
        <v>0</v>
      </c>
      <c r="K247" s="267">
        <v>0</v>
      </c>
      <c r="L247" s="211">
        <v>0</v>
      </c>
      <c r="M247" s="211">
        <v>0</v>
      </c>
      <c r="N247" s="268">
        <v>0</v>
      </c>
      <c r="O247" s="149">
        <v>0</v>
      </c>
      <c r="P247" s="211">
        <v>0</v>
      </c>
      <c r="Q247" s="211">
        <v>0</v>
      </c>
      <c r="R247" s="151">
        <v>0</v>
      </c>
      <c r="S247" s="213"/>
      <c r="T247" s="212"/>
      <c r="U247" s="469" t="str">
        <f t="shared" si="8"/>
        <v>nulla</v>
      </c>
      <c r="V247" s="222" t="str">
        <f t="shared" si="9"/>
        <v>Mezei juhar</v>
      </c>
      <c r="W247" s="328"/>
    </row>
    <row r="248" spans="2:23" ht="15.75" x14ac:dyDescent="0.25">
      <c r="B248" s="401">
        <v>94</v>
      </c>
      <c r="C248" s="338" t="s">
        <v>137</v>
      </c>
      <c r="D248" s="339"/>
      <c r="E248" s="149">
        <v>21</v>
      </c>
      <c r="F248" s="211">
        <v>1</v>
      </c>
      <c r="G248" s="211">
        <v>0</v>
      </c>
      <c r="H248" s="211">
        <v>0</v>
      </c>
      <c r="I248" s="211">
        <v>0</v>
      </c>
      <c r="J248" s="211">
        <v>0</v>
      </c>
      <c r="K248" s="267">
        <v>0</v>
      </c>
      <c r="L248" s="211">
        <v>0</v>
      </c>
      <c r="M248" s="211">
        <v>0</v>
      </c>
      <c r="N248" s="268">
        <v>0</v>
      </c>
      <c r="O248" s="149">
        <v>0</v>
      </c>
      <c r="P248" s="211">
        <v>0</v>
      </c>
      <c r="Q248" s="211">
        <v>0</v>
      </c>
      <c r="R248" s="151">
        <v>0</v>
      </c>
      <c r="S248" s="213"/>
      <c r="T248" s="212"/>
      <c r="U248" s="469" t="str">
        <f t="shared" si="8"/>
        <v>nulla</v>
      </c>
      <c r="V248" s="222" t="str">
        <f t="shared" si="9"/>
        <v>Gyertyán</v>
      </c>
      <c r="W248" s="328"/>
    </row>
    <row r="249" spans="2:23" ht="15.75" x14ac:dyDescent="0.25">
      <c r="B249" s="401">
        <v>95</v>
      </c>
      <c r="C249" s="338" t="s">
        <v>137</v>
      </c>
      <c r="D249" s="339"/>
      <c r="E249" s="149">
        <v>9</v>
      </c>
      <c r="F249" s="211">
        <v>0</v>
      </c>
      <c r="G249" s="211">
        <v>0</v>
      </c>
      <c r="H249" s="211">
        <v>0</v>
      </c>
      <c r="I249" s="211">
        <v>1</v>
      </c>
      <c r="J249" s="211">
        <v>0</v>
      </c>
      <c r="K249" s="267">
        <v>0</v>
      </c>
      <c r="L249" s="211">
        <v>0</v>
      </c>
      <c r="M249" s="211">
        <v>0</v>
      </c>
      <c r="N249" s="268">
        <v>0</v>
      </c>
      <c r="O249" s="149">
        <v>0</v>
      </c>
      <c r="P249" s="211">
        <v>0</v>
      </c>
      <c r="Q249" s="211">
        <v>0</v>
      </c>
      <c r="R249" s="151">
        <v>0</v>
      </c>
      <c r="S249" s="213">
        <v>45</v>
      </c>
      <c r="T249" s="212">
        <v>150</v>
      </c>
      <c r="U249" s="469">
        <f t="shared" si="0"/>
        <v>105</v>
      </c>
      <c r="V249" s="222" t="str">
        <f t="shared" si="1"/>
        <v>Gyertyán</v>
      </c>
      <c r="W249" s="328"/>
    </row>
    <row r="250" spans="2:23" ht="15.75" x14ac:dyDescent="0.25">
      <c r="B250" s="401">
        <v>95</v>
      </c>
      <c r="C250" s="338" t="s">
        <v>137</v>
      </c>
      <c r="D250" s="339"/>
      <c r="E250" s="149">
        <v>8</v>
      </c>
      <c r="F250" s="211">
        <v>1</v>
      </c>
      <c r="G250" s="211">
        <v>0</v>
      </c>
      <c r="H250" s="211">
        <v>0</v>
      </c>
      <c r="I250" s="211">
        <v>0</v>
      </c>
      <c r="J250" s="211">
        <v>0</v>
      </c>
      <c r="K250" s="267">
        <v>0</v>
      </c>
      <c r="L250" s="211">
        <v>0</v>
      </c>
      <c r="M250" s="211">
        <v>0</v>
      </c>
      <c r="N250" s="268">
        <v>0</v>
      </c>
      <c r="O250" s="149">
        <v>0</v>
      </c>
      <c r="P250" s="211">
        <v>0</v>
      </c>
      <c r="Q250" s="211">
        <v>0</v>
      </c>
      <c r="R250" s="151">
        <v>0</v>
      </c>
      <c r="S250" s="213"/>
      <c r="T250" s="212"/>
      <c r="U250" s="469" t="str">
        <f t="shared" si="0"/>
        <v>nulla</v>
      </c>
      <c r="V250" s="222" t="str">
        <f t="shared" si="1"/>
        <v>Gyertyán</v>
      </c>
      <c r="W250" s="328"/>
    </row>
    <row r="251" spans="2:23" ht="15.75" x14ac:dyDescent="0.25">
      <c r="B251" s="401">
        <v>96</v>
      </c>
      <c r="C251" s="338" t="s">
        <v>137</v>
      </c>
      <c r="D251" s="339"/>
      <c r="E251" s="149">
        <v>4</v>
      </c>
      <c r="F251" s="211">
        <v>1</v>
      </c>
      <c r="G251" s="211">
        <v>0</v>
      </c>
      <c r="H251" s="211">
        <v>0</v>
      </c>
      <c r="I251" s="211">
        <v>0</v>
      </c>
      <c r="J251" s="211">
        <v>0</v>
      </c>
      <c r="K251" s="267">
        <v>0</v>
      </c>
      <c r="L251" s="211">
        <v>0</v>
      </c>
      <c r="M251" s="211">
        <v>0</v>
      </c>
      <c r="N251" s="268">
        <v>0</v>
      </c>
      <c r="O251" s="149">
        <v>0</v>
      </c>
      <c r="P251" s="211">
        <v>0</v>
      </c>
      <c r="Q251" s="211">
        <v>0</v>
      </c>
      <c r="R251" s="151">
        <v>0</v>
      </c>
      <c r="S251" s="213"/>
      <c r="T251" s="212"/>
      <c r="U251" s="469" t="str">
        <f t="shared" si="0"/>
        <v>nulla</v>
      </c>
      <c r="V251" s="222" t="str">
        <f t="shared" si="1"/>
        <v>Gyertyán</v>
      </c>
      <c r="W251" s="328"/>
    </row>
    <row r="252" spans="2:23" ht="15.75" x14ac:dyDescent="0.25">
      <c r="B252" s="401">
        <v>96</v>
      </c>
      <c r="C252" s="338" t="s">
        <v>242</v>
      </c>
      <c r="D252" s="339"/>
      <c r="E252" s="149">
        <v>3.5</v>
      </c>
      <c r="F252" s="211">
        <v>1</v>
      </c>
      <c r="G252" s="211">
        <v>0</v>
      </c>
      <c r="H252" s="211">
        <v>0</v>
      </c>
      <c r="I252" s="211">
        <v>0</v>
      </c>
      <c r="J252" s="211">
        <v>0</v>
      </c>
      <c r="K252" s="267">
        <v>0</v>
      </c>
      <c r="L252" s="211">
        <v>0</v>
      </c>
      <c r="M252" s="211">
        <v>0</v>
      </c>
      <c r="N252" s="268">
        <v>0</v>
      </c>
      <c r="O252" s="149">
        <v>0</v>
      </c>
      <c r="P252" s="211">
        <v>0</v>
      </c>
      <c r="Q252" s="211">
        <v>0</v>
      </c>
      <c r="R252" s="151">
        <v>0</v>
      </c>
      <c r="S252" s="213"/>
      <c r="T252" s="212"/>
      <c r="U252" s="469" t="str">
        <f t="shared" si="0"/>
        <v>nulla</v>
      </c>
      <c r="V252" s="222" t="str">
        <f t="shared" si="1"/>
        <v>Galagonya</v>
      </c>
      <c r="W252" s="328"/>
    </row>
    <row r="253" spans="2:23" ht="15.75" x14ac:dyDescent="0.25">
      <c r="B253" s="401">
        <v>96</v>
      </c>
      <c r="C253" s="338" t="s">
        <v>242</v>
      </c>
      <c r="D253" s="339"/>
      <c r="E253" s="149">
        <v>3</v>
      </c>
      <c r="F253" s="211">
        <v>1</v>
      </c>
      <c r="G253" s="211">
        <v>0</v>
      </c>
      <c r="H253" s="211">
        <v>0</v>
      </c>
      <c r="I253" s="211">
        <v>0</v>
      </c>
      <c r="J253" s="211">
        <v>0</v>
      </c>
      <c r="K253" s="267">
        <v>0</v>
      </c>
      <c r="L253" s="211">
        <v>0</v>
      </c>
      <c r="M253" s="211">
        <v>0</v>
      </c>
      <c r="N253" s="268">
        <v>0</v>
      </c>
      <c r="O253" s="149">
        <v>0</v>
      </c>
      <c r="P253" s="211">
        <v>0</v>
      </c>
      <c r="Q253" s="211">
        <v>0</v>
      </c>
      <c r="R253" s="151">
        <v>0</v>
      </c>
      <c r="S253" s="213"/>
      <c r="T253" s="212"/>
      <c r="U253" s="469" t="str">
        <f t="shared" si="0"/>
        <v>nulla</v>
      </c>
      <c r="V253" s="222" t="str">
        <f t="shared" si="1"/>
        <v>Galagonya</v>
      </c>
      <c r="W253" s="328"/>
    </row>
    <row r="254" spans="2:23" ht="15.75" x14ac:dyDescent="0.25">
      <c r="B254" s="401">
        <v>96</v>
      </c>
      <c r="C254" s="338" t="s">
        <v>242</v>
      </c>
      <c r="D254" s="339"/>
      <c r="E254" s="149">
        <v>4</v>
      </c>
      <c r="F254" s="211">
        <v>1</v>
      </c>
      <c r="G254" s="211">
        <v>0</v>
      </c>
      <c r="H254" s="211">
        <v>0</v>
      </c>
      <c r="I254" s="211">
        <v>0</v>
      </c>
      <c r="J254" s="211">
        <v>0</v>
      </c>
      <c r="K254" s="267">
        <v>0</v>
      </c>
      <c r="L254" s="211">
        <v>0</v>
      </c>
      <c r="M254" s="211">
        <v>0</v>
      </c>
      <c r="N254" s="268">
        <v>0</v>
      </c>
      <c r="O254" s="149">
        <v>0</v>
      </c>
      <c r="P254" s="211">
        <v>0</v>
      </c>
      <c r="Q254" s="211">
        <v>0</v>
      </c>
      <c r="R254" s="151">
        <v>0</v>
      </c>
      <c r="S254" s="213"/>
      <c r="T254" s="212"/>
      <c r="U254" s="469" t="str">
        <f t="shared" si="0"/>
        <v>nulla</v>
      </c>
      <c r="V254" s="222" t="str">
        <f t="shared" si="1"/>
        <v>Galagonya</v>
      </c>
      <c r="W254" s="328"/>
    </row>
    <row r="255" spans="2:23" ht="15.75" x14ac:dyDescent="0.25">
      <c r="B255" s="401">
        <v>97</v>
      </c>
      <c r="C255" s="338" t="s">
        <v>137</v>
      </c>
      <c r="D255" s="339"/>
      <c r="E255" s="149">
        <v>7</v>
      </c>
      <c r="F255" s="211">
        <v>0</v>
      </c>
      <c r="G255" s="211">
        <v>1</v>
      </c>
      <c r="H255" s="211">
        <v>0</v>
      </c>
      <c r="I255" s="211">
        <v>0</v>
      </c>
      <c r="J255" s="211">
        <v>0</v>
      </c>
      <c r="K255" s="267">
        <v>0</v>
      </c>
      <c r="L255" s="211">
        <v>0</v>
      </c>
      <c r="M255" s="211">
        <v>0</v>
      </c>
      <c r="N255" s="268">
        <v>0</v>
      </c>
      <c r="O255" s="149">
        <v>0</v>
      </c>
      <c r="P255" s="211">
        <v>0</v>
      </c>
      <c r="Q255" s="211">
        <v>0</v>
      </c>
      <c r="R255" s="151">
        <v>0</v>
      </c>
      <c r="S255" s="213">
        <v>39</v>
      </c>
      <c r="T255" s="212">
        <v>78</v>
      </c>
      <c r="U255" s="469">
        <f t="shared" si="0"/>
        <v>39</v>
      </c>
      <c r="V255" s="222" t="str">
        <f t="shared" si="1"/>
        <v>Gyertyán</v>
      </c>
      <c r="W255" s="328"/>
    </row>
    <row r="256" spans="2:23" ht="15.75" x14ac:dyDescent="0.25">
      <c r="B256" s="401">
        <v>98</v>
      </c>
      <c r="C256" s="338" t="s">
        <v>137</v>
      </c>
      <c r="D256" s="339"/>
      <c r="E256" s="149">
        <v>6.5</v>
      </c>
      <c r="F256" s="211">
        <v>1</v>
      </c>
      <c r="G256" s="211">
        <v>0</v>
      </c>
      <c r="H256" s="211">
        <v>0</v>
      </c>
      <c r="I256" s="211">
        <v>0</v>
      </c>
      <c r="J256" s="211">
        <v>0</v>
      </c>
      <c r="K256" s="267">
        <v>0</v>
      </c>
      <c r="L256" s="211">
        <v>0</v>
      </c>
      <c r="M256" s="211">
        <v>0</v>
      </c>
      <c r="N256" s="268">
        <v>0</v>
      </c>
      <c r="O256" s="149">
        <v>0</v>
      </c>
      <c r="P256" s="211">
        <v>0</v>
      </c>
      <c r="Q256" s="211">
        <v>0</v>
      </c>
      <c r="R256" s="151">
        <v>0</v>
      </c>
      <c r="S256" s="213"/>
      <c r="T256" s="212"/>
      <c r="U256" s="469" t="str">
        <f t="shared" si="0"/>
        <v>nulla</v>
      </c>
      <c r="V256" s="222" t="str">
        <f t="shared" si="1"/>
        <v>Gyertyán</v>
      </c>
      <c r="W256" s="328"/>
    </row>
    <row r="257" spans="1:23" ht="15.75" x14ac:dyDescent="0.25">
      <c r="B257" s="401">
        <v>98</v>
      </c>
      <c r="C257" s="338" t="s">
        <v>137</v>
      </c>
      <c r="D257" s="339"/>
      <c r="E257" s="149">
        <v>3.5</v>
      </c>
      <c r="F257" s="211">
        <v>1</v>
      </c>
      <c r="G257" s="211">
        <v>0</v>
      </c>
      <c r="H257" s="211">
        <v>0</v>
      </c>
      <c r="I257" s="211">
        <v>0</v>
      </c>
      <c r="J257" s="211">
        <v>0</v>
      </c>
      <c r="K257" s="267">
        <v>0</v>
      </c>
      <c r="L257" s="211">
        <v>0</v>
      </c>
      <c r="M257" s="211">
        <v>0</v>
      </c>
      <c r="N257" s="268">
        <v>0</v>
      </c>
      <c r="O257" s="149">
        <v>0</v>
      </c>
      <c r="P257" s="211">
        <v>0</v>
      </c>
      <c r="Q257" s="211">
        <v>0</v>
      </c>
      <c r="R257" s="151">
        <v>0</v>
      </c>
      <c r="S257" s="213"/>
      <c r="T257" s="212"/>
      <c r="U257" s="469" t="str">
        <f t="shared" si="0"/>
        <v>nulla</v>
      </c>
      <c r="V257" s="222" t="str">
        <f t="shared" si="1"/>
        <v>Gyertyán</v>
      </c>
      <c r="W257" s="328"/>
    </row>
    <row r="258" spans="1:23" ht="15.75" x14ac:dyDescent="0.25">
      <c r="B258" s="401">
        <v>98</v>
      </c>
      <c r="C258" s="338" t="s">
        <v>242</v>
      </c>
      <c r="D258" s="339"/>
      <c r="E258" s="149">
        <v>5</v>
      </c>
      <c r="F258" s="211">
        <v>1</v>
      </c>
      <c r="G258" s="211">
        <v>0</v>
      </c>
      <c r="H258" s="211">
        <v>0</v>
      </c>
      <c r="I258" s="211">
        <v>0</v>
      </c>
      <c r="J258" s="211">
        <v>0</v>
      </c>
      <c r="K258" s="267">
        <v>0</v>
      </c>
      <c r="L258" s="211">
        <v>0</v>
      </c>
      <c r="M258" s="211">
        <v>0</v>
      </c>
      <c r="N258" s="268">
        <v>0</v>
      </c>
      <c r="O258" s="149">
        <v>0</v>
      </c>
      <c r="P258" s="211">
        <v>0</v>
      </c>
      <c r="Q258" s="211">
        <v>0</v>
      </c>
      <c r="R258" s="151">
        <v>0</v>
      </c>
      <c r="S258" s="213"/>
      <c r="T258" s="212"/>
      <c r="U258" s="469" t="str">
        <f t="shared" si="0"/>
        <v>nulla</v>
      </c>
      <c r="V258" s="222" t="str">
        <f t="shared" si="1"/>
        <v>Galagonya</v>
      </c>
      <c r="W258" s="328"/>
    </row>
    <row r="259" spans="1:23" ht="15.75" x14ac:dyDescent="0.25">
      <c r="B259" s="401">
        <v>98</v>
      </c>
      <c r="C259" s="338" t="s">
        <v>242</v>
      </c>
      <c r="D259" s="339"/>
      <c r="E259" s="149">
        <v>4</v>
      </c>
      <c r="F259" s="211">
        <v>1</v>
      </c>
      <c r="G259" s="211">
        <v>0</v>
      </c>
      <c r="H259" s="211">
        <v>0</v>
      </c>
      <c r="I259" s="211">
        <v>0</v>
      </c>
      <c r="J259" s="211">
        <v>0</v>
      </c>
      <c r="K259" s="267">
        <v>0</v>
      </c>
      <c r="L259" s="211">
        <v>0</v>
      </c>
      <c r="M259" s="211">
        <v>0</v>
      </c>
      <c r="N259" s="268">
        <v>0</v>
      </c>
      <c r="O259" s="149">
        <v>0</v>
      </c>
      <c r="P259" s="211">
        <v>0</v>
      </c>
      <c r="Q259" s="211">
        <v>0</v>
      </c>
      <c r="R259" s="151">
        <v>0</v>
      </c>
      <c r="S259" s="213"/>
      <c r="T259" s="212"/>
      <c r="U259" s="469" t="str">
        <f t="shared" si="0"/>
        <v>nulla</v>
      </c>
      <c r="V259" s="222" t="str">
        <f t="shared" si="1"/>
        <v>Galagonya</v>
      </c>
      <c r="W259" s="328"/>
    </row>
    <row r="260" spans="1:23" ht="15.75" x14ac:dyDescent="0.25">
      <c r="B260" s="401">
        <v>98</v>
      </c>
      <c r="C260" s="338" t="s">
        <v>242</v>
      </c>
      <c r="D260" s="339"/>
      <c r="E260" s="149">
        <v>5</v>
      </c>
      <c r="F260" s="211">
        <v>1</v>
      </c>
      <c r="G260" s="211">
        <v>0</v>
      </c>
      <c r="H260" s="211">
        <v>0</v>
      </c>
      <c r="I260" s="211">
        <v>0</v>
      </c>
      <c r="J260" s="211">
        <v>0</v>
      </c>
      <c r="K260" s="267">
        <v>0</v>
      </c>
      <c r="L260" s="211">
        <v>0</v>
      </c>
      <c r="M260" s="211">
        <v>0</v>
      </c>
      <c r="N260" s="268">
        <v>0</v>
      </c>
      <c r="O260" s="149">
        <v>0</v>
      </c>
      <c r="P260" s="211">
        <v>0</v>
      </c>
      <c r="Q260" s="211">
        <v>0</v>
      </c>
      <c r="R260" s="151">
        <v>0</v>
      </c>
      <c r="S260" s="213"/>
      <c r="T260" s="212"/>
      <c r="U260" s="469" t="str">
        <f t="shared" si="0"/>
        <v>nulla</v>
      </c>
      <c r="V260" s="222" t="str">
        <f t="shared" si="1"/>
        <v>Galagonya</v>
      </c>
      <c r="W260" s="328"/>
    </row>
    <row r="261" spans="1:23" ht="15.75" x14ac:dyDescent="0.25">
      <c r="B261" s="401">
        <v>98</v>
      </c>
      <c r="C261" s="338" t="s">
        <v>242</v>
      </c>
      <c r="D261" s="339"/>
      <c r="E261" s="149">
        <v>7</v>
      </c>
      <c r="F261" s="211">
        <v>1</v>
      </c>
      <c r="G261" s="211">
        <v>0</v>
      </c>
      <c r="H261" s="211">
        <v>0</v>
      </c>
      <c r="I261" s="211">
        <v>0</v>
      </c>
      <c r="J261" s="211">
        <v>0</v>
      </c>
      <c r="K261" s="267">
        <v>0</v>
      </c>
      <c r="L261" s="211">
        <v>0</v>
      </c>
      <c r="M261" s="211">
        <v>0</v>
      </c>
      <c r="N261" s="268">
        <v>0</v>
      </c>
      <c r="O261" s="149">
        <v>0</v>
      </c>
      <c r="P261" s="211">
        <v>0</v>
      </c>
      <c r="Q261" s="211">
        <v>0</v>
      </c>
      <c r="R261" s="151">
        <v>0</v>
      </c>
      <c r="S261" s="213"/>
      <c r="T261" s="212"/>
      <c r="U261" s="469" t="str">
        <f t="shared" ref="U261:U270" si="10">IF((T261-S261)&gt;0,T261-S261,"nulla")</f>
        <v>nulla</v>
      </c>
      <c r="V261" s="222" t="str">
        <f t="shared" ref="V261:V270" si="11">C261</f>
        <v>Galagonya</v>
      </c>
      <c r="W261" s="328"/>
    </row>
    <row r="262" spans="1:23" ht="15.75" x14ac:dyDescent="0.25">
      <c r="B262" s="401">
        <v>99</v>
      </c>
      <c r="C262" s="338" t="s">
        <v>137</v>
      </c>
      <c r="D262" s="339"/>
      <c r="E262" s="149">
        <v>16</v>
      </c>
      <c r="F262" s="211">
        <v>1</v>
      </c>
      <c r="G262" s="211">
        <v>0</v>
      </c>
      <c r="H262" s="211">
        <v>0</v>
      </c>
      <c r="I262" s="211">
        <v>0</v>
      </c>
      <c r="J262" s="211">
        <v>0</v>
      </c>
      <c r="K262" s="267">
        <v>0</v>
      </c>
      <c r="L262" s="211">
        <v>0</v>
      </c>
      <c r="M262" s="211">
        <v>0</v>
      </c>
      <c r="N262" s="268">
        <v>0</v>
      </c>
      <c r="O262" s="149">
        <v>0</v>
      </c>
      <c r="P262" s="211">
        <v>0</v>
      </c>
      <c r="Q262" s="211">
        <v>0</v>
      </c>
      <c r="R262" s="151">
        <v>0</v>
      </c>
      <c r="S262" s="213"/>
      <c r="T262" s="212"/>
      <c r="U262" s="469" t="str">
        <f t="shared" si="10"/>
        <v>nulla</v>
      </c>
      <c r="V262" s="222" t="str">
        <f t="shared" si="11"/>
        <v>Gyertyán</v>
      </c>
      <c r="W262" s="328"/>
    </row>
    <row r="263" spans="1:23" ht="15.75" x14ac:dyDescent="0.25">
      <c r="B263" s="401">
        <v>99</v>
      </c>
      <c r="C263" s="338" t="s">
        <v>137</v>
      </c>
      <c r="D263" s="339"/>
      <c r="E263" s="149">
        <v>3</v>
      </c>
      <c r="F263" s="211">
        <v>1</v>
      </c>
      <c r="G263" s="211">
        <v>0</v>
      </c>
      <c r="H263" s="211">
        <v>0</v>
      </c>
      <c r="I263" s="211">
        <v>0</v>
      </c>
      <c r="J263" s="211">
        <v>0</v>
      </c>
      <c r="K263" s="267">
        <v>0</v>
      </c>
      <c r="L263" s="211">
        <v>0</v>
      </c>
      <c r="M263" s="211">
        <v>0</v>
      </c>
      <c r="N263" s="268">
        <v>0</v>
      </c>
      <c r="O263" s="149">
        <v>0</v>
      </c>
      <c r="P263" s="211">
        <v>0</v>
      </c>
      <c r="Q263" s="211">
        <v>0</v>
      </c>
      <c r="R263" s="151">
        <v>0</v>
      </c>
      <c r="S263" s="213"/>
      <c r="T263" s="212"/>
      <c r="U263" s="469" t="str">
        <f t="shared" si="10"/>
        <v>nulla</v>
      </c>
      <c r="V263" s="222" t="str">
        <f t="shared" si="11"/>
        <v>Gyertyán</v>
      </c>
      <c r="W263" s="328"/>
    </row>
    <row r="264" spans="1:23" ht="15.75" x14ac:dyDescent="0.25">
      <c r="B264" s="401">
        <v>99</v>
      </c>
      <c r="C264" s="338" t="s">
        <v>137</v>
      </c>
      <c r="D264" s="339"/>
      <c r="E264" s="149">
        <v>4</v>
      </c>
      <c r="F264" s="211">
        <v>1</v>
      </c>
      <c r="G264" s="211">
        <v>0</v>
      </c>
      <c r="H264" s="211">
        <v>0</v>
      </c>
      <c r="I264" s="211">
        <v>0</v>
      </c>
      <c r="J264" s="211">
        <v>0</v>
      </c>
      <c r="K264" s="267">
        <v>0</v>
      </c>
      <c r="L264" s="211">
        <v>0</v>
      </c>
      <c r="M264" s="211">
        <v>0</v>
      </c>
      <c r="N264" s="268">
        <v>0</v>
      </c>
      <c r="O264" s="149">
        <v>0</v>
      </c>
      <c r="P264" s="211">
        <v>0</v>
      </c>
      <c r="Q264" s="211">
        <v>0</v>
      </c>
      <c r="R264" s="151">
        <v>0</v>
      </c>
      <c r="S264" s="213"/>
      <c r="T264" s="212"/>
      <c r="U264" s="469" t="str">
        <f t="shared" si="10"/>
        <v>nulla</v>
      </c>
      <c r="V264" s="222" t="str">
        <f t="shared" si="11"/>
        <v>Gyertyán</v>
      </c>
      <c r="W264" s="328"/>
    </row>
    <row r="265" spans="1:23" ht="15.75" x14ac:dyDescent="0.25">
      <c r="B265" s="401">
        <v>100</v>
      </c>
      <c r="C265" s="338" t="s">
        <v>137</v>
      </c>
      <c r="D265" s="339"/>
      <c r="E265" s="149">
        <v>28.5</v>
      </c>
      <c r="F265" s="211">
        <v>1</v>
      </c>
      <c r="G265" s="211">
        <v>0</v>
      </c>
      <c r="H265" s="211">
        <v>0</v>
      </c>
      <c r="I265" s="211">
        <v>0</v>
      </c>
      <c r="J265" s="211">
        <v>0</v>
      </c>
      <c r="K265" s="267">
        <v>0</v>
      </c>
      <c r="L265" s="211">
        <v>0</v>
      </c>
      <c r="M265" s="211">
        <v>0</v>
      </c>
      <c r="N265" s="268">
        <v>0</v>
      </c>
      <c r="O265" s="149">
        <v>0</v>
      </c>
      <c r="P265" s="211">
        <v>0</v>
      </c>
      <c r="Q265" s="211">
        <v>0</v>
      </c>
      <c r="R265" s="151">
        <v>0</v>
      </c>
      <c r="S265" s="213"/>
      <c r="T265" s="212"/>
      <c r="U265" s="469" t="str">
        <f t="shared" si="10"/>
        <v>nulla</v>
      </c>
      <c r="V265" s="222" t="str">
        <f t="shared" si="11"/>
        <v>Gyertyán</v>
      </c>
      <c r="W265" s="328"/>
    </row>
    <row r="266" spans="1:23" ht="15.75" x14ac:dyDescent="0.25">
      <c r="B266" s="401">
        <v>100</v>
      </c>
      <c r="C266" s="338" t="s">
        <v>137</v>
      </c>
      <c r="D266" s="339"/>
      <c r="E266" s="149">
        <v>7.5</v>
      </c>
      <c r="F266" s="211">
        <v>1</v>
      </c>
      <c r="G266" s="211">
        <v>0</v>
      </c>
      <c r="H266" s="211">
        <v>0</v>
      </c>
      <c r="I266" s="211">
        <v>0</v>
      </c>
      <c r="J266" s="211">
        <v>0</v>
      </c>
      <c r="K266" s="267">
        <v>0</v>
      </c>
      <c r="L266" s="211">
        <v>0</v>
      </c>
      <c r="M266" s="211">
        <v>0</v>
      </c>
      <c r="N266" s="268">
        <v>0</v>
      </c>
      <c r="O266" s="149">
        <v>0</v>
      </c>
      <c r="P266" s="211">
        <v>0</v>
      </c>
      <c r="Q266" s="211">
        <v>0</v>
      </c>
      <c r="R266" s="151">
        <v>0</v>
      </c>
      <c r="S266" s="213"/>
      <c r="T266" s="212"/>
      <c r="U266" s="469" t="str">
        <f t="shared" si="10"/>
        <v>nulla</v>
      </c>
      <c r="V266" s="222" t="str">
        <f t="shared" si="11"/>
        <v>Gyertyán</v>
      </c>
      <c r="W266" s="328"/>
    </row>
    <row r="267" spans="1:23" ht="15.75" x14ac:dyDescent="0.25">
      <c r="B267" s="401">
        <v>100</v>
      </c>
      <c r="C267" s="338" t="s">
        <v>137</v>
      </c>
      <c r="D267" s="339"/>
      <c r="E267" s="149">
        <v>12</v>
      </c>
      <c r="F267" s="211">
        <v>1</v>
      </c>
      <c r="G267" s="211">
        <v>0</v>
      </c>
      <c r="H267" s="211">
        <v>0</v>
      </c>
      <c r="I267" s="211">
        <v>0</v>
      </c>
      <c r="J267" s="211">
        <v>0</v>
      </c>
      <c r="K267" s="267">
        <v>0</v>
      </c>
      <c r="L267" s="211">
        <v>0</v>
      </c>
      <c r="M267" s="211">
        <v>0</v>
      </c>
      <c r="N267" s="268">
        <v>0</v>
      </c>
      <c r="O267" s="149">
        <v>0</v>
      </c>
      <c r="P267" s="211">
        <v>0</v>
      </c>
      <c r="Q267" s="211">
        <v>0</v>
      </c>
      <c r="R267" s="151">
        <v>0</v>
      </c>
      <c r="S267" s="213"/>
      <c r="T267" s="212"/>
      <c r="U267" s="469" t="str">
        <f t="shared" si="10"/>
        <v>nulla</v>
      </c>
      <c r="V267" s="222" t="str">
        <f t="shared" si="11"/>
        <v>Gyertyán</v>
      </c>
      <c r="W267" s="328"/>
    </row>
    <row r="268" spans="1:23" ht="15.75" x14ac:dyDescent="0.25">
      <c r="B268" s="401">
        <v>100</v>
      </c>
      <c r="C268" s="338" t="s">
        <v>242</v>
      </c>
      <c r="D268" s="339"/>
      <c r="E268" s="149">
        <v>17</v>
      </c>
      <c r="F268" s="211">
        <v>1</v>
      </c>
      <c r="G268" s="211">
        <v>0</v>
      </c>
      <c r="H268" s="211">
        <v>0</v>
      </c>
      <c r="I268" s="211">
        <v>0</v>
      </c>
      <c r="J268" s="211">
        <v>0</v>
      </c>
      <c r="K268" s="267">
        <v>0</v>
      </c>
      <c r="L268" s="211">
        <v>0</v>
      </c>
      <c r="M268" s="211">
        <v>0</v>
      </c>
      <c r="N268" s="268">
        <v>0</v>
      </c>
      <c r="O268" s="149">
        <v>0</v>
      </c>
      <c r="P268" s="211">
        <v>0</v>
      </c>
      <c r="Q268" s="211">
        <v>0</v>
      </c>
      <c r="R268" s="151">
        <v>0</v>
      </c>
      <c r="S268" s="213"/>
      <c r="T268" s="212"/>
      <c r="U268" s="469" t="str">
        <f t="shared" si="10"/>
        <v>nulla</v>
      </c>
      <c r="V268" s="222" t="str">
        <f t="shared" si="11"/>
        <v>Galagonya</v>
      </c>
      <c r="W268" s="328"/>
    </row>
    <row r="269" spans="1:23" ht="15.75" x14ac:dyDescent="0.25">
      <c r="B269" s="401">
        <v>100</v>
      </c>
      <c r="C269" s="338" t="s">
        <v>242</v>
      </c>
      <c r="D269" s="339"/>
      <c r="E269" s="149">
        <v>18</v>
      </c>
      <c r="F269" s="211">
        <v>1</v>
      </c>
      <c r="G269" s="211">
        <v>0</v>
      </c>
      <c r="H269" s="211">
        <v>0</v>
      </c>
      <c r="I269" s="211">
        <v>0</v>
      </c>
      <c r="J269" s="211">
        <v>0</v>
      </c>
      <c r="K269" s="267">
        <v>0</v>
      </c>
      <c r="L269" s="211">
        <v>0</v>
      </c>
      <c r="M269" s="211">
        <v>0</v>
      </c>
      <c r="N269" s="268">
        <v>0</v>
      </c>
      <c r="O269" s="149">
        <v>0</v>
      </c>
      <c r="P269" s="211">
        <v>0</v>
      </c>
      <c r="Q269" s="211">
        <v>0</v>
      </c>
      <c r="R269" s="151">
        <v>0</v>
      </c>
      <c r="S269" s="213"/>
      <c r="T269" s="212"/>
      <c r="U269" s="469" t="str">
        <f t="shared" si="10"/>
        <v>nulla</v>
      </c>
      <c r="V269" s="222" t="str">
        <f t="shared" si="11"/>
        <v>Galagonya</v>
      </c>
      <c r="W269" s="328"/>
    </row>
    <row r="270" spans="1:23" ht="15.75" x14ac:dyDescent="0.25">
      <c r="A270" s="189" t="s">
        <v>255</v>
      </c>
      <c r="B270" s="401"/>
      <c r="C270" s="338"/>
      <c r="D270" s="339"/>
      <c r="E270" s="149"/>
      <c r="F270" s="211">
        <v>0</v>
      </c>
      <c r="G270" s="211">
        <v>0</v>
      </c>
      <c r="H270" s="211">
        <v>0</v>
      </c>
      <c r="I270" s="211">
        <v>0</v>
      </c>
      <c r="J270" s="211">
        <v>0</v>
      </c>
      <c r="K270" s="267">
        <v>0</v>
      </c>
      <c r="L270" s="211">
        <v>0</v>
      </c>
      <c r="M270" s="211">
        <v>0</v>
      </c>
      <c r="N270" s="268">
        <v>0</v>
      </c>
      <c r="O270" s="149">
        <v>0</v>
      </c>
      <c r="P270" s="211">
        <v>0</v>
      </c>
      <c r="Q270" s="211">
        <v>0</v>
      </c>
      <c r="R270" s="151">
        <v>0</v>
      </c>
      <c r="S270" s="213"/>
      <c r="T270" s="212"/>
      <c r="U270" s="469" t="str">
        <f t="shared" si="10"/>
        <v>nulla</v>
      </c>
      <c r="V270" s="222">
        <f t="shared" si="11"/>
        <v>0</v>
      </c>
      <c r="W270" s="328"/>
    </row>
    <row r="271" spans="1:23" ht="15.75" x14ac:dyDescent="0.25">
      <c r="C271" s="194" t="s">
        <v>222</v>
      </c>
      <c r="D271" s="194"/>
      <c r="E271" s="224"/>
      <c r="F271" s="336">
        <f t="shared" ref="F271:R271" si="12">SUM(F12:F270)</f>
        <v>252</v>
      </c>
      <c r="G271" s="336">
        <f t="shared" si="12"/>
        <v>3</v>
      </c>
      <c r="H271" s="336">
        <f t="shared" si="12"/>
        <v>1</v>
      </c>
      <c r="I271" s="336">
        <f t="shared" si="12"/>
        <v>1</v>
      </c>
      <c r="J271" s="336">
        <f t="shared" si="12"/>
        <v>1</v>
      </c>
      <c r="K271" s="345">
        <f t="shared" si="12"/>
        <v>0</v>
      </c>
      <c r="L271" s="336">
        <f t="shared" si="12"/>
        <v>0</v>
      </c>
      <c r="M271" s="336">
        <f t="shared" si="12"/>
        <v>0</v>
      </c>
      <c r="N271" s="346">
        <f t="shared" si="12"/>
        <v>0</v>
      </c>
      <c r="O271" s="336">
        <f t="shared" si="12"/>
        <v>0</v>
      </c>
      <c r="P271" s="336">
        <f t="shared" si="12"/>
        <v>0</v>
      </c>
      <c r="Q271" s="336">
        <f t="shared" si="12"/>
        <v>0</v>
      </c>
      <c r="R271" s="336">
        <f t="shared" si="12"/>
        <v>0</v>
      </c>
      <c r="S271" s="223"/>
      <c r="T271" s="230"/>
      <c r="U271" s="230"/>
      <c r="W271" s="25"/>
    </row>
    <row r="272" spans="1:23" ht="15.75" x14ac:dyDescent="0.25">
      <c r="C272" s="194" t="s">
        <v>221</v>
      </c>
      <c r="D272" s="194"/>
      <c r="E272" s="226">
        <f>AVERAGE(E12:E270)</f>
        <v>20.105426356589149</v>
      </c>
      <c r="F272" s="227"/>
      <c r="G272" s="227"/>
      <c r="H272" s="227"/>
      <c r="I272" s="227"/>
      <c r="J272" s="227"/>
      <c r="K272" s="227"/>
      <c r="L272" s="227"/>
      <c r="M272" s="227"/>
      <c r="N272" s="227"/>
      <c r="O272" s="227"/>
      <c r="P272" s="227"/>
      <c r="Q272" s="227"/>
      <c r="R272" s="227"/>
      <c r="S272" s="226">
        <f>AVERAGE(S12:S270)</f>
        <v>43.333333333333336</v>
      </c>
      <c r="T272" s="225">
        <f>AVERAGE(T12:T270)</f>
        <v>135.66666666666666</v>
      </c>
      <c r="U272" s="225">
        <f>AVERAGE(U12:U270)</f>
        <v>92.333333333333329</v>
      </c>
    </row>
    <row r="273" spans="2:21" ht="15.75" x14ac:dyDescent="0.25">
      <c r="C273" s="194" t="s">
        <v>220</v>
      </c>
      <c r="D273" s="194"/>
      <c r="E273" s="226">
        <f>STDEV(E12:E270)</f>
        <v>32.016255137167029</v>
      </c>
      <c r="F273" s="227"/>
      <c r="G273" s="227"/>
      <c r="H273" s="227"/>
      <c r="I273" s="227"/>
      <c r="J273" s="227"/>
      <c r="K273" s="227"/>
      <c r="L273" s="227"/>
      <c r="M273" s="227"/>
      <c r="N273" s="227"/>
      <c r="O273" s="227"/>
      <c r="P273" s="227"/>
      <c r="Q273" s="227"/>
      <c r="R273" s="227"/>
      <c r="S273" s="226">
        <f>STDEV(S12:S270)</f>
        <v>22.774254470051631</v>
      </c>
      <c r="T273" s="225">
        <f>STDEV(T12:T270)</f>
        <v>34.840589355903063</v>
      </c>
      <c r="U273" s="225">
        <f>STDEV(U12:U270)</f>
        <v>49.289620273102805</v>
      </c>
    </row>
    <row r="274" spans="2:21" ht="15.75" x14ac:dyDescent="0.25">
      <c r="C274" s="339"/>
      <c r="D274" s="339"/>
      <c r="E274" s="340"/>
      <c r="F274" s="340"/>
      <c r="G274" s="340"/>
      <c r="H274" s="340"/>
      <c r="I274" s="340"/>
      <c r="J274" s="340"/>
      <c r="K274" s="340"/>
      <c r="L274" s="340"/>
      <c r="M274" s="340"/>
      <c r="N274" s="340"/>
      <c r="O274" s="340"/>
      <c r="P274" s="340"/>
      <c r="Q274" s="340"/>
      <c r="R274" s="340"/>
      <c r="S274" s="24"/>
      <c r="T274" s="24"/>
    </row>
    <row r="275" spans="2:21" x14ac:dyDescent="0.2">
      <c r="S275" s="228"/>
      <c r="T275" s="24"/>
    </row>
    <row r="276" spans="2:21" ht="15.75" x14ac:dyDescent="0.25">
      <c r="C276" s="194" t="s">
        <v>364</v>
      </c>
      <c r="D276" s="193"/>
      <c r="E276" s="402">
        <f>COUNT(B12:B270)</f>
        <v>258</v>
      </c>
    </row>
    <row r="278" spans="2:21" ht="15.75" x14ac:dyDescent="0.25">
      <c r="B278" s="536" t="s">
        <v>362</v>
      </c>
      <c r="C278" s="537"/>
      <c r="D278" s="153"/>
      <c r="E278" s="244">
        <f>E276-SUM(F271:R271)</f>
        <v>0</v>
      </c>
    </row>
    <row r="283" spans="2:21" ht="15.75" x14ac:dyDescent="0.25">
      <c r="C283" s="340"/>
      <c r="D283" s="339"/>
      <c r="G283" s="328"/>
      <c r="H283" s="328"/>
      <c r="I283" s="328"/>
      <c r="J283" s="328"/>
      <c r="K283" s="328"/>
      <c r="L283" s="328"/>
      <c r="M283" s="328"/>
      <c r="N283" s="328"/>
      <c r="O283" s="328"/>
      <c r="P283" s="328"/>
      <c r="Q283" s="328"/>
      <c r="R283" s="328"/>
    </row>
    <row r="284" spans="2:21" ht="15.75" x14ac:dyDescent="0.25">
      <c r="C284" s="340"/>
      <c r="D284" s="339"/>
      <c r="G284" s="328"/>
      <c r="H284" s="328"/>
      <c r="I284" s="328"/>
      <c r="J284" s="328"/>
      <c r="K284" s="328"/>
      <c r="L284" s="328"/>
      <c r="M284" s="328"/>
      <c r="N284" s="328"/>
      <c r="O284" s="328"/>
      <c r="P284" s="328"/>
      <c r="Q284" s="328"/>
      <c r="R284" s="328"/>
    </row>
    <row r="285" spans="2:21" ht="15.75" x14ac:dyDescent="0.25">
      <c r="C285" s="25"/>
      <c r="D285" s="339"/>
      <c r="G285" s="328"/>
      <c r="H285" s="328"/>
      <c r="I285" s="328"/>
      <c r="J285" s="328"/>
      <c r="K285" s="328"/>
      <c r="L285" s="328"/>
      <c r="M285" s="328"/>
      <c r="N285" s="328"/>
      <c r="O285" s="328"/>
      <c r="P285" s="328"/>
      <c r="Q285" s="328"/>
      <c r="R285" s="328"/>
    </row>
    <row r="287" spans="2:21" ht="31.5" customHeight="1" x14ac:dyDescent="0.2"/>
    <row r="288" spans="2:21" ht="15.75" customHeight="1" x14ac:dyDescent="0.2"/>
    <row r="289" ht="15.75" customHeight="1" x14ac:dyDescent="0.2"/>
  </sheetData>
  <mergeCells count="11">
    <mergeCell ref="B278:C278"/>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270">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270">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B12:B270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48" activePane="bottomRight" state="frozen"/>
      <selection pane="topRight" activeCell="C1" sqref="C1"/>
      <selection pane="bottomLeft" activeCell="A8" sqref="A8"/>
      <selection pane="bottomRight" activeCell="C111" sqref="C111"/>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Recsk 1.vonal</v>
      </c>
      <c r="E1" s="368"/>
      <c r="F1" s="368"/>
      <c r="G1" s="295" t="s">
        <v>143</v>
      </c>
      <c r="H1" s="499">
        <f>'terepi-hajtásszám&amp;hullaték'!R1</f>
        <v>41816</v>
      </c>
      <c r="I1" s="527"/>
      <c r="J1" s="295"/>
      <c r="K1" s="295" t="s">
        <v>304</v>
      </c>
      <c r="L1" s="295"/>
      <c r="M1" s="295"/>
      <c r="N1" s="368" t="str">
        <f>'terepi-hajtásszám&amp;hullaték'!Y1</f>
        <v>Brevák E. Hepp K. Herbály M. Csíntalan Zs.</v>
      </c>
      <c r="O1" s="368"/>
      <c r="P1" s="368"/>
      <c r="Q1" s="369"/>
      <c r="R1" s="146"/>
      <c r="S1" s="293" t="s">
        <v>305</v>
      </c>
      <c r="T1" s="295"/>
      <c r="U1" s="295"/>
      <c r="V1" s="368" t="str">
        <f>'terepi-hajtásszám&amp;hullaték'!AH1</f>
        <v>Hoffer K.</v>
      </c>
      <c r="W1" s="368"/>
      <c r="X1" s="368"/>
      <c r="Y1" s="368"/>
      <c r="Z1" s="295" t="s">
        <v>306</v>
      </c>
      <c r="AA1" s="295" t="s">
        <v>307</v>
      </c>
      <c r="AB1" s="499">
        <f>'terepi-hajtásszám&amp;hullaték'!AN1</f>
        <v>41861</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5"/>
      <c r="H4" s="140"/>
      <c r="I4" s="140"/>
      <c r="J4" s="140"/>
      <c r="K4" s="235"/>
      <c r="L4" s="140"/>
      <c r="M4" s="140"/>
      <c r="N4" s="140"/>
      <c r="O4" s="140"/>
    </row>
    <row r="5" spans="1:29" ht="15" x14ac:dyDescent="0.2">
      <c r="C5" s="152" t="s">
        <v>328</v>
      </c>
      <c r="D5" s="140"/>
      <c r="E5" s="140"/>
      <c r="F5" s="140"/>
      <c r="G5" s="140"/>
      <c r="H5" s="140"/>
    </row>
    <row r="6" spans="1:29" x14ac:dyDescent="0.2">
      <c r="C6" s="553" t="s">
        <v>267</v>
      </c>
      <c r="D6" s="554"/>
      <c r="E6" s="554"/>
      <c r="F6" s="554"/>
      <c r="G6" s="555"/>
      <c r="H6" s="556" t="s">
        <v>261</v>
      </c>
      <c r="I6" s="557"/>
      <c r="J6" s="558"/>
    </row>
    <row r="7" spans="1:29" s="214" customFormat="1" ht="30" customHeight="1" x14ac:dyDescent="0.25">
      <c r="B7" s="233" t="s">
        <v>268</v>
      </c>
      <c r="C7" s="215" t="s">
        <v>223</v>
      </c>
      <c r="D7" s="219" t="s">
        <v>256</v>
      </c>
      <c r="E7" s="220" t="s">
        <v>257</v>
      </c>
      <c r="F7" s="220" t="s">
        <v>258</v>
      </c>
      <c r="G7" s="216" t="s">
        <v>259</v>
      </c>
      <c r="H7" s="217" t="s">
        <v>263</v>
      </c>
      <c r="I7" s="221" t="s">
        <v>260</v>
      </c>
      <c r="J7" s="218" t="s">
        <v>262</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0</v>
      </c>
      <c r="D9" s="331">
        <v>1</v>
      </c>
      <c r="E9" s="331">
        <v>0</v>
      </c>
      <c r="F9" s="331">
        <v>0</v>
      </c>
      <c r="G9" s="332">
        <v>0</v>
      </c>
      <c r="H9" s="330">
        <v>0</v>
      </c>
      <c r="I9" s="331">
        <v>1</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0</v>
      </c>
      <c r="D11" s="331">
        <v>1</v>
      </c>
      <c r="E11" s="331">
        <v>0</v>
      </c>
      <c r="F11" s="331">
        <v>0</v>
      </c>
      <c r="G11" s="332">
        <v>0</v>
      </c>
      <c r="H11" s="330">
        <v>1</v>
      </c>
      <c r="I11" s="331">
        <v>0</v>
      </c>
      <c r="J11" s="333">
        <v>0</v>
      </c>
    </row>
    <row r="12" spans="1:29" ht="15.75" x14ac:dyDescent="0.25">
      <c r="B12" s="194" t="s">
        <v>4</v>
      </c>
      <c r="C12" s="330">
        <v>0</v>
      </c>
      <c r="D12" s="331">
        <v>1</v>
      </c>
      <c r="E12" s="331">
        <v>0</v>
      </c>
      <c r="F12" s="331">
        <v>0</v>
      </c>
      <c r="G12" s="332">
        <v>0</v>
      </c>
      <c r="H12" s="330">
        <v>1</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0</v>
      </c>
      <c r="D16" s="331">
        <v>0</v>
      </c>
      <c r="E16" s="331">
        <v>0</v>
      </c>
      <c r="F16" s="331">
        <v>0</v>
      </c>
      <c r="G16" s="332">
        <v>1</v>
      </c>
      <c r="H16" s="330">
        <v>0</v>
      </c>
      <c r="I16" s="331">
        <v>1</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0</v>
      </c>
      <c r="D19" s="331">
        <v>0</v>
      </c>
      <c r="E19" s="331">
        <v>0</v>
      </c>
      <c r="F19" s="331">
        <v>0</v>
      </c>
      <c r="G19" s="332">
        <v>1</v>
      </c>
      <c r="H19" s="330">
        <v>0</v>
      </c>
      <c r="I19" s="331">
        <v>1</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0</v>
      </c>
      <c r="D23" s="331">
        <v>0</v>
      </c>
      <c r="E23" s="331">
        <v>1</v>
      </c>
      <c r="F23" s="331">
        <v>0</v>
      </c>
      <c r="G23" s="332">
        <v>0</v>
      </c>
      <c r="H23" s="330">
        <v>0</v>
      </c>
      <c r="I23" s="331">
        <v>1</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0</v>
      </c>
      <c r="D31" s="331">
        <v>0</v>
      </c>
      <c r="E31" s="331">
        <v>0</v>
      </c>
      <c r="F31" s="331">
        <v>0</v>
      </c>
      <c r="G31" s="332">
        <v>1</v>
      </c>
      <c r="H31" s="330">
        <v>1</v>
      </c>
      <c r="I31" s="331">
        <v>0</v>
      </c>
      <c r="J31" s="333">
        <v>0</v>
      </c>
    </row>
    <row r="32" spans="2:10" ht="15.75" x14ac:dyDescent="0.25">
      <c r="B32" s="194" t="s">
        <v>24</v>
      </c>
      <c r="C32" s="330">
        <v>0</v>
      </c>
      <c r="D32" s="331">
        <v>0</v>
      </c>
      <c r="E32" s="331">
        <v>0</v>
      </c>
      <c r="F32" s="331">
        <v>0</v>
      </c>
      <c r="G32" s="332">
        <v>1</v>
      </c>
      <c r="H32" s="330">
        <v>1</v>
      </c>
      <c r="I32" s="331">
        <v>0</v>
      </c>
      <c r="J32" s="333">
        <v>0</v>
      </c>
    </row>
    <row r="33" spans="2:10" ht="15.75" x14ac:dyDescent="0.25">
      <c r="B33" s="194" t="s">
        <v>25</v>
      </c>
      <c r="C33" s="330">
        <v>0</v>
      </c>
      <c r="D33" s="331">
        <v>0</v>
      </c>
      <c r="E33" s="331">
        <v>0</v>
      </c>
      <c r="F33" s="331">
        <v>0</v>
      </c>
      <c r="G33" s="332">
        <v>1</v>
      </c>
      <c r="H33" s="330">
        <v>1</v>
      </c>
      <c r="I33" s="331">
        <v>0</v>
      </c>
      <c r="J33" s="333">
        <v>0</v>
      </c>
    </row>
    <row r="34" spans="2:10" ht="15.75" x14ac:dyDescent="0.25">
      <c r="B34" s="194" t="s">
        <v>26</v>
      </c>
      <c r="C34" s="330">
        <v>0</v>
      </c>
      <c r="D34" s="331">
        <v>0</v>
      </c>
      <c r="E34" s="331">
        <v>0</v>
      </c>
      <c r="F34" s="331">
        <v>0</v>
      </c>
      <c r="G34" s="332">
        <v>1</v>
      </c>
      <c r="H34" s="330">
        <v>1</v>
      </c>
      <c r="I34" s="331">
        <v>0</v>
      </c>
      <c r="J34" s="333">
        <v>0</v>
      </c>
    </row>
    <row r="35" spans="2:10" ht="15.75" x14ac:dyDescent="0.25">
      <c r="B35" s="194" t="s">
        <v>27</v>
      </c>
      <c r="C35" s="330">
        <v>0</v>
      </c>
      <c r="D35" s="331">
        <v>0</v>
      </c>
      <c r="E35" s="331">
        <v>0</v>
      </c>
      <c r="F35" s="331">
        <v>0</v>
      </c>
      <c r="G35" s="332">
        <v>1</v>
      </c>
      <c r="H35" s="330">
        <v>1</v>
      </c>
      <c r="I35" s="331">
        <v>0</v>
      </c>
      <c r="J35" s="333">
        <v>0</v>
      </c>
    </row>
    <row r="36" spans="2:10" ht="15.75" x14ac:dyDescent="0.25">
      <c r="B36" s="194" t="s">
        <v>28</v>
      </c>
      <c r="C36" s="330">
        <v>0</v>
      </c>
      <c r="D36" s="331">
        <v>0</v>
      </c>
      <c r="E36" s="331">
        <v>0</v>
      </c>
      <c r="F36" s="331">
        <v>0</v>
      </c>
      <c r="G36" s="332">
        <v>1</v>
      </c>
      <c r="H36" s="330">
        <v>1</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0</v>
      </c>
      <c r="D41" s="331">
        <v>0</v>
      </c>
      <c r="E41" s="331">
        <v>0</v>
      </c>
      <c r="F41" s="331">
        <v>0</v>
      </c>
      <c r="G41" s="332">
        <v>1</v>
      </c>
      <c r="H41" s="330">
        <v>1</v>
      </c>
      <c r="I41" s="331">
        <v>0</v>
      </c>
      <c r="J41" s="333">
        <v>0</v>
      </c>
    </row>
    <row r="42" spans="2:10" ht="15.75" x14ac:dyDescent="0.25">
      <c r="B42" s="194" t="s">
        <v>44</v>
      </c>
      <c r="C42" s="330">
        <v>0</v>
      </c>
      <c r="D42" s="331">
        <v>0</v>
      </c>
      <c r="E42" s="331">
        <v>0</v>
      </c>
      <c r="F42" s="331">
        <v>0</v>
      </c>
      <c r="G42" s="332">
        <v>1</v>
      </c>
      <c r="H42" s="330">
        <v>1</v>
      </c>
      <c r="I42" s="331">
        <v>0</v>
      </c>
      <c r="J42" s="333">
        <v>0</v>
      </c>
    </row>
    <row r="43" spans="2:10" ht="15.75" x14ac:dyDescent="0.25">
      <c r="B43" s="194" t="s">
        <v>45</v>
      </c>
      <c r="C43" s="330">
        <v>0</v>
      </c>
      <c r="D43" s="331">
        <v>0</v>
      </c>
      <c r="E43" s="331">
        <v>0</v>
      </c>
      <c r="F43" s="331">
        <v>0</v>
      </c>
      <c r="G43" s="332">
        <v>1</v>
      </c>
      <c r="H43" s="330">
        <v>1</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0</v>
      </c>
      <c r="D45" s="331">
        <v>0</v>
      </c>
      <c r="E45" s="331">
        <v>0</v>
      </c>
      <c r="F45" s="331">
        <v>0</v>
      </c>
      <c r="G45" s="332">
        <v>1</v>
      </c>
      <c r="H45" s="330">
        <v>1</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0</v>
      </c>
      <c r="D49" s="331">
        <v>0</v>
      </c>
      <c r="E49" s="331">
        <v>0</v>
      </c>
      <c r="F49" s="331">
        <v>1</v>
      </c>
      <c r="G49" s="332">
        <v>0</v>
      </c>
      <c r="H49" s="330">
        <v>1</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0</v>
      </c>
      <c r="D52" s="331">
        <v>0</v>
      </c>
      <c r="E52" s="331">
        <v>0</v>
      </c>
      <c r="F52" s="331">
        <v>0</v>
      </c>
      <c r="G52" s="332">
        <v>1</v>
      </c>
      <c r="H52" s="330">
        <v>1</v>
      </c>
      <c r="I52" s="331">
        <v>0</v>
      </c>
      <c r="J52" s="333">
        <v>0</v>
      </c>
    </row>
    <row r="53" spans="2:10" ht="15.75" x14ac:dyDescent="0.25">
      <c r="B53" s="194" t="s">
        <v>55</v>
      </c>
      <c r="C53" s="330">
        <v>0</v>
      </c>
      <c r="D53" s="331">
        <v>0</v>
      </c>
      <c r="E53" s="331">
        <v>0</v>
      </c>
      <c r="F53" s="331">
        <v>1</v>
      </c>
      <c r="G53" s="332">
        <v>0</v>
      </c>
      <c r="H53" s="330">
        <v>1</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0</v>
      </c>
      <c r="D55" s="331">
        <v>0</v>
      </c>
      <c r="E55" s="331">
        <v>0</v>
      </c>
      <c r="F55" s="331">
        <v>0</v>
      </c>
      <c r="G55" s="332">
        <v>1</v>
      </c>
      <c r="H55" s="330">
        <v>1</v>
      </c>
      <c r="I55" s="331">
        <v>0</v>
      </c>
      <c r="J55" s="333">
        <v>0</v>
      </c>
    </row>
    <row r="56" spans="2:10" ht="15.75" x14ac:dyDescent="0.25">
      <c r="B56" s="194" t="s">
        <v>58</v>
      </c>
      <c r="C56" s="330">
        <v>0</v>
      </c>
      <c r="D56" s="331">
        <v>0</v>
      </c>
      <c r="E56" s="331">
        <v>1</v>
      </c>
      <c r="F56" s="331">
        <v>0</v>
      </c>
      <c r="G56" s="332">
        <v>0</v>
      </c>
      <c r="H56" s="330">
        <v>1</v>
      </c>
      <c r="I56" s="331">
        <v>0</v>
      </c>
      <c r="J56" s="333">
        <v>0</v>
      </c>
    </row>
    <row r="57" spans="2:10" ht="15.75" x14ac:dyDescent="0.25">
      <c r="B57" s="194" t="s">
        <v>59</v>
      </c>
      <c r="C57" s="330">
        <v>0</v>
      </c>
      <c r="D57" s="331">
        <v>0</v>
      </c>
      <c r="E57" s="331">
        <v>0</v>
      </c>
      <c r="F57" s="331">
        <v>0</v>
      </c>
      <c r="G57" s="332">
        <v>1</v>
      </c>
      <c r="H57" s="330">
        <v>1</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0</v>
      </c>
      <c r="D63" s="331">
        <v>1</v>
      </c>
      <c r="E63" s="331">
        <v>0</v>
      </c>
      <c r="F63" s="331">
        <v>0</v>
      </c>
      <c r="G63" s="332">
        <v>0</v>
      </c>
      <c r="H63" s="330">
        <v>1</v>
      </c>
      <c r="I63" s="331">
        <v>0</v>
      </c>
      <c r="J63" s="333">
        <v>0</v>
      </c>
    </row>
    <row r="64" spans="2:10" ht="15.75" x14ac:dyDescent="0.25">
      <c r="B64" s="194" t="s">
        <v>66</v>
      </c>
      <c r="C64" s="330">
        <v>0</v>
      </c>
      <c r="D64" s="331">
        <v>1</v>
      </c>
      <c r="E64" s="331">
        <v>0</v>
      </c>
      <c r="F64" s="331">
        <v>0</v>
      </c>
      <c r="G64" s="332">
        <v>0</v>
      </c>
      <c r="H64" s="330">
        <v>1</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0</v>
      </c>
      <c r="D68" s="331">
        <v>1</v>
      </c>
      <c r="E68" s="331">
        <v>0</v>
      </c>
      <c r="F68" s="331">
        <v>0</v>
      </c>
      <c r="G68" s="332">
        <v>0</v>
      </c>
      <c r="H68" s="330">
        <v>0</v>
      </c>
      <c r="I68" s="331">
        <v>1</v>
      </c>
      <c r="J68" s="333">
        <v>0</v>
      </c>
    </row>
    <row r="69" spans="2:10" ht="15.75" x14ac:dyDescent="0.25">
      <c r="B69" s="194" t="s">
        <v>71</v>
      </c>
      <c r="C69" s="330">
        <v>0</v>
      </c>
      <c r="D69" s="331">
        <v>1</v>
      </c>
      <c r="E69" s="331">
        <v>0</v>
      </c>
      <c r="F69" s="331">
        <v>0</v>
      </c>
      <c r="G69" s="332">
        <v>0</v>
      </c>
      <c r="H69" s="330">
        <v>1</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0</v>
      </c>
      <c r="D71" s="331">
        <v>0</v>
      </c>
      <c r="E71" s="331">
        <v>1</v>
      </c>
      <c r="F71" s="331">
        <v>0</v>
      </c>
      <c r="G71" s="332">
        <v>0</v>
      </c>
      <c r="H71" s="330">
        <v>1</v>
      </c>
      <c r="I71" s="331">
        <v>0</v>
      </c>
      <c r="J71" s="333">
        <v>0</v>
      </c>
    </row>
    <row r="72" spans="2:10" ht="15.75" x14ac:dyDescent="0.25">
      <c r="B72" s="194" t="s">
        <v>74</v>
      </c>
      <c r="C72" s="330">
        <v>0</v>
      </c>
      <c r="D72" s="331">
        <v>0</v>
      </c>
      <c r="E72" s="331">
        <v>0</v>
      </c>
      <c r="F72" s="331">
        <v>1</v>
      </c>
      <c r="G72" s="332">
        <v>0</v>
      </c>
      <c r="H72" s="330">
        <v>0</v>
      </c>
      <c r="I72" s="331">
        <v>1</v>
      </c>
      <c r="J72" s="333">
        <v>0</v>
      </c>
    </row>
    <row r="73" spans="2:10" ht="15.75" x14ac:dyDescent="0.25">
      <c r="B73" s="194" t="s">
        <v>75</v>
      </c>
      <c r="C73" s="330">
        <v>0</v>
      </c>
      <c r="D73" s="331">
        <v>1</v>
      </c>
      <c r="E73" s="331">
        <v>0</v>
      </c>
      <c r="F73" s="331">
        <v>0</v>
      </c>
      <c r="G73" s="332">
        <v>0</v>
      </c>
      <c r="H73" s="330">
        <v>1</v>
      </c>
      <c r="I73" s="331">
        <v>0</v>
      </c>
      <c r="J73" s="333">
        <v>0</v>
      </c>
    </row>
    <row r="74" spans="2:10" ht="15.75" x14ac:dyDescent="0.25">
      <c r="B74" s="194" t="s">
        <v>76</v>
      </c>
      <c r="C74" s="330">
        <v>0</v>
      </c>
      <c r="D74" s="331">
        <v>1</v>
      </c>
      <c r="E74" s="331">
        <v>0</v>
      </c>
      <c r="F74" s="331">
        <v>0</v>
      </c>
      <c r="G74" s="332">
        <v>0</v>
      </c>
      <c r="H74" s="330">
        <v>1</v>
      </c>
      <c r="I74" s="331">
        <v>0</v>
      </c>
      <c r="J74" s="333">
        <v>0</v>
      </c>
    </row>
    <row r="75" spans="2:10" ht="15.75" x14ac:dyDescent="0.25">
      <c r="B75" s="194" t="s">
        <v>77</v>
      </c>
      <c r="C75" s="330">
        <v>0</v>
      </c>
      <c r="D75" s="331">
        <v>1</v>
      </c>
      <c r="E75" s="331">
        <v>0</v>
      </c>
      <c r="F75" s="331">
        <v>0</v>
      </c>
      <c r="G75" s="332">
        <v>0</v>
      </c>
      <c r="H75" s="330">
        <v>1</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0</v>
      </c>
      <c r="D79" s="331">
        <v>1</v>
      </c>
      <c r="E79" s="331">
        <v>0</v>
      </c>
      <c r="F79" s="331">
        <v>0</v>
      </c>
      <c r="G79" s="332">
        <v>0</v>
      </c>
      <c r="H79" s="330">
        <v>1</v>
      </c>
      <c r="I79" s="331">
        <v>0</v>
      </c>
      <c r="J79" s="333">
        <v>0</v>
      </c>
    </row>
    <row r="80" spans="2:10" ht="15.75" x14ac:dyDescent="0.25">
      <c r="B80" s="194" t="s">
        <v>82</v>
      </c>
      <c r="C80" s="330">
        <v>0</v>
      </c>
      <c r="D80" s="331">
        <v>1</v>
      </c>
      <c r="E80" s="331">
        <v>0</v>
      </c>
      <c r="F80" s="331">
        <v>0</v>
      </c>
      <c r="G80" s="332">
        <v>0</v>
      </c>
      <c r="H80" s="330">
        <v>1</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0</v>
      </c>
      <c r="D82" s="331">
        <v>1</v>
      </c>
      <c r="E82" s="331">
        <v>0</v>
      </c>
      <c r="F82" s="331">
        <v>0</v>
      </c>
      <c r="G82" s="332">
        <v>0</v>
      </c>
      <c r="H82" s="330">
        <v>1</v>
      </c>
      <c r="I82" s="331">
        <v>0</v>
      </c>
      <c r="J82" s="333">
        <v>0</v>
      </c>
    </row>
    <row r="83" spans="2:10" ht="15.75" x14ac:dyDescent="0.25">
      <c r="B83" s="194" t="s">
        <v>85</v>
      </c>
      <c r="C83" s="330">
        <v>0</v>
      </c>
      <c r="D83" s="331">
        <v>0</v>
      </c>
      <c r="E83" s="331">
        <v>1</v>
      </c>
      <c r="F83" s="331">
        <v>0</v>
      </c>
      <c r="G83" s="332">
        <v>0</v>
      </c>
      <c r="H83" s="330">
        <v>1</v>
      </c>
      <c r="I83" s="331">
        <v>0</v>
      </c>
      <c r="J83" s="333">
        <v>0</v>
      </c>
    </row>
    <row r="84" spans="2:10" ht="15.75" x14ac:dyDescent="0.25">
      <c r="B84" s="194" t="s">
        <v>86</v>
      </c>
      <c r="C84" s="330">
        <v>0</v>
      </c>
      <c r="D84" s="331">
        <v>0</v>
      </c>
      <c r="E84" s="331">
        <v>1</v>
      </c>
      <c r="F84" s="331">
        <v>0</v>
      </c>
      <c r="G84" s="332">
        <v>0</v>
      </c>
      <c r="H84" s="330">
        <v>1</v>
      </c>
      <c r="I84" s="331">
        <v>0</v>
      </c>
      <c r="J84" s="333">
        <v>0</v>
      </c>
    </row>
    <row r="85" spans="2:10" ht="15.75" x14ac:dyDescent="0.25">
      <c r="B85" s="194" t="s">
        <v>87</v>
      </c>
      <c r="C85" s="330">
        <v>0</v>
      </c>
      <c r="D85" s="331">
        <v>0</v>
      </c>
      <c r="E85" s="331">
        <v>0</v>
      </c>
      <c r="F85" s="331">
        <v>1</v>
      </c>
      <c r="G85" s="332">
        <v>0</v>
      </c>
      <c r="H85" s="330">
        <v>1</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0</v>
      </c>
      <c r="D95" s="331">
        <v>0</v>
      </c>
      <c r="E95" s="331">
        <v>0</v>
      </c>
      <c r="F95" s="331">
        <v>1</v>
      </c>
      <c r="G95" s="332">
        <v>0</v>
      </c>
      <c r="H95" s="330">
        <v>1</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0</v>
      </c>
      <c r="D97" s="331">
        <v>0</v>
      </c>
      <c r="E97" s="331">
        <v>0</v>
      </c>
      <c r="F97" s="331">
        <v>0</v>
      </c>
      <c r="G97" s="332">
        <v>1</v>
      </c>
      <c r="H97" s="330">
        <v>1</v>
      </c>
      <c r="I97" s="331">
        <v>0</v>
      </c>
      <c r="J97" s="333">
        <v>0</v>
      </c>
    </row>
    <row r="98" spans="2:10" ht="15.75" x14ac:dyDescent="0.25">
      <c r="B98" s="194" t="s">
        <v>100</v>
      </c>
      <c r="C98" s="330">
        <v>0</v>
      </c>
      <c r="D98" s="331">
        <v>0</v>
      </c>
      <c r="E98" s="331">
        <v>0</v>
      </c>
      <c r="F98" s="331">
        <v>0</v>
      </c>
      <c r="G98" s="332">
        <v>1</v>
      </c>
      <c r="H98" s="330">
        <v>1</v>
      </c>
      <c r="I98" s="331">
        <v>0</v>
      </c>
      <c r="J98" s="333">
        <v>0</v>
      </c>
    </row>
    <row r="99" spans="2:10" ht="15.75" x14ac:dyDescent="0.25">
      <c r="B99" s="194" t="s">
        <v>101</v>
      </c>
      <c r="C99" s="330">
        <v>0</v>
      </c>
      <c r="D99" s="331">
        <v>0</v>
      </c>
      <c r="E99" s="331">
        <v>0</v>
      </c>
      <c r="F99" s="331">
        <v>0</v>
      </c>
      <c r="G99" s="332">
        <v>1</v>
      </c>
      <c r="H99" s="330">
        <v>0</v>
      </c>
      <c r="I99" s="331">
        <v>1</v>
      </c>
      <c r="J99" s="333">
        <v>0</v>
      </c>
    </row>
    <row r="100" spans="2:10" ht="15.75" x14ac:dyDescent="0.25">
      <c r="B100" s="194" t="s">
        <v>102</v>
      </c>
      <c r="C100" s="330">
        <v>0</v>
      </c>
      <c r="D100" s="331">
        <v>0</v>
      </c>
      <c r="E100" s="331">
        <v>0</v>
      </c>
      <c r="F100" s="331">
        <v>0</v>
      </c>
      <c r="G100" s="332">
        <v>1</v>
      </c>
      <c r="H100" s="330">
        <v>0</v>
      </c>
      <c r="I100" s="331">
        <v>1</v>
      </c>
      <c r="J100" s="333">
        <v>0</v>
      </c>
    </row>
    <row r="101" spans="2:10" ht="15.75" x14ac:dyDescent="0.25">
      <c r="B101" s="194" t="s">
        <v>103</v>
      </c>
      <c r="C101" s="330">
        <v>0</v>
      </c>
      <c r="D101" s="331">
        <v>0</v>
      </c>
      <c r="E101" s="331">
        <v>0</v>
      </c>
      <c r="F101" s="331">
        <v>0</v>
      </c>
      <c r="G101" s="332">
        <v>1</v>
      </c>
      <c r="H101" s="330">
        <v>0</v>
      </c>
      <c r="I101" s="331">
        <v>0</v>
      </c>
      <c r="J101" s="333">
        <v>1</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0</v>
      </c>
      <c r="D104" s="331">
        <v>1</v>
      </c>
      <c r="E104" s="331">
        <v>0</v>
      </c>
      <c r="F104" s="331">
        <v>0</v>
      </c>
      <c r="G104" s="332">
        <v>0</v>
      </c>
      <c r="H104" s="330">
        <v>1</v>
      </c>
      <c r="I104" s="331">
        <v>0</v>
      </c>
      <c r="J104" s="333">
        <v>0</v>
      </c>
    </row>
    <row r="105" spans="2:10" ht="15.75" x14ac:dyDescent="0.25">
      <c r="B105" s="194" t="s">
        <v>107</v>
      </c>
      <c r="C105" s="330">
        <v>0</v>
      </c>
      <c r="D105" s="331">
        <v>0</v>
      </c>
      <c r="E105" s="331">
        <v>0</v>
      </c>
      <c r="F105" s="331">
        <v>0</v>
      </c>
      <c r="G105" s="332">
        <v>1</v>
      </c>
      <c r="H105" s="330">
        <v>1</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264</v>
      </c>
      <c r="C108" s="347">
        <f>COUNTIF(C8:C107,0)</f>
        <v>45</v>
      </c>
      <c r="D108" s="347">
        <f t="shared" ref="D108:J108" si="0">COUNTIF(D8:D107,0)</f>
        <v>86</v>
      </c>
      <c r="E108" s="347">
        <f t="shared" si="0"/>
        <v>95</v>
      </c>
      <c r="F108" s="347">
        <f t="shared" si="0"/>
        <v>95</v>
      </c>
      <c r="G108" s="347">
        <f t="shared" si="0"/>
        <v>79</v>
      </c>
      <c r="H108" s="347">
        <f t="shared" si="0"/>
        <v>64</v>
      </c>
      <c r="I108" s="347">
        <f t="shared" si="0"/>
        <v>92</v>
      </c>
      <c r="J108" s="347">
        <f t="shared" si="0"/>
        <v>99</v>
      </c>
    </row>
    <row r="109" spans="2:10" ht="28.5" customHeight="1" x14ac:dyDescent="0.2">
      <c r="B109" s="232" t="s">
        <v>265</v>
      </c>
      <c r="C109" s="347">
        <f>$A$2-C108</f>
        <v>55</v>
      </c>
      <c r="D109" s="347">
        <f t="shared" ref="D109:J109" si="1">$A$2-D108</f>
        <v>14</v>
      </c>
      <c r="E109" s="347">
        <f t="shared" si="1"/>
        <v>5</v>
      </c>
      <c r="F109" s="347">
        <f t="shared" si="1"/>
        <v>5</v>
      </c>
      <c r="G109" s="347">
        <f t="shared" si="1"/>
        <v>21</v>
      </c>
      <c r="H109" s="347">
        <f t="shared" si="1"/>
        <v>36</v>
      </c>
      <c r="I109" s="347">
        <f t="shared" si="1"/>
        <v>8</v>
      </c>
      <c r="J109" s="347">
        <f t="shared" si="1"/>
        <v>1</v>
      </c>
    </row>
    <row r="110" spans="2:10" ht="27" customHeight="1" x14ac:dyDescent="0.2">
      <c r="B110" s="232" t="s">
        <v>266</v>
      </c>
      <c r="C110" s="347">
        <f>(C109/(C108+C109))*100</f>
        <v>55.000000000000007</v>
      </c>
      <c r="D110" s="347">
        <f t="shared" ref="D110:J110" si="2">(D109/(D108+D109))*100</f>
        <v>14.000000000000002</v>
      </c>
      <c r="E110" s="347">
        <f t="shared" si="2"/>
        <v>5</v>
      </c>
      <c r="F110" s="347">
        <f t="shared" si="2"/>
        <v>5</v>
      </c>
      <c r="G110" s="347">
        <f t="shared" si="2"/>
        <v>21</v>
      </c>
      <c r="H110" s="347">
        <f t="shared" si="2"/>
        <v>36</v>
      </c>
      <c r="I110" s="347">
        <f t="shared" si="2"/>
        <v>8</v>
      </c>
      <c r="J110" s="347">
        <f t="shared" si="2"/>
        <v>1</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workbookViewId="0">
      <selection activeCell="B6" sqref="B6:R6"/>
    </sheetView>
  </sheetViews>
  <sheetFormatPr defaultRowHeight="12.75" x14ac:dyDescent="0.2"/>
  <cols>
    <col min="1" max="1" width="11.5703125" customWidth="1"/>
  </cols>
  <sheetData>
    <row r="1" spans="1:18" x14ac:dyDescent="0.2">
      <c r="A1" s="559" t="s">
        <v>352</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353</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topLeftCell="D1" zoomScale="90" zoomScaleNormal="90" workbookViewId="0">
      <selection activeCell="G5" sqref="G5:G27"/>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350</v>
      </c>
      <c r="C4" s="377" t="s">
        <v>349</v>
      </c>
      <c r="D4" s="377" t="s">
        <v>351</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v>
      </c>
      <c r="C5" s="372">
        <f>B138</f>
        <v>0</v>
      </c>
      <c r="D5" s="372">
        <f>B142</f>
        <v>0</v>
      </c>
      <c r="E5" s="306">
        <f>'terepi-hajtásszám&amp;hullaték'!S108</f>
        <v>0</v>
      </c>
      <c r="F5" s="16">
        <f>'terepi-hajtásszám&amp;hullaték'!W109</f>
        <v>0</v>
      </c>
      <c r="G5" s="16">
        <f>'terepi-hajtásszám&amp;hullaték'!X110</f>
        <v>0</v>
      </c>
      <c r="H5" s="9" t="e">
        <f>F5/E5</f>
        <v>#DIV/0!</v>
      </c>
      <c r="I5" s="9" t="e">
        <f>(G5+F5)/E5</f>
        <v>#DIV/0!</v>
      </c>
      <c r="J5" s="9">
        <f>E5/$E$29</f>
        <v>0</v>
      </c>
      <c r="K5" s="9">
        <f>F5/$F$29</f>
        <v>0</v>
      </c>
      <c r="L5" s="12">
        <f t="shared" ref="L5:L29" si="0">100*E5/$B$1</f>
        <v>0</v>
      </c>
      <c r="M5" s="9">
        <f>(L5*(10000/(100*0.5*0.3)))/1000</f>
        <v>0</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1.1299999999999999</v>
      </c>
      <c r="C7" s="373">
        <f>D138</f>
        <v>2.9937814336933939</v>
      </c>
      <c r="D7" s="373">
        <f>D142</f>
        <v>35</v>
      </c>
      <c r="E7" s="27">
        <f>'terepi-hajtásszám&amp;hullaték'!AK108</f>
        <v>113</v>
      </c>
      <c r="F7" s="18">
        <f>'terepi-hajtásszám&amp;hullaték'!AO109</f>
        <v>0</v>
      </c>
      <c r="G7" s="18">
        <f>'terepi-hajtásszám&amp;hullaték'!AP110</f>
        <v>15</v>
      </c>
      <c r="H7" s="9">
        <f t="shared" ref="H7:H28" si="12">F7/E7</f>
        <v>0</v>
      </c>
      <c r="I7" s="9">
        <f t="shared" si="6"/>
        <v>0.13274336283185842</v>
      </c>
      <c r="J7" s="9">
        <f t="shared" si="7"/>
        <v>0.1722560975609756</v>
      </c>
      <c r="K7" s="9">
        <f t="shared" si="8"/>
        <v>0</v>
      </c>
      <c r="L7" s="12">
        <f t="shared" si="0"/>
        <v>113</v>
      </c>
      <c r="M7" s="9">
        <f t="shared" si="9"/>
        <v>75.333333333333329</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7.0000000000000007E-2</v>
      </c>
      <c r="C9" s="373">
        <f>F138</f>
        <v>0.7</v>
      </c>
      <c r="D9" s="373">
        <f>F142</f>
        <v>1</v>
      </c>
      <c r="E9" s="27">
        <f>'terepi-hajtásszám&amp;hullaték'!BC108</f>
        <v>7</v>
      </c>
      <c r="F9" s="18">
        <f>'terepi-hajtásszám&amp;hullaték'!BG109</f>
        <v>0</v>
      </c>
      <c r="G9" s="18">
        <f>'terepi-hajtásszám&amp;hullaték'!BH110</f>
        <v>2</v>
      </c>
      <c r="H9" s="9">
        <f t="shared" si="12"/>
        <v>0</v>
      </c>
      <c r="I9" s="9">
        <f t="shared" si="6"/>
        <v>0.2857142857142857</v>
      </c>
      <c r="J9" s="9">
        <f t="shared" si="7"/>
        <v>1.0670731707317074E-2</v>
      </c>
      <c r="K9" s="9">
        <f t="shared" si="8"/>
        <v>0</v>
      </c>
      <c r="L9" s="12">
        <f t="shared" si="0"/>
        <v>7</v>
      </c>
      <c r="M9" s="9">
        <f t="shared" si="9"/>
        <v>4.6666666666666661</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1.59</v>
      </c>
      <c r="C10" s="373">
        <f>G138</f>
        <v>4.6299311686311952</v>
      </c>
      <c r="D10" s="373">
        <f>G142</f>
        <v>16</v>
      </c>
      <c r="E10" s="27">
        <f>'terepi-hajtásszám&amp;hullaték'!BL108</f>
        <v>159</v>
      </c>
      <c r="F10" s="18">
        <f>'terepi-hajtásszám&amp;hullaték'!BP109</f>
        <v>15</v>
      </c>
      <c r="G10" s="18">
        <f>'terepi-hajtásszám&amp;hullaték'!BQ110</f>
        <v>13</v>
      </c>
      <c r="H10" s="9">
        <f t="shared" si="12"/>
        <v>9.4339622641509441E-2</v>
      </c>
      <c r="I10" s="9">
        <f t="shared" si="6"/>
        <v>0.1761006289308176</v>
      </c>
      <c r="J10" s="9">
        <f t="shared" si="7"/>
        <v>0.2423780487804878</v>
      </c>
      <c r="K10" s="9">
        <f t="shared" si="8"/>
        <v>0.4838709677419355</v>
      </c>
      <c r="L10" s="12">
        <f t="shared" si="0"/>
        <v>159</v>
      </c>
      <c r="M10" s="9">
        <f t="shared" si="9"/>
        <v>106</v>
      </c>
      <c r="N10" s="12">
        <f t="shared" si="1"/>
        <v>15</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0.26</v>
      </c>
      <c r="C14" s="373">
        <f>K138</f>
        <v>1.9879434579281152</v>
      </c>
      <c r="D14" s="373">
        <f>K142</f>
        <v>3</v>
      </c>
      <c r="E14" s="27">
        <f>'terepi-hajtásszám&amp;hullaték'!CV108</f>
        <v>26</v>
      </c>
      <c r="F14" s="18">
        <f>'terepi-hajtásszám&amp;hullaték'!CZ109</f>
        <v>0</v>
      </c>
      <c r="G14" s="18">
        <f>'terepi-hajtásszám&amp;hullaték'!DA110</f>
        <v>0</v>
      </c>
      <c r="H14" s="9">
        <f t="shared" si="12"/>
        <v>0</v>
      </c>
      <c r="I14" s="9">
        <f t="shared" si="6"/>
        <v>0</v>
      </c>
      <c r="J14" s="9">
        <f t="shared" si="7"/>
        <v>3.9634146341463415E-2</v>
      </c>
      <c r="K14" s="9">
        <f t="shared" si="8"/>
        <v>0</v>
      </c>
      <c r="L14" s="12">
        <f t="shared" si="0"/>
        <v>26</v>
      </c>
      <c r="M14" s="9">
        <f t="shared" si="9"/>
        <v>17.333333333333332</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0.52</v>
      </c>
      <c r="C17" s="373">
        <f>N138</f>
        <v>2.139007605258461</v>
      </c>
      <c r="D17" s="373">
        <f>N142</f>
        <v>8</v>
      </c>
      <c r="E17" s="27">
        <f>'terepi-hajtásszám&amp;hullaték'!DW108</f>
        <v>52</v>
      </c>
      <c r="F17" s="18">
        <f>'terepi-hajtásszám&amp;hullaték'!EA109</f>
        <v>2</v>
      </c>
      <c r="G17" s="18">
        <f>'terepi-hajtásszám&amp;hullaték'!EB110</f>
        <v>5</v>
      </c>
      <c r="H17" s="9">
        <f t="shared" si="12"/>
        <v>3.8461538461538464E-2</v>
      </c>
      <c r="I17" s="9">
        <f t="shared" si="6"/>
        <v>0.13461538461538461</v>
      </c>
      <c r="J17" s="9">
        <f t="shared" si="7"/>
        <v>7.926829268292683E-2</v>
      </c>
      <c r="K17" s="9">
        <f t="shared" si="8"/>
        <v>6.4516129032258063E-2</v>
      </c>
      <c r="L17" s="12">
        <f t="shared" si="0"/>
        <v>52</v>
      </c>
      <c r="M17" s="9">
        <f t="shared" si="9"/>
        <v>34.666666666666664</v>
      </c>
      <c r="N17" s="12">
        <f t="shared" si="1"/>
        <v>2</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0.62</v>
      </c>
      <c r="C18" s="373">
        <f>O138</f>
        <v>3.8737135368605364</v>
      </c>
      <c r="D18" s="373">
        <f>O142</f>
        <v>7.0000000000000009</v>
      </c>
      <c r="E18" s="27">
        <f>'terepi-hajtásszám&amp;hullaték'!EF108</f>
        <v>62</v>
      </c>
      <c r="F18" s="18">
        <f>'terepi-hajtásszám&amp;hullaték'!EJ109</f>
        <v>2</v>
      </c>
      <c r="G18" s="18">
        <f>'terepi-hajtásszám&amp;hullaték'!EK110</f>
        <v>2</v>
      </c>
      <c r="H18" s="9">
        <f t="shared" si="12"/>
        <v>3.2258064516129031E-2</v>
      </c>
      <c r="I18" s="9">
        <f t="shared" si="6"/>
        <v>6.4516129032258063E-2</v>
      </c>
      <c r="J18" s="9">
        <f t="shared" si="7"/>
        <v>9.451219512195122E-2</v>
      </c>
      <c r="K18" s="9">
        <f t="shared" si="8"/>
        <v>6.4516129032258063E-2</v>
      </c>
      <c r="L18" s="12">
        <f t="shared" si="0"/>
        <v>62</v>
      </c>
      <c r="M18" s="9">
        <f t="shared" si="9"/>
        <v>41.333333333333329</v>
      </c>
      <c r="N18" s="12">
        <f t="shared" si="1"/>
        <v>2</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0.3</v>
      </c>
      <c r="C19" s="373">
        <f>P138</f>
        <v>1.8882946183412603</v>
      </c>
      <c r="D19" s="373">
        <f>P142</f>
        <v>4</v>
      </c>
      <c r="E19" s="27">
        <f>'terepi-hajtásszám&amp;hullaték'!EO108</f>
        <v>30</v>
      </c>
      <c r="F19" s="18">
        <f>'terepi-hajtásszám&amp;hullaték'!ES109</f>
        <v>0</v>
      </c>
      <c r="G19" s="18">
        <f>'terepi-hajtásszám&amp;hullaték'!ET110</f>
        <v>8</v>
      </c>
      <c r="H19" s="9">
        <f t="shared" si="12"/>
        <v>0</v>
      </c>
      <c r="I19" s="9">
        <f t="shared" si="6"/>
        <v>0.26666666666666666</v>
      </c>
      <c r="J19" s="9">
        <f t="shared" si="7"/>
        <v>4.573170731707317E-2</v>
      </c>
      <c r="K19" s="9">
        <f t="shared" si="8"/>
        <v>0</v>
      </c>
      <c r="L19" s="12">
        <f t="shared" si="0"/>
        <v>30</v>
      </c>
      <c r="M19" s="9">
        <f t="shared" si="9"/>
        <v>20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0.12</v>
      </c>
      <c r="C20" s="373">
        <f>Q138</f>
        <v>1.2</v>
      </c>
      <c r="D20" s="373">
        <f>Q142</f>
        <v>1</v>
      </c>
      <c r="E20" s="27">
        <f>'terepi-hajtásszám&amp;hullaték'!EX108</f>
        <v>12</v>
      </c>
      <c r="F20" s="18">
        <f>'terepi-hajtásszám&amp;hullaték'!FB109</f>
        <v>0</v>
      </c>
      <c r="G20" s="18">
        <f>'terepi-hajtásszám&amp;hullaték'!FC110</f>
        <v>0</v>
      </c>
      <c r="H20" s="9">
        <f t="shared" si="12"/>
        <v>0</v>
      </c>
      <c r="I20" s="9">
        <f t="shared" si="6"/>
        <v>0</v>
      </c>
      <c r="J20" s="9">
        <f t="shared" si="7"/>
        <v>1.8292682926829267E-2</v>
      </c>
      <c r="K20" s="9">
        <f t="shared" si="8"/>
        <v>0</v>
      </c>
      <c r="L20" s="12">
        <f t="shared" si="0"/>
        <v>12</v>
      </c>
      <c r="M20" s="9">
        <f t="shared" si="9"/>
        <v>8</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1.04</v>
      </c>
      <c r="C21" s="373">
        <f>R138</f>
        <v>4.0174367424762245</v>
      </c>
      <c r="D21" s="373">
        <f>R142</f>
        <v>9</v>
      </c>
      <c r="E21" s="27">
        <f>'terepi-hajtásszám&amp;hullaték'!FG108</f>
        <v>104</v>
      </c>
      <c r="F21" s="18">
        <f>'terepi-hajtásszám&amp;hullaték'!FK109</f>
        <v>7</v>
      </c>
      <c r="G21" s="18">
        <f>'terepi-hajtásszám&amp;hullaték'!FL110</f>
        <v>32</v>
      </c>
      <c r="H21" s="9">
        <f t="shared" si="12"/>
        <v>6.7307692307692304E-2</v>
      </c>
      <c r="I21" s="9">
        <f t="shared" si="6"/>
        <v>0.375</v>
      </c>
      <c r="J21" s="9">
        <f t="shared" si="7"/>
        <v>0.15853658536585366</v>
      </c>
      <c r="K21" s="9">
        <f t="shared" si="8"/>
        <v>0.22580645161290322</v>
      </c>
      <c r="L21" s="12">
        <f t="shared" si="0"/>
        <v>104</v>
      </c>
      <c r="M21" s="9">
        <f t="shared" si="9"/>
        <v>69.333333333333329</v>
      </c>
      <c r="N21" s="12">
        <f t="shared" si="1"/>
        <v>7</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0.16</v>
      </c>
      <c r="C22" s="373">
        <f>S138</f>
        <v>1.1166327448488544</v>
      </c>
      <c r="D22" s="373">
        <f>S142</f>
        <v>3</v>
      </c>
      <c r="E22" s="27">
        <f>'terepi-hajtásszám&amp;hullaték'!FP108</f>
        <v>16</v>
      </c>
      <c r="F22" s="18">
        <f>'terepi-hajtásszám&amp;hullaték'!FT109</f>
        <v>1</v>
      </c>
      <c r="G22" s="18">
        <f>'terepi-hajtásszám&amp;hullaték'!FU110</f>
        <v>3</v>
      </c>
      <c r="H22" s="9">
        <f t="shared" si="12"/>
        <v>6.25E-2</v>
      </c>
      <c r="I22" s="9">
        <f t="shared" si="6"/>
        <v>0.25</v>
      </c>
      <c r="J22" s="9">
        <f t="shared" si="7"/>
        <v>2.4390243902439025E-2</v>
      </c>
      <c r="K22" s="9">
        <f t="shared" si="8"/>
        <v>3.2258064516129031E-2</v>
      </c>
      <c r="L22" s="12">
        <f t="shared" si="0"/>
        <v>16</v>
      </c>
      <c r="M22" s="9">
        <f t="shared" si="9"/>
        <v>10.666666666666666</v>
      </c>
      <c r="N22" s="12">
        <f t="shared" si="1"/>
        <v>1</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0.2</v>
      </c>
      <c r="C23" s="373">
        <f>T138</f>
        <v>1.0824588545146516</v>
      </c>
      <c r="D23" s="373">
        <f>T142</f>
        <v>4</v>
      </c>
      <c r="E23" s="27">
        <f>'terepi-hajtásszám&amp;hullaték'!FY108</f>
        <v>20</v>
      </c>
      <c r="F23" s="18">
        <f>'terepi-hajtásszám&amp;hullaték'!GC109</f>
        <v>3</v>
      </c>
      <c r="G23" s="18">
        <f>'terepi-hajtásszám&amp;hullaték'!GD110</f>
        <v>2</v>
      </c>
      <c r="H23" s="9">
        <f t="shared" si="12"/>
        <v>0.15</v>
      </c>
      <c r="I23" s="9">
        <f t="shared" si="6"/>
        <v>0.25</v>
      </c>
      <c r="J23" s="9">
        <f t="shared" si="7"/>
        <v>3.048780487804878E-2</v>
      </c>
      <c r="K23" s="9">
        <f t="shared" si="8"/>
        <v>9.6774193548387094E-2</v>
      </c>
      <c r="L23" s="12">
        <f t="shared" si="0"/>
        <v>20</v>
      </c>
      <c r="M23" s="9">
        <f t="shared" si="9"/>
        <v>13.333333333333332</v>
      </c>
      <c r="N23" s="12">
        <f t="shared" si="1"/>
        <v>3</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Mezei szil</v>
      </c>
      <c r="B25" s="376">
        <f>V137</f>
        <v>0.08</v>
      </c>
      <c r="C25" s="373">
        <f>V138</f>
        <v>0.8</v>
      </c>
      <c r="D25" s="373">
        <f>V142</f>
        <v>1</v>
      </c>
      <c r="E25" s="27">
        <f>'terepi-hajtásszám&amp;hullaték'!GQ108</f>
        <v>8</v>
      </c>
      <c r="F25" s="18">
        <f>'terepi-hajtásszám&amp;hullaték'!GU109</f>
        <v>0</v>
      </c>
      <c r="G25" s="18">
        <f>'terepi-hajtásszám&amp;hullaték'!GV110</f>
        <v>13</v>
      </c>
      <c r="H25" s="9">
        <f t="shared" si="12"/>
        <v>0</v>
      </c>
      <c r="I25" s="9">
        <f t="shared" si="6"/>
        <v>1.625</v>
      </c>
      <c r="J25" s="9">
        <f t="shared" si="7"/>
        <v>1.2195121951219513E-2</v>
      </c>
      <c r="K25" s="9">
        <f t="shared" si="8"/>
        <v>0</v>
      </c>
      <c r="L25" s="12">
        <f t="shared" si="0"/>
        <v>8</v>
      </c>
      <c r="M25" s="9">
        <f t="shared" si="9"/>
        <v>5.333333333333333</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Berkenye</v>
      </c>
      <c r="B26" s="376">
        <f>W137</f>
        <v>0.2</v>
      </c>
      <c r="C26" s="373">
        <f>W138</f>
        <v>2</v>
      </c>
      <c r="D26" s="373">
        <f>W142</f>
        <v>1</v>
      </c>
      <c r="E26" s="27">
        <f>'terepi-hajtásszám&amp;hullaték'!GZ108</f>
        <v>20</v>
      </c>
      <c r="F26" s="18">
        <f>'terepi-hajtásszám&amp;hullaték'!HD109</f>
        <v>0</v>
      </c>
      <c r="G26" s="18">
        <f>'terepi-hajtásszám&amp;hullaték'!HE110</f>
        <v>0</v>
      </c>
      <c r="H26" s="9">
        <f t="shared" si="12"/>
        <v>0</v>
      </c>
      <c r="I26" s="9">
        <f t="shared" si="6"/>
        <v>0</v>
      </c>
      <c r="J26" s="9">
        <f t="shared" si="7"/>
        <v>3.048780487804878E-2</v>
      </c>
      <c r="K26" s="9">
        <f t="shared" si="8"/>
        <v>0</v>
      </c>
      <c r="L26" s="12">
        <f t="shared" si="0"/>
        <v>20</v>
      </c>
      <c r="M26" s="9">
        <f t="shared" si="9"/>
        <v>13.333333333333332</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Ismeretlen</v>
      </c>
      <c r="B27" s="376">
        <f>X137</f>
        <v>0.19</v>
      </c>
      <c r="C27" s="373">
        <f>X138</f>
        <v>1.0889249633273983</v>
      </c>
      <c r="D27" s="373">
        <f>X142</f>
        <v>3</v>
      </c>
      <c r="E27" s="27">
        <f>'terepi-hajtásszám&amp;hullaték'!HI108</f>
        <v>19</v>
      </c>
      <c r="F27" s="18">
        <f>'terepi-hajtásszám&amp;hullaték'!HM109</f>
        <v>1</v>
      </c>
      <c r="G27" s="18">
        <f>'terepi-hajtásszám&amp;hullaték'!HN110</f>
        <v>5</v>
      </c>
      <c r="H27" s="9">
        <f t="shared" si="12"/>
        <v>5.2631578947368418E-2</v>
      </c>
      <c r="I27" s="9">
        <f t="shared" si="6"/>
        <v>0.31578947368421051</v>
      </c>
      <c r="J27" s="9">
        <f t="shared" si="7"/>
        <v>2.8963414634146343E-2</v>
      </c>
      <c r="K27" s="9">
        <f t="shared" si="8"/>
        <v>3.2258064516129031E-2</v>
      </c>
      <c r="L27" s="12">
        <f t="shared" si="0"/>
        <v>19</v>
      </c>
      <c r="M27" s="9">
        <f t="shared" si="9"/>
        <v>12.666666666666666</v>
      </c>
      <c r="N27" s="12">
        <f t="shared" si="1"/>
        <v>1</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f>'terepi-hajtásszám&amp;hullaték'!GQ108</f>
        <v>8</v>
      </c>
      <c r="F28" s="18">
        <f>'terepi-hajtásszám&amp;hullaték'!GU109</f>
        <v>0</v>
      </c>
      <c r="G28" s="18">
        <f>'terepi-hajtásszám&amp;hullaték'!GV110</f>
        <v>13</v>
      </c>
      <c r="H28" s="9">
        <f t="shared" si="12"/>
        <v>0</v>
      </c>
      <c r="I28" s="9">
        <f t="shared" si="6"/>
        <v>1.625</v>
      </c>
      <c r="J28" s="9">
        <f t="shared" si="7"/>
        <v>1.2195121951219513E-2</v>
      </c>
      <c r="K28" s="9">
        <f t="shared" si="8"/>
        <v>0</v>
      </c>
      <c r="L28" s="12">
        <f t="shared" si="0"/>
        <v>8</v>
      </c>
      <c r="M28" s="9">
        <f t="shared" si="9"/>
        <v>5.333333333333333</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656</v>
      </c>
      <c r="F29" s="11">
        <f>SUM(F5:F28)</f>
        <v>31</v>
      </c>
      <c r="G29" s="11">
        <f>SUM(G5:G25)</f>
        <v>95</v>
      </c>
      <c r="H29" s="12">
        <f>F29/E29</f>
        <v>4.725609756097561E-2</v>
      </c>
      <c r="I29" s="12">
        <f>(G29+F29)/E29</f>
        <v>0.19207317073170732</v>
      </c>
      <c r="J29" s="26"/>
      <c r="K29" s="26"/>
      <c r="L29" s="12">
        <f t="shared" si="0"/>
        <v>656</v>
      </c>
      <c r="M29" s="12">
        <f>(L29*(10000/(100*0.5*0.3)))/1000</f>
        <v>437.33333333333331</v>
      </c>
      <c r="N29" s="12">
        <f t="shared" si="1"/>
        <v>31</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Mezei szil</v>
      </c>
      <c r="W36" s="354" t="str">
        <f>'terepi-hajtásszám&amp;hullaték'!GX4</f>
        <v>Berkenye</v>
      </c>
      <c r="X36" s="354" t="str">
        <f>'terepi-hajtásszám&amp;hullaték'!HG4</f>
        <v>Ismeretlen</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24</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1</v>
      </c>
      <c r="L38" s="351">
        <f>SUM('terepi-hajtásszám&amp;hullaték'!DB8:DE8)</f>
        <v>0</v>
      </c>
      <c r="M38" s="351">
        <f>SUM('terepi-hajtásszám&amp;hullaték'!DK8:DN8)</f>
        <v>0</v>
      </c>
      <c r="N38" s="351">
        <f>SUM('terepi-hajtásszám&amp;hullaték'!DT8:DW8)</f>
        <v>8</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19</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10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1</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2</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2</v>
      </c>
      <c r="O42" s="353">
        <f>SUM('terepi-hajtásszám&amp;hullaték'!EC12:EF12)</f>
        <v>3</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3</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6</v>
      </c>
      <c r="L44" s="351">
        <f>SUM('terepi-hajtásszám&amp;hullaték'!DB14:DE14)</f>
        <v>0</v>
      </c>
      <c r="M44" s="351">
        <f>SUM('terepi-hajtásszám&amp;hullaték'!DK14:DN14)</f>
        <v>0</v>
      </c>
      <c r="N44" s="351">
        <f>SUM('terepi-hajtásszám&amp;hullaték'!DT14:DW14)</f>
        <v>8</v>
      </c>
      <c r="O44" s="353">
        <f>SUM('terepi-hajtásszám&amp;hullaték'!EC14:EF14)</f>
        <v>8</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1</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14</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1</v>
      </c>
      <c r="E56" s="352">
        <f>SUM('terepi-hajtásszám&amp;hullaték'!AQ26:AT26)</f>
        <v>0</v>
      </c>
      <c r="F56" s="352">
        <f>SUM('terepi-hajtásszám&amp;hullaték'!AZ26:BC26)</f>
        <v>0</v>
      </c>
      <c r="G56" s="352">
        <f>SUM('terepi-hajtásszám&amp;hullaték'!BI26:BL26)</f>
        <v>13</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1</v>
      </c>
      <c r="E57" s="352">
        <f>SUM('terepi-hajtásszám&amp;hullaték'!AQ27:AT27)</f>
        <v>0</v>
      </c>
      <c r="F57" s="352">
        <f>SUM('terepi-hajtásszám&amp;hullaték'!AZ27:BC27)</f>
        <v>0</v>
      </c>
      <c r="G57" s="352">
        <f>SUM('terepi-hajtásszám&amp;hullaték'!BI27:BL27)</f>
        <v>1</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7</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1</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1</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3</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1</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1</v>
      </c>
      <c r="E66" s="352">
        <f>SUM('terepi-hajtásszám&amp;hullaték'!AQ36:AT36)</f>
        <v>0</v>
      </c>
      <c r="F66" s="352">
        <f>SUM('terepi-hajtásszám&amp;hullaték'!AZ36:BC36)</f>
        <v>0</v>
      </c>
      <c r="G66" s="352">
        <f>SUM('terepi-hajtásszám&amp;hullaték'!BI36:BL36)</f>
        <v>1</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1</v>
      </c>
      <c r="E69" s="352">
        <f>SUM('terepi-hajtásszám&amp;hullaték'!AQ39:AT39)</f>
        <v>0</v>
      </c>
      <c r="F69" s="352">
        <f>SUM('terepi-hajtásszám&amp;hullaték'!AZ39:BC39)</f>
        <v>0</v>
      </c>
      <c r="G69" s="352">
        <f>SUM('terepi-hajtásszám&amp;hullaték'!BI39:BL39)</f>
        <v>1</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3</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3</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1</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5</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13</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8</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37</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1</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1</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1</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1</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2</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2</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15</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6</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3</v>
      </c>
      <c r="E90" s="352">
        <f>SUM('terepi-hajtásszám&amp;hullaték'!AQ60:AT60)</f>
        <v>0</v>
      </c>
      <c r="F90" s="352">
        <f>SUM('terepi-hajtásszám&amp;hullaték'!AZ60:BC60)</f>
        <v>0</v>
      </c>
      <c r="G90" s="352">
        <f>SUM('terepi-hajtásszám&amp;hullaték'!BI60:BL60)</f>
        <v>20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1</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20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6</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4</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17</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6</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17</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2</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1</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10</v>
      </c>
      <c r="T98" s="351">
        <f>SUM('terepi-hajtásszám&amp;hullaték'!FV68:FY68)</f>
        <v>0</v>
      </c>
      <c r="U98" s="351">
        <f>SUM('terepi-hajtásszám&amp;hullaték'!GE68:GH68)</f>
        <v>0</v>
      </c>
      <c r="V98" s="351">
        <f>SUM('terepi-hajtásszám&amp;hullaték'!GN68:GQ68)</f>
        <v>0</v>
      </c>
      <c r="W98" s="351">
        <f>SUM('terepi-hajtásszám&amp;hullaték'!GW68:GZ68)</f>
        <v>20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7</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7</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3</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12</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23</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3</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19</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10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5</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16</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5</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6</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11</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4</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5</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6</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6</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3</v>
      </c>
      <c r="O114" s="353">
        <f>SUM('terepi-hajtásszám&amp;hullaték'!EC84:EF84)</f>
        <v>1</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8</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27</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5</v>
      </c>
      <c r="T118" s="351">
        <f>SUM('terepi-hajtásszám&amp;hullaték'!FV88:FY88)</f>
        <v>2</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1</v>
      </c>
      <c r="T119" s="351">
        <f>SUM('terepi-hajtásszám&amp;hullaték'!FV89:FY89)</f>
        <v>4</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4</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12</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6</v>
      </c>
    </row>
    <row r="124" spans="1:24" ht="15" x14ac:dyDescent="0.25">
      <c r="A124" s="360" t="s">
        <v>97</v>
      </c>
      <c r="B124" s="351">
        <f>SUM('terepi-hajtásszám&amp;hullaték'!P94:S94)</f>
        <v>0</v>
      </c>
      <c r="C124" s="352">
        <f>SUM('terepi-hajtásszám&amp;hullaték'!Y94:AB94)</f>
        <v>0</v>
      </c>
      <c r="D124" s="352">
        <f>SUM('terepi-hajtásszám&amp;hullaték'!AH94:AK94)</f>
        <v>3</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6</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2</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6</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8</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12</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3</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1</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3</v>
      </c>
      <c r="E133" s="352">
        <f>SUM('terepi-hajtásszám&amp;hullaték'!AQ103:AT103)</f>
        <v>0</v>
      </c>
      <c r="F133" s="352">
        <f>SUM('terepi-hajtásszám&amp;hullaték'!AZ103:BC103)</f>
        <v>0</v>
      </c>
      <c r="G133" s="352">
        <f>SUM('terepi-hajtásszám&amp;hullaték'!BI103:BL103)</f>
        <v>4</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7</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3</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332</v>
      </c>
      <c r="B137" s="356">
        <f>AVERAGE(B37:B136)</f>
        <v>0</v>
      </c>
      <c r="C137" s="363">
        <f t="shared" ref="C137:X137" si="13">AVERAGE(C37:C136)</f>
        <v>0</v>
      </c>
      <c r="D137" s="363">
        <f t="shared" si="13"/>
        <v>1.1299999999999999</v>
      </c>
      <c r="E137" s="363">
        <f t="shared" si="13"/>
        <v>0</v>
      </c>
      <c r="F137" s="363">
        <f t="shared" si="13"/>
        <v>7.0000000000000007E-2</v>
      </c>
      <c r="G137" s="363">
        <f t="shared" si="13"/>
        <v>1.59</v>
      </c>
      <c r="H137" s="363">
        <f t="shared" si="13"/>
        <v>0</v>
      </c>
      <c r="I137" s="363">
        <f t="shared" si="13"/>
        <v>0</v>
      </c>
      <c r="J137" s="363">
        <f t="shared" si="13"/>
        <v>0</v>
      </c>
      <c r="K137" s="363">
        <f t="shared" si="13"/>
        <v>0.26</v>
      </c>
      <c r="L137" s="363">
        <f t="shared" si="13"/>
        <v>0</v>
      </c>
      <c r="M137" s="363">
        <f t="shared" si="13"/>
        <v>0</v>
      </c>
      <c r="N137" s="363">
        <f t="shared" si="13"/>
        <v>0.52</v>
      </c>
      <c r="O137" s="363">
        <f t="shared" si="13"/>
        <v>0.62</v>
      </c>
      <c r="P137" s="363">
        <f t="shared" si="13"/>
        <v>0.3</v>
      </c>
      <c r="Q137" s="363">
        <f t="shared" si="13"/>
        <v>0.12</v>
      </c>
      <c r="R137" s="363">
        <f t="shared" si="13"/>
        <v>1.04</v>
      </c>
      <c r="S137" s="363">
        <f t="shared" si="13"/>
        <v>0.16</v>
      </c>
      <c r="T137" s="363">
        <f t="shared" si="13"/>
        <v>0.2</v>
      </c>
      <c r="U137" s="363">
        <f t="shared" si="13"/>
        <v>0</v>
      </c>
      <c r="V137" s="363">
        <f t="shared" si="13"/>
        <v>0.08</v>
      </c>
      <c r="W137" s="363">
        <f t="shared" si="13"/>
        <v>0.2</v>
      </c>
      <c r="X137" s="364">
        <f t="shared" si="13"/>
        <v>0.19</v>
      </c>
    </row>
    <row r="138" spans="1:24" ht="15" x14ac:dyDescent="0.25">
      <c r="A138" s="360" t="s">
        <v>220</v>
      </c>
      <c r="B138" s="357">
        <f>STDEV(B37:B136)</f>
        <v>0</v>
      </c>
      <c r="C138" s="365">
        <f t="shared" ref="C138:X138" si="14">STDEV(C37:C136)</f>
        <v>0</v>
      </c>
      <c r="D138" s="365">
        <f t="shared" si="14"/>
        <v>2.9937814336933939</v>
      </c>
      <c r="E138" s="365">
        <f t="shared" si="14"/>
        <v>0</v>
      </c>
      <c r="F138" s="365">
        <f t="shared" si="14"/>
        <v>0.7</v>
      </c>
      <c r="G138" s="365">
        <f t="shared" si="14"/>
        <v>4.6299311686311952</v>
      </c>
      <c r="H138" s="365">
        <f t="shared" si="14"/>
        <v>0</v>
      </c>
      <c r="I138" s="365">
        <f t="shared" si="14"/>
        <v>0</v>
      </c>
      <c r="J138" s="365">
        <f t="shared" si="14"/>
        <v>0</v>
      </c>
      <c r="K138" s="365">
        <f t="shared" si="14"/>
        <v>1.9879434579281152</v>
      </c>
      <c r="L138" s="365">
        <f t="shared" si="14"/>
        <v>0</v>
      </c>
      <c r="M138" s="365">
        <f t="shared" si="14"/>
        <v>0</v>
      </c>
      <c r="N138" s="365">
        <f t="shared" si="14"/>
        <v>2.139007605258461</v>
      </c>
      <c r="O138" s="365">
        <f t="shared" si="14"/>
        <v>3.8737135368605364</v>
      </c>
      <c r="P138" s="365">
        <f t="shared" si="14"/>
        <v>1.8882946183412603</v>
      </c>
      <c r="Q138" s="365">
        <f t="shared" si="14"/>
        <v>1.2</v>
      </c>
      <c r="R138" s="365">
        <f t="shared" si="14"/>
        <v>4.0174367424762245</v>
      </c>
      <c r="S138" s="365">
        <f t="shared" si="14"/>
        <v>1.1166327448488544</v>
      </c>
      <c r="T138" s="365">
        <f t="shared" si="14"/>
        <v>1.0824588545146516</v>
      </c>
      <c r="U138" s="365">
        <f t="shared" si="14"/>
        <v>0</v>
      </c>
      <c r="V138" s="365">
        <f t="shared" si="14"/>
        <v>0.8</v>
      </c>
      <c r="W138" s="365">
        <f t="shared" si="14"/>
        <v>2</v>
      </c>
      <c r="X138" s="366">
        <f t="shared" si="14"/>
        <v>1.0889249633273983</v>
      </c>
    </row>
    <row r="139" spans="1:24" x14ac:dyDescent="0.2">
      <c r="A139" s="25"/>
    </row>
    <row r="140" spans="1:24" ht="15" x14ac:dyDescent="0.25">
      <c r="A140" s="362" t="s">
        <v>325</v>
      </c>
      <c r="B140" s="355">
        <f t="shared" ref="B140:X140" si="15">$B$1-B141</f>
        <v>0</v>
      </c>
      <c r="C140" s="355">
        <f t="shared" si="15"/>
        <v>0</v>
      </c>
      <c r="D140" s="355">
        <f t="shared" si="15"/>
        <v>35</v>
      </c>
      <c r="E140" s="355">
        <f t="shared" si="15"/>
        <v>0</v>
      </c>
      <c r="F140" s="355">
        <f t="shared" si="15"/>
        <v>1</v>
      </c>
      <c r="G140" s="355">
        <f t="shared" si="15"/>
        <v>16</v>
      </c>
      <c r="H140" s="355">
        <f t="shared" si="15"/>
        <v>0</v>
      </c>
      <c r="I140" s="355">
        <f t="shared" si="15"/>
        <v>0</v>
      </c>
      <c r="J140" s="355">
        <f t="shared" si="15"/>
        <v>0</v>
      </c>
      <c r="K140" s="355">
        <f t="shared" si="15"/>
        <v>3</v>
      </c>
      <c r="L140" s="355">
        <f t="shared" si="15"/>
        <v>0</v>
      </c>
      <c r="M140" s="355">
        <f t="shared" si="15"/>
        <v>0</v>
      </c>
      <c r="N140" s="355">
        <f t="shared" si="15"/>
        <v>8</v>
      </c>
      <c r="O140" s="355">
        <f t="shared" si="15"/>
        <v>7</v>
      </c>
      <c r="P140" s="355">
        <f t="shared" si="15"/>
        <v>4</v>
      </c>
      <c r="Q140" s="355">
        <f t="shared" si="15"/>
        <v>1</v>
      </c>
      <c r="R140" s="355">
        <f t="shared" si="15"/>
        <v>9</v>
      </c>
      <c r="S140" s="355">
        <f t="shared" si="15"/>
        <v>3</v>
      </c>
      <c r="T140" s="355">
        <f t="shared" si="15"/>
        <v>4</v>
      </c>
      <c r="U140" s="355">
        <f t="shared" si="15"/>
        <v>0</v>
      </c>
      <c r="V140" s="355">
        <f t="shared" si="15"/>
        <v>1</v>
      </c>
      <c r="W140" s="355">
        <f t="shared" si="15"/>
        <v>1</v>
      </c>
      <c r="X140" s="355">
        <f t="shared" si="15"/>
        <v>3</v>
      </c>
    </row>
    <row r="141" spans="1:24" ht="15" x14ac:dyDescent="0.25">
      <c r="A141" s="362" t="s">
        <v>324</v>
      </c>
      <c r="B141" s="355">
        <f>COUNTIF(B37:B136,0)</f>
        <v>100</v>
      </c>
      <c r="C141" s="355">
        <f t="shared" ref="C141:F141" si="16">COUNTIF(C37:C136,0)</f>
        <v>100</v>
      </c>
      <c r="D141" s="355">
        <f t="shared" si="16"/>
        <v>65</v>
      </c>
      <c r="E141" s="355">
        <f t="shared" si="16"/>
        <v>100</v>
      </c>
      <c r="F141" s="355">
        <f t="shared" si="16"/>
        <v>99</v>
      </c>
      <c r="G141" s="355">
        <f t="shared" ref="G141:X141" si="17">COUNTIF(G37:G136,0)</f>
        <v>84</v>
      </c>
      <c r="H141" s="355">
        <f t="shared" si="17"/>
        <v>100</v>
      </c>
      <c r="I141" s="355">
        <f t="shared" si="17"/>
        <v>100</v>
      </c>
      <c r="J141" s="355">
        <f t="shared" si="17"/>
        <v>100</v>
      </c>
      <c r="K141" s="355">
        <f t="shared" si="17"/>
        <v>97</v>
      </c>
      <c r="L141" s="355">
        <f t="shared" si="17"/>
        <v>100</v>
      </c>
      <c r="M141" s="355">
        <f t="shared" si="17"/>
        <v>100</v>
      </c>
      <c r="N141" s="355">
        <f t="shared" si="17"/>
        <v>92</v>
      </c>
      <c r="O141" s="355">
        <f t="shared" si="17"/>
        <v>93</v>
      </c>
      <c r="P141" s="355">
        <f t="shared" si="17"/>
        <v>96</v>
      </c>
      <c r="Q141" s="355">
        <f t="shared" si="17"/>
        <v>99</v>
      </c>
      <c r="R141" s="355">
        <f t="shared" si="17"/>
        <v>91</v>
      </c>
      <c r="S141" s="355">
        <f t="shared" si="17"/>
        <v>97</v>
      </c>
      <c r="T141" s="355">
        <f t="shared" si="17"/>
        <v>96</v>
      </c>
      <c r="U141" s="355">
        <f t="shared" si="17"/>
        <v>100</v>
      </c>
      <c r="V141" s="355">
        <f t="shared" si="17"/>
        <v>99</v>
      </c>
      <c r="W141" s="355">
        <f t="shared" si="17"/>
        <v>99</v>
      </c>
      <c r="X141" s="355">
        <f t="shared" si="17"/>
        <v>97</v>
      </c>
    </row>
    <row r="142" spans="1:24" ht="15" x14ac:dyDescent="0.25">
      <c r="A142" s="362" t="s">
        <v>326</v>
      </c>
      <c r="B142" s="358">
        <f>(B140/(B140+B141))*100</f>
        <v>0</v>
      </c>
      <c r="C142" s="358">
        <f t="shared" ref="C142:X142" si="18">(C140/(C140+C141))*100</f>
        <v>0</v>
      </c>
      <c r="D142" s="358">
        <f t="shared" si="18"/>
        <v>35</v>
      </c>
      <c r="E142" s="358">
        <f t="shared" si="18"/>
        <v>0</v>
      </c>
      <c r="F142" s="358">
        <f t="shared" si="18"/>
        <v>1</v>
      </c>
      <c r="G142" s="358">
        <f t="shared" si="18"/>
        <v>16</v>
      </c>
      <c r="H142" s="358">
        <f t="shared" si="18"/>
        <v>0</v>
      </c>
      <c r="I142" s="358">
        <f t="shared" si="18"/>
        <v>0</v>
      </c>
      <c r="J142" s="358">
        <f t="shared" si="18"/>
        <v>0</v>
      </c>
      <c r="K142" s="358">
        <f t="shared" si="18"/>
        <v>3</v>
      </c>
      <c r="L142" s="358">
        <f t="shared" si="18"/>
        <v>0</v>
      </c>
      <c r="M142" s="358">
        <f t="shared" si="18"/>
        <v>0</v>
      </c>
      <c r="N142" s="358">
        <f t="shared" si="18"/>
        <v>8</v>
      </c>
      <c r="O142" s="358">
        <f t="shared" si="18"/>
        <v>7.0000000000000009</v>
      </c>
      <c r="P142" s="358">
        <f t="shared" si="18"/>
        <v>4</v>
      </c>
      <c r="Q142" s="358">
        <f t="shared" si="18"/>
        <v>1</v>
      </c>
      <c r="R142" s="358">
        <f t="shared" si="18"/>
        <v>9</v>
      </c>
      <c r="S142" s="358">
        <f t="shared" si="18"/>
        <v>3</v>
      </c>
      <c r="T142" s="358">
        <f t="shared" si="18"/>
        <v>4</v>
      </c>
      <c r="U142" s="358">
        <f t="shared" si="18"/>
        <v>0</v>
      </c>
      <c r="V142" s="358">
        <f t="shared" si="18"/>
        <v>1</v>
      </c>
      <c r="W142" s="358">
        <f t="shared" si="18"/>
        <v>1</v>
      </c>
      <c r="X142" s="358">
        <f t="shared" si="18"/>
        <v>3</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abSelected="1" topLeftCell="D1" zoomScale="80" zoomScaleNormal="80" workbookViewId="0">
      <selection activeCell="L18" sqref="L18"/>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323</v>
      </c>
      <c r="C1" s="150">
        <f>COUNTIFS(C5:C25,"&gt;0")</f>
        <v>11</v>
      </c>
      <c r="D1" s="193"/>
      <c r="E1" s="193" t="s">
        <v>197</v>
      </c>
      <c r="F1" s="150">
        <v>0.05</v>
      </c>
      <c r="G1" s="193"/>
      <c r="H1" s="193" t="s">
        <v>198</v>
      </c>
      <c r="I1" s="150">
        <f>F1/(2*C1)</f>
        <v>2.2727272727272731E-3</v>
      </c>
      <c r="J1" s="193"/>
      <c r="K1" s="193" t="s">
        <v>310</v>
      </c>
      <c r="L1" s="222">
        <f>C1-2</f>
        <v>9</v>
      </c>
      <c r="N1" s="194" t="s">
        <v>194</v>
      </c>
      <c r="O1" s="145">
        <v>2.8781599999999998</v>
      </c>
    </row>
    <row r="2" spans="1:29" ht="16.5" thickBot="1" x14ac:dyDescent="0.3">
      <c r="A2" s="193"/>
      <c r="B2" s="193"/>
      <c r="C2" s="193"/>
      <c r="D2" s="193"/>
      <c r="E2" s="193"/>
      <c r="F2" s="193"/>
      <c r="G2" s="193"/>
      <c r="H2" s="193"/>
      <c r="I2" s="193"/>
      <c r="J2" s="193"/>
      <c r="K2" s="193"/>
      <c r="L2" s="193"/>
      <c r="N2" s="250" t="s">
        <v>311</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0</v>
      </c>
      <c r="C5" s="335">
        <f>'növénykínálat-rágás'!E5</f>
        <v>0</v>
      </c>
      <c r="D5" s="253">
        <f t="shared" ref="D5:D24" si="0">C5/$C$26</f>
        <v>0</v>
      </c>
      <c r="E5" s="253" t="e">
        <f>(F5-D5)/((F5+D5)-(2*F5*D5))</f>
        <v>#DIV/0!</v>
      </c>
      <c r="F5" s="253">
        <f t="shared" ref="F5:F24" si="1">I5/$I$26</f>
        <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0</v>
      </c>
      <c r="T5" s="41" t="e">
        <f>(U5-S5)/((U5+S5)-(2*U5*S5))</f>
        <v>#DIV/0!</v>
      </c>
      <c r="U5" s="255">
        <f>F5</f>
        <v>0</v>
      </c>
      <c r="V5" s="150" t="e">
        <f t="shared" ref="V5:V24" si="3">(S5/S$26)*(LN(S5/S$26))</f>
        <v>#NUM!</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54.636363636363633</v>
      </c>
      <c r="C7" s="335">
        <f>'növénykínálat-rágás'!E7</f>
        <v>113</v>
      </c>
      <c r="D7" s="253">
        <f t="shared" si="0"/>
        <v>0.18801996672212978</v>
      </c>
      <c r="E7" s="253">
        <f t="shared" si="6"/>
        <v>-1</v>
      </c>
      <c r="F7" s="253">
        <f t="shared" si="1"/>
        <v>0</v>
      </c>
      <c r="G7" s="263" t="str">
        <f t="shared" si="7"/>
        <v>Csertölgy</v>
      </c>
      <c r="H7" s="260">
        <f t="shared" si="2"/>
        <v>5.6405990016638938</v>
      </c>
      <c r="I7" s="336">
        <f>'növénykínálat-rágás'!F7</f>
        <v>0</v>
      </c>
      <c r="J7" s="237"/>
      <c r="K7" s="238"/>
      <c r="L7" s="241" t="s">
        <v>175</v>
      </c>
      <c r="M7" s="34"/>
      <c r="N7" s="35"/>
      <c r="O7" s="34"/>
      <c r="P7" s="36"/>
      <c r="R7" s="254" t="str">
        <f t="shared" si="8"/>
        <v>Csertölgy</v>
      </c>
      <c r="S7" s="255">
        <f t="shared" si="9"/>
        <v>0.18801996672212978</v>
      </c>
      <c r="T7" s="41">
        <f t="shared" si="10"/>
        <v>-1</v>
      </c>
      <c r="U7" s="255">
        <f t="shared" si="11"/>
        <v>0</v>
      </c>
      <c r="V7" s="150">
        <f t="shared" si="3"/>
        <v>-0.32188758248682009</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54.636363636363633</v>
      </c>
      <c r="C9" s="335">
        <f>'növénykínálat-rágás'!E9</f>
        <v>7</v>
      </c>
      <c r="D9" s="253">
        <f t="shared" si="0"/>
        <v>1.1647254575707155E-2</v>
      </c>
      <c r="E9" s="253">
        <f t="shared" si="6"/>
        <v>-1</v>
      </c>
      <c r="F9" s="253">
        <f t="shared" si="1"/>
        <v>0</v>
      </c>
      <c r="G9" s="263" t="str">
        <f t="shared" si="7"/>
        <v>Virágos kőris</v>
      </c>
      <c r="H9" s="260">
        <f t="shared" si="2"/>
        <v>0.34941763727121466</v>
      </c>
      <c r="I9" s="336">
        <f>'növénykínálat-rágás'!F9</f>
        <v>0</v>
      </c>
      <c r="J9" s="237"/>
      <c r="K9" s="238"/>
      <c r="L9" s="193"/>
      <c r="M9" s="21"/>
      <c r="N9" s="1"/>
      <c r="O9" s="21"/>
      <c r="R9" s="254" t="str">
        <f t="shared" si="8"/>
        <v>Virágos kőris</v>
      </c>
      <c r="S9" s="255">
        <f t="shared" si="9"/>
        <v>1.1647254575707155E-2</v>
      </c>
      <c r="T9" s="41">
        <f t="shared" si="10"/>
        <v>-1</v>
      </c>
      <c r="U9" s="255">
        <f t="shared" si="11"/>
        <v>0</v>
      </c>
      <c r="V9" s="150">
        <f t="shared" si="3"/>
        <v>-5.440072402590778E-2</v>
      </c>
      <c r="W9" s="150" t="e">
        <f t="shared" si="4"/>
        <v>#NUM!</v>
      </c>
      <c r="X9" s="193"/>
      <c r="Y9" s="193"/>
      <c r="Z9" s="193"/>
      <c r="AA9" s="193"/>
      <c r="AB9" s="193"/>
      <c r="AC9" s="193"/>
    </row>
    <row r="10" spans="1:29" ht="15.75" x14ac:dyDescent="0.25">
      <c r="A10" s="150" t="str">
        <f>'növénykínálat-rágás'!A10</f>
        <v>Gyertyán</v>
      </c>
      <c r="B10" s="260">
        <f t="shared" si="5"/>
        <v>54.636363636363633</v>
      </c>
      <c r="C10" s="335">
        <f>'növénykínálat-rágás'!E10</f>
        <v>159</v>
      </c>
      <c r="D10" s="253">
        <f t="shared" si="0"/>
        <v>0.26455906821963393</v>
      </c>
      <c r="E10" s="253">
        <f t="shared" si="6"/>
        <v>0.47088186356073214</v>
      </c>
      <c r="F10" s="253">
        <f t="shared" si="1"/>
        <v>0.5</v>
      </c>
      <c r="G10" s="263" t="str">
        <f t="shared" si="7"/>
        <v>Gyertyán</v>
      </c>
      <c r="H10" s="260">
        <f t="shared" si="2"/>
        <v>7.9367720465890184</v>
      </c>
      <c r="I10" s="336">
        <f>'növénykínálat-rágás'!F10</f>
        <v>15</v>
      </c>
      <c r="J10" s="237"/>
      <c r="K10" s="238"/>
      <c r="L10" s="238"/>
      <c r="M10" s="22"/>
      <c r="N10" s="1"/>
      <c r="O10" s="21"/>
      <c r="R10" s="254" t="str">
        <f t="shared" si="8"/>
        <v>Gyertyán</v>
      </c>
      <c r="S10" s="255">
        <f t="shared" si="9"/>
        <v>0.26455906821963393</v>
      </c>
      <c r="T10" s="41">
        <f t="shared" si="10"/>
        <v>0.47088186356073214</v>
      </c>
      <c r="U10" s="255">
        <f t="shared" si="11"/>
        <v>0.5</v>
      </c>
      <c r="V10" s="150">
        <f t="shared" si="3"/>
        <v>-0.35681331521994214</v>
      </c>
      <c r="W10" s="150">
        <f t="shared" si="4"/>
        <v>-0.31733442514573384</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54.636363636363633</v>
      </c>
      <c r="C14" s="335">
        <f>'növénykínálat-rágás'!E14</f>
        <v>26</v>
      </c>
      <c r="D14" s="253">
        <f t="shared" si="0"/>
        <v>4.3261231281198007E-2</v>
      </c>
      <c r="E14" s="253">
        <f t="shared" si="6"/>
        <v>-1</v>
      </c>
      <c r="F14" s="253">
        <f t="shared" si="1"/>
        <v>0</v>
      </c>
      <c r="G14" s="263" t="str">
        <f t="shared" si="7"/>
        <v>Mezei juhar</v>
      </c>
      <c r="H14" s="260">
        <f t="shared" si="2"/>
        <v>1.2978369384359403</v>
      </c>
      <c r="I14" s="336">
        <f>'növénykínálat-rágás'!F14</f>
        <v>0</v>
      </c>
      <c r="J14" s="237"/>
      <c r="K14" s="238"/>
      <c r="L14" s="238"/>
      <c r="M14" s="22"/>
      <c r="N14" s="1"/>
      <c r="O14" s="21"/>
      <c r="R14" s="254" t="str">
        <f t="shared" si="8"/>
        <v>Mezei juhar</v>
      </c>
      <c r="S14" s="255">
        <f t="shared" si="9"/>
        <v>4.3261231281198007E-2</v>
      </c>
      <c r="T14" s="41">
        <f t="shared" si="10"/>
        <v>-1</v>
      </c>
      <c r="U14" s="255">
        <f t="shared" si="11"/>
        <v>0</v>
      </c>
      <c r="V14" s="150">
        <f t="shared" si="3"/>
        <v>-0.14167603366592729</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54.636363636363633</v>
      </c>
      <c r="C17" s="335">
        <f>'növénykínálat-rágás'!E17</f>
        <v>52</v>
      </c>
      <c r="D17" s="253">
        <f t="shared" si="0"/>
        <v>8.6522462562396013E-2</v>
      </c>
      <c r="E17" s="253">
        <f t="shared" si="6"/>
        <v>-0.14017227877838687</v>
      </c>
      <c r="F17" s="253">
        <f t="shared" si="1"/>
        <v>6.6666666666666666E-2</v>
      </c>
      <c r="G17" s="263" t="str">
        <f t="shared" si="7"/>
        <v>Fagyal</v>
      </c>
      <c r="H17" s="260">
        <f t="shared" si="2"/>
        <v>2.5956738768718806</v>
      </c>
      <c r="I17" s="336">
        <f>'növénykínálat-rágás'!F17</f>
        <v>2</v>
      </c>
      <c r="J17" s="237"/>
      <c r="K17" s="238"/>
      <c r="L17" s="238"/>
      <c r="M17" s="22"/>
      <c r="N17" s="1"/>
      <c r="O17" s="21"/>
      <c r="R17" s="254" t="str">
        <f t="shared" si="8"/>
        <v>Fagyal</v>
      </c>
      <c r="S17" s="255">
        <f t="shared" si="9"/>
        <v>8.6522462562396013E-2</v>
      </c>
      <c r="T17" s="41">
        <f t="shared" si="10"/>
        <v>-0.14017227877838687</v>
      </c>
      <c r="U17" s="255">
        <f t="shared" si="11"/>
        <v>6.6666666666666666E-2</v>
      </c>
      <c r="V17" s="150">
        <f t="shared" si="3"/>
        <v>-0.21955799053695702</v>
      </c>
      <c r="W17" s="150">
        <f t="shared" si="4"/>
        <v>-0.19730379672781048</v>
      </c>
      <c r="X17" s="193"/>
      <c r="Y17" s="193"/>
      <c r="Z17" s="193"/>
      <c r="AA17" s="193"/>
      <c r="AB17" s="193"/>
      <c r="AC17" s="193"/>
    </row>
    <row r="18" spans="1:29" ht="15.75" x14ac:dyDescent="0.25">
      <c r="A18" s="150" t="str">
        <f>'növénykínálat-rágás'!A18</f>
        <v>Galagonya</v>
      </c>
      <c r="B18" s="260">
        <f t="shared" si="5"/>
        <v>54.636363636363633</v>
      </c>
      <c r="C18" s="335">
        <f>'növénykínálat-rágás'!E18</f>
        <v>62</v>
      </c>
      <c r="D18" s="253">
        <f t="shared" si="0"/>
        <v>0.10316139767054909</v>
      </c>
      <c r="E18" s="253">
        <f t="shared" si="6"/>
        <v>-0.23383084577114432</v>
      </c>
      <c r="F18" s="253">
        <f t="shared" si="1"/>
        <v>6.6666666666666666E-2</v>
      </c>
      <c r="G18" s="263" t="str">
        <f t="shared" si="7"/>
        <v>Galagonya</v>
      </c>
      <c r="H18" s="260">
        <f t="shared" si="2"/>
        <v>3.0948419301164729</v>
      </c>
      <c r="I18" s="336">
        <f>'növénykínálat-rágás'!F18</f>
        <v>2</v>
      </c>
      <c r="J18" s="237"/>
      <c r="K18" s="238"/>
      <c r="L18" s="238"/>
      <c r="M18" s="22"/>
      <c r="N18" s="1"/>
      <c r="O18" s="21"/>
      <c r="R18" s="254" t="str">
        <f t="shared" si="8"/>
        <v>Galagonya</v>
      </c>
      <c r="S18" s="255">
        <f t="shared" si="9"/>
        <v>0.10316139767054909</v>
      </c>
      <c r="T18" s="41">
        <f t="shared" si="10"/>
        <v>-0.23383084577114432</v>
      </c>
      <c r="U18" s="255">
        <f t="shared" si="11"/>
        <v>6.6666666666666666E-2</v>
      </c>
      <c r="V18" s="150">
        <f t="shared" si="3"/>
        <v>-0.24247940435094451</v>
      </c>
      <c r="W18" s="150">
        <f t="shared" si="4"/>
        <v>-0.19730379672781048</v>
      </c>
      <c r="X18" s="193"/>
      <c r="Y18" s="193"/>
      <c r="Z18" s="193"/>
      <c r="AA18" s="193"/>
      <c r="AB18" s="193"/>
      <c r="AC18" s="193"/>
    </row>
    <row r="19" spans="1:29" ht="15.75" x14ac:dyDescent="0.25">
      <c r="A19" s="150" t="str">
        <f>'növénykínálat-rágás'!A19</f>
        <v>Húsos som</v>
      </c>
      <c r="B19" s="260">
        <f t="shared" si="5"/>
        <v>54.636363636363633</v>
      </c>
      <c r="C19" s="335">
        <f>'növénykínálat-rágás'!E19</f>
        <v>30</v>
      </c>
      <c r="D19" s="253">
        <f t="shared" si="0"/>
        <v>4.9916805324459232E-2</v>
      </c>
      <c r="E19" s="253">
        <f t="shared" si="6"/>
        <v>-1</v>
      </c>
      <c r="F19" s="253">
        <f t="shared" si="1"/>
        <v>0</v>
      </c>
      <c r="G19" s="263" t="str">
        <f t="shared" si="7"/>
        <v>Húsos som</v>
      </c>
      <c r="H19" s="260">
        <f t="shared" si="2"/>
        <v>1.497504159733777</v>
      </c>
      <c r="I19" s="336">
        <f>'növénykínálat-rágás'!F19</f>
        <v>0</v>
      </c>
      <c r="J19" s="237"/>
      <c r="K19" s="238"/>
      <c r="L19" s="238"/>
      <c r="M19" s="22"/>
      <c r="N19" s="1"/>
      <c r="O19" s="21"/>
      <c r="R19" s="254" t="str">
        <f t="shared" si="8"/>
        <v>Húsos som</v>
      </c>
      <c r="S19" s="255">
        <f t="shared" si="9"/>
        <v>4.9916805324459232E-2</v>
      </c>
      <c r="T19" s="41">
        <f t="shared" si="10"/>
        <v>-1</v>
      </c>
      <c r="U19" s="255">
        <f t="shared" si="11"/>
        <v>0</v>
      </c>
      <c r="V19" s="150">
        <f t="shared" si="3"/>
        <v>-0.15587407165403286</v>
      </c>
      <c r="W19" s="150" t="e">
        <f t="shared" si="4"/>
        <v>#NUM!</v>
      </c>
      <c r="X19" s="193"/>
      <c r="Y19" s="193"/>
      <c r="Z19" s="193"/>
      <c r="AA19" s="193"/>
      <c r="AB19" s="193"/>
      <c r="AC19" s="193"/>
    </row>
    <row r="20" spans="1:29" ht="15.75" x14ac:dyDescent="0.25">
      <c r="A20" s="150" t="str">
        <f>'növénykínálat-rágás'!A20</f>
        <v>Veresgyűrűs som</v>
      </c>
      <c r="B20" s="260">
        <f t="shared" si="5"/>
        <v>54.636363636363633</v>
      </c>
      <c r="C20" s="335">
        <f>'növénykínálat-rágás'!E20</f>
        <v>12</v>
      </c>
      <c r="D20" s="253">
        <f t="shared" si="0"/>
        <v>1.9966722129783693E-2</v>
      </c>
      <c r="E20" s="253">
        <f t="shared" si="6"/>
        <v>-1</v>
      </c>
      <c r="F20" s="253">
        <f t="shared" si="1"/>
        <v>0</v>
      </c>
      <c r="G20" s="263" t="str">
        <f t="shared" si="7"/>
        <v>Veresgyűrűs som</v>
      </c>
      <c r="H20" s="260">
        <f t="shared" si="2"/>
        <v>0.59900166389351084</v>
      </c>
      <c r="I20" s="336">
        <f>'növénykínálat-rágás'!F20</f>
        <v>0</v>
      </c>
      <c r="J20" s="237"/>
      <c r="K20" s="238"/>
      <c r="L20" s="238"/>
      <c r="M20" s="22"/>
      <c r="N20" s="1"/>
      <c r="O20" s="21"/>
      <c r="R20" s="254" t="str">
        <f t="shared" si="8"/>
        <v>Veresgyűrűs som</v>
      </c>
      <c r="S20" s="255">
        <f t="shared" si="9"/>
        <v>1.9966722129783693E-2</v>
      </c>
      <c r="T20" s="41">
        <f t="shared" si="10"/>
        <v>-1</v>
      </c>
      <c r="U20" s="255">
        <f t="shared" si="11"/>
        <v>0</v>
      </c>
      <c r="V20" s="150">
        <f t="shared" si="3"/>
        <v>-8.1810670754515549E-2</v>
      </c>
      <c r="W20" s="150" t="e">
        <f t="shared" si="4"/>
        <v>#NUM!</v>
      </c>
      <c r="X20" s="193"/>
      <c r="Y20" s="193"/>
      <c r="Z20" s="193"/>
      <c r="AA20" s="193"/>
      <c r="AB20" s="193"/>
      <c r="AC20" s="193"/>
    </row>
    <row r="21" spans="1:29" ht="15.75" x14ac:dyDescent="0.25">
      <c r="A21" s="150" t="str">
        <f>'növénykínálat-rágás'!A21</f>
        <v>Kökény</v>
      </c>
      <c r="B21" s="260">
        <f t="shared" si="5"/>
        <v>54.636363636363633</v>
      </c>
      <c r="C21" s="335">
        <f>'növénykínálat-rágás'!E21</f>
        <v>104</v>
      </c>
      <c r="D21" s="253">
        <f t="shared" si="0"/>
        <v>0.17304492512479203</v>
      </c>
      <c r="E21" s="253">
        <f t="shared" si="6"/>
        <v>0.1851473343553057</v>
      </c>
      <c r="F21" s="253">
        <f t="shared" si="1"/>
        <v>0.23333333333333334</v>
      </c>
      <c r="G21" s="263" t="str">
        <f t="shared" si="7"/>
        <v>Kökény</v>
      </c>
      <c r="H21" s="260">
        <f t="shared" si="2"/>
        <v>5.1913477537437611</v>
      </c>
      <c r="I21" s="336">
        <f>'növénykínálat-rágás'!F21</f>
        <v>7</v>
      </c>
      <c r="J21" s="237"/>
      <c r="K21" s="238"/>
      <c r="L21" s="238"/>
      <c r="M21" s="22"/>
      <c r="N21" s="1"/>
      <c r="O21" s="21"/>
      <c r="R21" s="254" t="str">
        <f t="shared" si="8"/>
        <v>Kökény</v>
      </c>
      <c r="S21" s="255">
        <f t="shared" si="9"/>
        <v>0.17304492512479203</v>
      </c>
      <c r="T21" s="41">
        <f t="shared" si="10"/>
        <v>0.1851473343553057</v>
      </c>
      <c r="U21" s="255">
        <f t="shared" si="11"/>
        <v>0.23333333333333334</v>
      </c>
      <c r="V21" s="150">
        <f t="shared" si="3"/>
        <v>-0.31152782748411878</v>
      </c>
      <c r="W21" s="150">
        <f t="shared" si="4"/>
        <v>-0.35328095087550693</v>
      </c>
      <c r="X21" s="193"/>
      <c r="Y21" s="193"/>
      <c r="Z21" s="193"/>
      <c r="AA21" s="193"/>
      <c r="AB21" s="193"/>
      <c r="AC21" s="193"/>
    </row>
    <row r="22" spans="1:29" ht="15.75" x14ac:dyDescent="0.25">
      <c r="A22" s="150" t="str">
        <f>'növénykínálat-rágás'!A22</f>
        <v>Szeder</v>
      </c>
      <c r="B22" s="260">
        <f t="shared" si="5"/>
        <v>54.636363636363633</v>
      </c>
      <c r="C22" s="335">
        <f>'növénykínálat-rágás'!E22</f>
        <v>16</v>
      </c>
      <c r="D22" s="253">
        <f t="shared" si="0"/>
        <v>2.6622296173044926E-2</v>
      </c>
      <c r="E22" s="253">
        <f t="shared" si="6"/>
        <v>0.11534795042897997</v>
      </c>
      <c r="F22" s="253">
        <f t="shared" si="1"/>
        <v>3.3333333333333333E-2</v>
      </c>
      <c r="G22" s="263" t="str">
        <f t="shared" si="7"/>
        <v>Szeder</v>
      </c>
      <c r="H22" s="260">
        <f t="shared" si="2"/>
        <v>0.79866888519134782</v>
      </c>
      <c r="I22" s="336">
        <f>'növénykínálat-rágás'!F22</f>
        <v>1</v>
      </c>
      <c r="J22" s="193"/>
      <c r="K22" s="193"/>
      <c r="L22" s="238"/>
      <c r="M22" s="21"/>
      <c r="N22" s="1"/>
      <c r="O22" s="22"/>
      <c r="R22" s="254" t="str">
        <f t="shared" si="8"/>
        <v>Szeder</v>
      </c>
      <c r="S22" s="255">
        <f t="shared" si="9"/>
        <v>2.6622296173044926E-2</v>
      </c>
      <c r="T22" s="41">
        <f t="shared" si="10"/>
        <v>0.11534795042897997</v>
      </c>
      <c r="U22" s="255">
        <f t="shared" si="11"/>
        <v>3.3333333333333333E-2</v>
      </c>
      <c r="V22" s="150">
        <f t="shared" si="3"/>
        <v>-0.10093414538496735</v>
      </c>
      <c r="W22" s="150">
        <f t="shared" si="4"/>
        <v>-0.12531140530851853</v>
      </c>
      <c r="X22" s="193"/>
      <c r="Y22" s="193"/>
      <c r="Z22" s="193"/>
      <c r="AA22" s="193"/>
      <c r="AB22" s="193"/>
      <c r="AC22" s="193"/>
    </row>
    <row r="23" spans="1:29" ht="15.75" x14ac:dyDescent="0.25">
      <c r="A23" s="150" t="str">
        <f>'növénykínálat-rágás'!A23</f>
        <v>Vadrózsa</v>
      </c>
      <c r="B23" s="260">
        <f t="shared" si="5"/>
        <v>54.636363636363633</v>
      </c>
      <c r="C23" s="335">
        <f>'növénykínálat-rágás'!E23</f>
        <v>20</v>
      </c>
      <c r="D23" s="253">
        <f t="shared" si="0"/>
        <v>3.3277870216306155E-2</v>
      </c>
      <c r="E23" s="253">
        <f t="shared" si="6"/>
        <v>0.52693823915900129</v>
      </c>
      <c r="F23" s="253">
        <f t="shared" si="1"/>
        <v>0.1</v>
      </c>
      <c r="G23" s="263" t="str">
        <f t="shared" si="7"/>
        <v>Vadrózsa</v>
      </c>
      <c r="H23" s="260">
        <f t="shared" si="2"/>
        <v>0.99833610648918469</v>
      </c>
      <c r="I23" s="336">
        <f>'növénykínálat-rágás'!F23</f>
        <v>3</v>
      </c>
      <c r="J23" s="193"/>
      <c r="K23" s="193"/>
      <c r="L23" s="238"/>
      <c r="M23" s="21"/>
      <c r="N23" s="25"/>
      <c r="O23" s="1"/>
      <c r="P23" s="22"/>
      <c r="R23" s="256" t="str">
        <f t="shared" si="8"/>
        <v>Vadrózsa</v>
      </c>
      <c r="S23" s="255">
        <f t="shared" si="9"/>
        <v>3.3277870216306155E-2</v>
      </c>
      <c r="T23" s="41">
        <f t="shared" si="10"/>
        <v>0.52693823915900129</v>
      </c>
      <c r="U23" s="255">
        <f t="shared" si="11"/>
        <v>0.1</v>
      </c>
      <c r="V23" s="150">
        <f t="shared" si="3"/>
        <v>-0.11826879495902477</v>
      </c>
      <c r="W23" s="150">
        <f t="shared" si="4"/>
        <v>-0.24917125954077371</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601</v>
      </c>
      <c r="D26" s="262"/>
      <c r="E26" s="252"/>
      <c r="F26" s="252"/>
      <c r="G26" s="263" t="str">
        <f>A26</f>
        <v>összes (n)</v>
      </c>
      <c r="H26" s="260">
        <f>SUM(H5:H24)</f>
        <v>30</v>
      </c>
      <c r="I26" s="260">
        <f>SUM(I5:I24)</f>
        <v>30</v>
      </c>
      <c r="J26" s="242"/>
      <c r="K26" s="238"/>
      <c r="L26" s="193"/>
      <c r="R26" s="254" t="str">
        <f>A26</f>
        <v>összes (n)</v>
      </c>
      <c r="S26" s="40">
        <f>SUM(S5:S21)</f>
        <v>0.94009983361064897</v>
      </c>
      <c r="T26" s="257"/>
      <c r="U26" s="40">
        <f>SUM(U5:U21)</f>
        <v>0.8666666666666667</v>
      </c>
      <c r="V26" s="37" t="e">
        <f>-(SUM(V5:V21))</f>
        <v>#NUM!</v>
      </c>
      <c r="W26" s="37" t="e">
        <f>-(SUM(W5:W21))</f>
        <v>#NUM!</v>
      </c>
      <c r="X26" s="37">
        <f>COUNTIF(S5:S21, "&gt;0")</f>
        <v>9</v>
      </c>
      <c r="Y26" s="37">
        <f>COUNTIF(U5:U21, "&gt;0")</f>
        <v>4</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312</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270</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0</v>
      </c>
      <c r="C37" s="264">
        <f t="shared" si="12"/>
        <v>0</v>
      </c>
      <c r="D37" s="264">
        <f>SUM(B37:C37)</f>
        <v>0</v>
      </c>
      <c r="E37" s="264" t="str">
        <f>IF(C5=0,"nem volt",(B37-C37)*(B37-C37)/B37)</f>
        <v>nem volt</v>
      </c>
      <c r="F37" s="193"/>
      <c r="G37" s="193"/>
      <c r="H37" s="193"/>
      <c r="I37" s="194"/>
      <c r="J37" s="193"/>
      <c r="K37" s="402">
        <f t="shared" ref="K37:K56" si="13">C37/C$57</f>
        <v>0</v>
      </c>
      <c r="L37" s="402" t="str">
        <f>IF(K37=0,"nem volt",B37/B$57)</f>
        <v>nem volt</v>
      </c>
      <c r="M37" s="402" t="str">
        <f>IF(K37=0,"nem volt",$O$1*(SQRT(K37*(1-K37)/C$57)))</f>
        <v>nem volt</v>
      </c>
      <c r="N37" s="402" t="e">
        <f>K37-M37</f>
        <v>#VALUE!</v>
      </c>
      <c r="O37" s="402" t="e">
        <f>K37+M37</f>
        <v>#VALUE!</v>
      </c>
      <c r="P37" s="473" t="e">
        <f>IF(L37&gt;O37,"ritka",IF(L37&gt;N37,"ns","gyakori"))</f>
        <v>#VALUE!</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54.636363636363633</v>
      </c>
      <c r="C39" s="264">
        <f t="shared" si="12"/>
        <v>113</v>
      </c>
      <c r="D39" s="264">
        <f t="shared" si="14"/>
        <v>167.63636363636363</v>
      </c>
      <c r="E39" s="264">
        <f t="shared" si="15"/>
        <v>62.34518227197097</v>
      </c>
      <c r="F39" s="193"/>
      <c r="G39" s="193"/>
      <c r="H39" s="193"/>
      <c r="I39" s="193"/>
      <c r="J39" s="193"/>
      <c r="K39" s="402">
        <f t="shared" si="13"/>
        <v>0.18801996672212978</v>
      </c>
      <c r="L39" s="402">
        <f t="shared" si="16"/>
        <v>9.0909090909090898E-2</v>
      </c>
      <c r="M39" s="402">
        <f t="shared" si="17"/>
        <v>4.5872494567209536E-2</v>
      </c>
      <c r="N39" s="402">
        <f t="shared" si="18"/>
        <v>0.14214747215492024</v>
      </c>
      <c r="O39" s="402">
        <f t="shared" si="19"/>
        <v>0.23389246128933933</v>
      </c>
      <c r="P39" s="474" t="str">
        <f t="shared" si="20"/>
        <v>gyakori</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54.636363636363633</v>
      </c>
      <c r="C41" s="264">
        <f t="shared" si="12"/>
        <v>7</v>
      </c>
      <c r="D41" s="264">
        <f t="shared" si="14"/>
        <v>61.636363636363633</v>
      </c>
      <c r="E41" s="264">
        <f t="shared" si="15"/>
        <v>41.533202238693086</v>
      </c>
      <c r="F41" s="193"/>
      <c r="G41" s="193"/>
      <c r="H41" s="193"/>
      <c r="I41" s="193"/>
      <c r="J41" s="193"/>
      <c r="K41" s="402">
        <f t="shared" si="13"/>
        <v>1.1647254575707155E-2</v>
      </c>
      <c r="L41" s="402">
        <f t="shared" si="16"/>
        <v>9.0909090909090898E-2</v>
      </c>
      <c r="M41" s="402">
        <f t="shared" si="17"/>
        <v>1.2596371703770809E-2</v>
      </c>
      <c r="N41" s="402">
        <f t="shared" si="18"/>
        <v>-9.4911712806365449E-4</v>
      </c>
      <c r="O41" s="402">
        <f t="shared" si="19"/>
        <v>2.4243626279477966E-2</v>
      </c>
      <c r="P41" s="474" t="str">
        <f t="shared" si="20"/>
        <v>ritka</v>
      </c>
      <c r="Q41" s="402" t="str">
        <f t="shared" si="21"/>
        <v>Virágos kőris</v>
      </c>
      <c r="R41" s="193"/>
      <c r="S41" s="193"/>
    </row>
    <row r="42" spans="1:19" ht="15.75" x14ac:dyDescent="0.25">
      <c r="A42" s="150" t="str">
        <f t="shared" si="12"/>
        <v>Gyertyán</v>
      </c>
      <c r="B42" s="264">
        <f t="shared" si="12"/>
        <v>54.636363636363633</v>
      </c>
      <c r="C42" s="264">
        <f t="shared" si="12"/>
        <v>159</v>
      </c>
      <c r="D42" s="264">
        <f t="shared" si="14"/>
        <v>213.63636363636363</v>
      </c>
      <c r="E42" s="264">
        <f t="shared" si="15"/>
        <v>199.35017395250347</v>
      </c>
      <c r="F42" s="193"/>
      <c r="G42" s="193"/>
      <c r="H42" s="193"/>
      <c r="I42" s="193"/>
      <c r="J42" s="193"/>
      <c r="K42" s="402">
        <f t="shared" si="13"/>
        <v>0.26455906821963393</v>
      </c>
      <c r="L42" s="402">
        <f t="shared" si="16"/>
        <v>9.0909090909090898E-2</v>
      </c>
      <c r="M42" s="402">
        <f t="shared" si="17"/>
        <v>5.1786066179712709E-2</v>
      </c>
      <c r="N42" s="402">
        <f t="shared" si="18"/>
        <v>0.21277300203992122</v>
      </c>
      <c r="O42" s="402">
        <f t="shared" si="19"/>
        <v>0.31634513439934664</v>
      </c>
      <c r="P42" s="474" t="str">
        <f t="shared" si="20"/>
        <v>gyakori</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54.636363636363633</v>
      </c>
      <c r="C46" s="264">
        <f t="shared" si="12"/>
        <v>26</v>
      </c>
      <c r="D46" s="264">
        <f t="shared" si="14"/>
        <v>80.636363636363626</v>
      </c>
      <c r="E46" s="264">
        <f t="shared" si="15"/>
        <v>15.009075782786262</v>
      </c>
      <c r="F46" s="193"/>
      <c r="G46" s="193"/>
      <c r="H46" s="193"/>
      <c r="I46" s="193"/>
      <c r="J46" s="193"/>
      <c r="K46" s="402">
        <f t="shared" si="13"/>
        <v>4.3261231281198007E-2</v>
      </c>
      <c r="L46" s="402">
        <f t="shared" si="16"/>
        <v>9.0909090909090898E-2</v>
      </c>
      <c r="M46" s="402">
        <f t="shared" si="17"/>
        <v>2.388492167713643E-2</v>
      </c>
      <c r="N46" s="402">
        <f t="shared" si="18"/>
        <v>1.9376309604061576E-2</v>
      </c>
      <c r="O46" s="402">
        <f t="shared" si="19"/>
        <v>6.714615295833444E-2</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54.636363636363633</v>
      </c>
      <c r="C49" s="264">
        <f t="shared" si="12"/>
        <v>52</v>
      </c>
      <c r="D49" s="264">
        <f t="shared" si="14"/>
        <v>106.63636363636363</v>
      </c>
      <c r="E49" s="264">
        <f t="shared" si="15"/>
        <v>0.12721222205415186</v>
      </c>
      <c r="F49" s="193"/>
      <c r="G49" s="193"/>
      <c r="H49" s="193"/>
      <c r="I49" s="193"/>
      <c r="J49" s="193"/>
      <c r="K49" s="402">
        <f t="shared" si="13"/>
        <v>8.6522462562396013E-2</v>
      </c>
      <c r="L49" s="402">
        <f t="shared" si="16"/>
        <v>9.0909090909090898E-2</v>
      </c>
      <c r="M49" s="402">
        <f t="shared" si="17"/>
        <v>3.3005861216198237E-2</v>
      </c>
      <c r="N49" s="402">
        <f t="shared" si="18"/>
        <v>5.3516601346197776E-2</v>
      </c>
      <c r="O49" s="402">
        <f t="shared" si="19"/>
        <v>0.11952832377859425</v>
      </c>
      <c r="P49" s="474" t="str">
        <f t="shared" si="20"/>
        <v>ns</v>
      </c>
      <c r="Q49" s="402" t="str">
        <f t="shared" si="21"/>
        <v>Fagyal</v>
      </c>
      <c r="R49" s="248"/>
      <c r="S49" s="193"/>
    </row>
    <row r="50" spans="1:19" ht="15.75" x14ac:dyDescent="0.25">
      <c r="A50" s="150" t="str">
        <f t="shared" si="12"/>
        <v>Galagonya</v>
      </c>
      <c r="B50" s="264">
        <f t="shared" si="12"/>
        <v>54.636363636363633</v>
      </c>
      <c r="C50" s="264">
        <f t="shared" si="12"/>
        <v>62</v>
      </c>
      <c r="D50" s="264">
        <f t="shared" si="14"/>
        <v>116.63636363636363</v>
      </c>
      <c r="E50" s="264">
        <f t="shared" si="15"/>
        <v>0.99243684767811313</v>
      </c>
      <c r="F50" s="193"/>
      <c r="G50" s="193"/>
      <c r="H50" s="193"/>
      <c r="I50" s="193"/>
      <c r="J50" s="193"/>
      <c r="K50" s="402">
        <f t="shared" si="13"/>
        <v>0.10316139767054909</v>
      </c>
      <c r="L50" s="402">
        <f t="shared" si="16"/>
        <v>9.0909090909090898E-2</v>
      </c>
      <c r="M50" s="402">
        <f t="shared" si="17"/>
        <v>3.5710296202555156E-2</v>
      </c>
      <c r="N50" s="402">
        <f t="shared" si="18"/>
        <v>6.7451101467993935E-2</v>
      </c>
      <c r="O50" s="402">
        <f t="shared" si="19"/>
        <v>0.13887169387310425</v>
      </c>
      <c r="P50" s="474" t="str">
        <f t="shared" si="20"/>
        <v>ns</v>
      </c>
      <c r="Q50" s="402" t="str">
        <f t="shared" si="21"/>
        <v>Galagonya</v>
      </c>
      <c r="R50" s="248"/>
      <c r="S50" s="193"/>
    </row>
    <row r="51" spans="1:19" ht="15.75" x14ac:dyDescent="0.25">
      <c r="A51" s="150" t="str">
        <f t="shared" si="12"/>
        <v>Húsos som</v>
      </c>
      <c r="B51" s="264">
        <f t="shared" si="12"/>
        <v>54.636363636363633</v>
      </c>
      <c r="C51" s="264">
        <f t="shared" si="12"/>
        <v>30</v>
      </c>
      <c r="D51" s="264">
        <f t="shared" si="14"/>
        <v>84.636363636363626</v>
      </c>
      <c r="E51" s="264">
        <f t="shared" si="15"/>
        <v>11.108909393435182</v>
      </c>
      <c r="F51" s="193"/>
      <c r="G51" s="193"/>
      <c r="H51" s="193"/>
      <c r="I51" s="193"/>
      <c r="J51" s="193"/>
      <c r="K51" s="402">
        <f t="shared" si="13"/>
        <v>4.9916805324459232E-2</v>
      </c>
      <c r="L51" s="402">
        <f t="shared" si="16"/>
        <v>9.0909090909090898E-2</v>
      </c>
      <c r="M51" s="402">
        <f t="shared" si="17"/>
        <v>2.5567125700238027E-2</v>
      </c>
      <c r="N51" s="402">
        <f t="shared" si="18"/>
        <v>2.4349679624221205E-2</v>
      </c>
      <c r="O51" s="402">
        <f t="shared" si="19"/>
        <v>7.5483931024697262E-2</v>
      </c>
      <c r="P51" s="474" t="str">
        <f t="shared" si="20"/>
        <v>ritka</v>
      </c>
      <c r="Q51" s="402" t="str">
        <f t="shared" si="21"/>
        <v>Húsos som</v>
      </c>
      <c r="R51" s="248"/>
      <c r="S51" s="193"/>
    </row>
    <row r="52" spans="1:19" ht="15.75" x14ac:dyDescent="0.25">
      <c r="A52" s="150" t="str">
        <f t="shared" si="12"/>
        <v>Veresgyűrűs som</v>
      </c>
      <c r="B52" s="264">
        <f t="shared" si="12"/>
        <v>54.636363636363633</v>
      </c>
      <c r="C52" s="264">
        <f t="shared" si="12"/>
        <v>12</v>
      </c>
      <c r="D52" s="264">
        <f t="shared" si="14"/>
        <v>66.636363636363626</v>
      </c>
      <c r="E52" s="264">
        <f t="shared" si="15"/>
        <v>33.271970957495085</v>
      </c>
      <c r="F52" s="193"/>
      <c r="G52" s="193"/>
      <c r="H52" s="193"/>
      <c r="I52" s="193"/>
      <c r="J52" s="193"/>
      <c r="K52" s="402">
        <f t="shared" si="13"/>
        <v>1.9966722129783693E-2</v>
      </c>
      <c r="L52" s="402">
        <f t="shared" si="16"/>
        <v>9.0909090909090898E-2</v>
      </c>
      <c r="M52" s="402">
        <f t="shared" si="17"/>
        <v>1.6422962286696156E-2</v>
      </c>
      <c r="N52" s="402">
        <f t="shared" si="18"/>
        <v>3.5437598430875378E-3</v>
      </c>
      <c r="O52" s="402">
        <f t="shared" si="19"/>
        <v>3.6389684416479849E-2</v>
      </c>
      <c r="P52" s="474" t="str">
        <f t="shared" si="20"/>
        <v>ritka</v>
      </c>
      <c r="Q52" s="402" t="str">
        <f t="shared" si="21"/>
        <v>Veresgyűrűs som</v>
      </c>
      <c r="R52" s="248"/>
      <c r="S52" s="193"/>
    </row>
    <row r="53" spans="1:19" ht="15.75" x14ac:dyDescent="0.25">
      <c r="A53" s="150" t="str">
        <f t="shared" si="12"/>
        <v>Kökény</v>
      </c>
      <c r="B53" s="264">
        <f t="shared" si="12"/>
        <v>54.636363636363633</v>
      </c>
      <c r="C53" s="264">
        <f t="shared" si="12"/>
        <v>104</v>
      </c>
      <c r="D53" s="264">
        <f t="shared" si="14"/>
        <v>158.63636363636363</v>
      </c>
      <c r="E53" s="264">
        <f t="shared" si="15"/>
        <v>44.599757979125705</v>
      </c>
      <c r="F53" s="193"/>
      <c r="G53" s="193"/>
      <c r="H53" s="193"/>
      <c r="I53" s="193"/>
      <c r="J53" s="193"/>
      <c r="K53" s="402">
        <f t="shared" si="13"/>
        <v>0.17304492512479203</v>
      </c>
      <c r="L53" s="402">
        <f t="shared" si="16"/>
        <v>9.0909090909090898E-2</v>
      </c>
      <c r="M53" s="402">
        <f t="shared" si="17"/>
        <v>4.4411770732026665E-2</v>
      </c>
      <c r="N53" s="402">
        <f t="shared" si="18"/>
        <v>0.12863315439276535</v>
      </c>
      <c r="O53" s="402">
        <f t="shared" si="19"/>
        <v>0.2174566958568187</v>
      </c>
      <c r="P53" s="474" t="str">
        <f t="shared" si="20"/>
        <v>gyakori</v>
      </c>
      <c r="Q53" s="402" t="str">
        <f t="shared" si="21"/>
        <v>Kökény</v>
      </c>
      <c r="R53" s="248"/>
      <c r="S53" s="193"/>
    </row>
    <row r="54" spans="1:19" ht="15.75" x14ac:dyDescent="0.25">
      <c r="A54" s="150" t="str">
        <f t="shared" si="12"/>
        <v>Szeder</v>
      </c>
      <c r="B54" s="264">
        <f t="shared" si="12"/>
        <v>54.636363636363633</v>
      </c>
      <c r="C54" s="264">
        <f t="shared" si="12"/>
        <v>16</v>
      </c>
      <c r="D54" s="264">
        <f t="shared" si="14"/>
        <v>70.636363636363626</v>
      </c>
      <c r="E54" s="264">
        <f t="shared" si="15"/>
        <v>27.321887762819539</v>
      </c>
      <c r="F54" s="193"/>
      <c r="G54" s="193"/>
      <c r="H54" s="193"/>
      <c r="I54" s="193"/>
      <c r="J54" s="193"/>
      <c r="K54" s="402">
        <f t="shared" si="13"/>
        <v>2.6622296173044926E-2</v>
      </c>
      <c r="L54" s="402">
        <f t="shared" si="16"/>
        <v>9.0909090909090898E-2</v>
      </c>
      <c r="M54" s="402">
        <f t="shared" si="17"/>
        <v>1.8899101154989818E-2</v>
      </c>
      <c r="N54" s="402">
        <f t="shared" si="18"/>
        <v>7.7231950180551082E-3</v>
      </c>
      <c r="O54" s="402">
        <f t="shared" si="19"/>
        <v>4.5521397328034743E-2</v>
      </c>
      <c r="P54" s="474" t="str">
        <f t="shared" si="20"/>
        <v>ritka</v>
      </c>
      <c r="Q54" s="402" t="str">
        <f t="shared" si="21"/>
        <v>Szeder</v>
      </c>
      <c r="R54" s="248"/>
      <c r="S54" s="193"/>
    </row>
    <row r="55" spans="1:19" ht="15.75" x14ac:dyDescent="0.25">
      <c r="A55" s="150" t="str">
        <f t="shared" si="12"/>
        <v>Vadrózsa</v>
      </c>
      <c r="B55" s="264">
        <f t="shared" si="12"/>
        <v>54.636363636363633</v>
      </c>
      <c r="C55" s="264">
        <f t="shared" si="12"/>
        <v>20</v>
      </c>
      <c r="D55" s="264">
        <f t="shared" si="14"/>
        <v>74.636363636363626</v>
      </c>
      <c r="E55" s="264">
        <f t="shared" si="15"/>
        <v>21.957495083950988</v>
      </c>
      <c r="F55" s="244" t="s">
        <v>162</v>
      </c>
      <c r="G55" s="193"/>
      <c r="H55" s="193"/>
      <c r="I55" s="193"/>
      <c r="J55" s="193"/>
      <c r="K55" s="402">
        <f t="shared" si="13"/>
        <v>3.3277870216306155E-2</v>
      </c>
      <c r="L55" s="402">
        <f t="shared" si="16"/>
        <v>9.0909090909090898E-2</v>
      </c>
      <c r="M55" s="402">
        <f t="shared" si="17"/>
        <v>2.1057474778550005E-2</v>
      </c>
      <c r="N55" s="402">
        <f t="shared" si="18"/>
        <v>1.2220395437756149E-2</v>
      </c>
      <c r="O55" s="402">
        <f t="shared" si="19"/>
        <v>5.4335344994856163E-2</v>
      </c>
      <c r="P55" s="474" t="str">
        <f t="shared" si="20"/>
        <v>ritka</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457.61730449251252</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601</v>
      </c>
      <c r="C57" s="264">
        <f>SUM(C37:C56)</f>
        <v>601</v>
      </c>
      <c r="D57" s="264">
        <f>SUM(D37:D56)</f>
        <v>1201.9999999999995</v>
      </c>
      <c r="E57" s="264" t="str">
        <f t="shared" si="15"/>
        <v>nem volt</v>
      </c>
      <c r="F57" s="304" t="s">
        <v>309</v>
      </c>
      <c r="G57" s="266">
        <f>L1</f>
        <v>9</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270</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5.6405990016638938</v>
      </c>
      <c r="C70" s="265">
        <f t="shared" si="24"/>
        <v>0</v>
      </c>
      <c r="D70" s="264">
        <f>SUM(B70:C70)</f>
        <v>5.6405990016638938</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0.34941763727121466</v>
      </c>
      <c r="C72" s="265">
        <f t="shared" si="24"/>
        <v>0</v>
      </c>
      <c r="D72" s="264">
        <f>SUM(B72:C72)</f>
        <v>0.34941763727121466</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7.9367720465890184</v>
      </c>
      <c r="C73" s="265">
        <f t="shared" si="24"/>
        <v>15</v>
      </c>
      <c r="D73" s="264">
        <f t="shared" ref="D73:D83" si="33">SUM(B73:C73)</f>
        <v>22.93677204658902</v>
      </c>
      <c r="E73" s="264">
        <f t="shared" si="26"/>
        <v>6.2858286503626033</v>
      </c>
      <c r="F73" s="193"/>
      <c r="G73" s="193"/>
      <c r="H73" s="193"/>
      <c r="I73" s="193"/>
      <c r="J73" s="193"/>
      <c r="K73" s="402">
        <f t="shared" si="25"/>
        <v>0.5</v>
      </c>
      <c r="L73" s="402">
        <f t="shared" si="27"/>
        <v>0.26455906821963393</v>
      </c>
      <c r="M73" s="402">
        <f t="shared" si="28"/>
        <v>0.26273885935151142</v>
      </c>
      <c r="N73" s="402">
        <f t="shared" si="29"/>
        <v>0.23726114064848858</v>
      </c>
      <c r="O73" s="402">
        <f t="shared" si="30"/>
        <v>0.76273885935151142</v>
      </c>
      <c r="P73" s="474" t="str">
        <f t="shared" si="31"/>
        <v>ns</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1.2978369384359403</v>
      </c>
      <c r="C77" s="265">
        <f t="shared" si="24"/>
        <v>0</v>
      </c>
      <c r="D77" s="264">
        <f t="shared" si="33"/>
        <v>1.2978369384359403</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2.5956738768718806</v>
      </c>
      <c r="C80" s="265">
        <f t="shared" si="24"/>
        <v>2</v>
      </c>
      <c r="D80" s="264">
        <f t="shared" si="33"/>
        <v>4.5956738768718806</v>
      </c>
      <c r="E80" s="264">
        <f t="shared" si="26"/>
        <v>0.13669951789752138</v>
      </c>
      <c r="F80" s="193"/>
      <c r="G80" s="193"/>
      <c r="H80" s="193"/>
      <c r="I80" s="193"/>
      <c r="J80" s="193"/>
      <c r="K80" s="402">
        <f t="shared" si="34"/>
        <v>6.6666666666666666E-2</v>
      </c>
      <c r="L80" s="402">
        <f t="shared" si="27"/>
        <v>8.6522462562396013E-2</v>
      </c>
      <c r="M80" s="402">
        <f t="shared" si="28"/>
        <v>0.13107717251801901</v>
      </c>
      <c r="N80" s="402">
        <f t="shared" si="29"/>
        <v>-6.4410505851352343E-2</v>
      </c>
      <c r="O80" s="402">
        <f t="shared" si="30"/>
        <v>0.19774383918468569</v>
      </c>
      <c r="P80" s="474" t="str">
        <f t="shared" si="31"/>
        <v>ns</v>
      </c>
      <c r="Q80" s="402" t="str">
        <f t="shared" si="32"/>
        <v>Fagyal</v>
      </c>
      <c r="R80" s="193"/>
      <c r="S80" s="193"/>
    </row>
    <row r="81" spans="1:19" ht="15.75" x14ac:dyDescent="0.25">
      <c r="A81" s="150" t="str">
        <f t="shared" si="22"/>
        <v>Galagonya</v>
      </c>
      <c r="B81" s="265">
        <f t="shared" si="23"/>
        <v>3.0948419301164729</v>
      </c>
      <c r="C81" s="265">
        <f t="shared" si="24"/>
        <v>2</v>
      </c>
      <c r="D81" s="264">
        <f t="shared" si="33"/>
        <v>5.0948419301164733</v>
      </c>
      <c r="E81" s="264">
        <f t="shared" si="26"/>
        <v>0.38731504839604264</v>
      </c>
      <c r="F81" s="193"/>
      <c r="G81" s="193"/>
      <c r="H81" s="193"/>
      <c r="I81" s="193"/>
      <c r="J81" s="193"/>
      <c r="K81" s="402">
        <f t="shared" si="34"/>
        <v>6.6666666666666666E-2</v>
      </c>
      <c r="L81" s="402">
        <f t="shared" si="27"/>
        <v>0.10316139767054909</v>
      </c>
      <c r="M81" s="402">
        <f t="shared" si="28"/>
        <v>0.13107717251801901</v>
      </c>
      <c r="N81" s="402">
        <f t="shared" si="29"/>
        <v>-6.4410505851352343E-2</v>
      </c>
      <c r="O81" s="402">
        <f t="shared" si="30"/>
        <v>0.19774383918468569</v>
      </c>
      <c r="P81" s="474" t="str">
        <f t="shared" si="31"/>
        <v>ns</v>
      </c>
      <c r="Q81" s="402" t="str">
        <f t="shared" si="32"/>
        <v>Galagonya</v>
      </c>
      <c r="R81" s="193"/>
      <c r="S81" s="193"/>
    </row>
    <row r="82" spans="1:19" ht="15.75" x14ac:dyDescent="0.25">
      <c r="A82" s="150" t="str">
        <f t="shared" si="22"/>
        <v>Húsos som</v>
      </c>
      <c r="B82" s="265">
        <f t="shared" si="23"/>
        <v>1.497504159733777</v>
      </c>
      <c r="C82" s="265">
        <f t="shared" si="24"/>
        <v>0</v>
      </c>
      <c r="D82" s="264">
        <f t="shared" si="33"/>
        <v>1.497504159733777</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0.59900166389351084</v>
      </c>
      <c r="C83" s="265">
        <f t="shared" si="24"/>
        <v>0</v>
      </c>
      <c r="D83" s="264">
        <f t="shared" si="33"/>
        <v>0.59900166389351084</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5.1913477537437611</v>
      </c>
      <c r="C84" s="265">
        <f t="shared" si="24"/>
        <v>7</v>
      </c>
      <c r="D84" s="264">
        <f>SUM(B84:C84)</f>
        <v>12.191347753743761</v>
      </c>
      <c r="E84" s="264">
        <f t="shared" si="26"/>
        <v>0.63012980502581106</v>
      </c>
      <c r="F84" s="193"/>
      <c r="G84" s="193"/>
      <c r="H84" s="193"/>
      <c r="I84" s="193"/>
      <c r="J84" s="193"/>
      <c r="K84" s="402">
        <f t="shared" si="34"/>
        <v>0.23333333333333334</v>
      </c>
      <c r="L84" s="402">
        <f t="shared" si="27"/>
        <v>0.17304492512479203</v>
      </c>
      <c r="M84" s="402">
        <f t="shared" si="28"/>
        <v>0.22225215931806092</v>
      </c>
      <c r="N84" s="402">
        <f t="shared" si="29"/>
        <v>1.1081174015272421E-2</v>
      </c>
      <c r="O84" s="402">
        <f t="shared" si="30"/>
        <v>0.45558549265139425</v>
      </c>
      <c r="P84" s="474" t="str">
        <f t="shared" si="31"/>
        <v>ns</v>
      </c>
      <c r="Q84" s="402" t="str">
        <f t="shared" si="32"/>
        <v>Kökény</v>
      </c>
      <c r="R84" s="193"/>
      <c r="S84" s="193"/>
    </row>
    <row r="85" spans="1:19" ht="15.75" x14ac:dyDescent="0.25">
      <c r="A85" s="150" t="str">
        <f t="shared" si="22"/>
        <v>Szeder</v>
      </c>
      <c r="B85" s="265">
        <f t="shared" si="23"/>
        <v>0.79866888519134782</v>
      </c>
      <c r="C85" s="265">
        <f t="shared" si="24"/>
        <v>1</v>
      </c>
      <c r="D85" s="264">
        <f>SUM(B85:C85)</f>
        <v>1.7986688851913479</v>
      </c>
      <c r="E85" s="264">
        <f t="shared" si="26"/>
        <v>5.0752218524681043E-2</v>
      </c>
      <c r="F85" s="193"/>
      <c r="G85" s="193"/>
      <c r="H85" s="193"/>
      <c r="I85" s="193"/>
      <c r="J85" s="193"/>
      <c r="K85" s="402">
        <f t="shared" si="34"/>
        <v>3.3333333333333333E-2</v>
      </c>
      <c r="L85" s="402">
        <f t="shared" si="27"/>
        <v>2.6622296173044926E-2</v>
      </c>
      <c r="M85" s="402">
        <f t="shared" si="28"/>
        <v>9.4326137256428133E-2</v>
      </c>
      <c r="N85" s="402">
        <f t="shared" si="29"/>
        <v>-6.09928039230948E-2</v>
      </c>
      <c r="O85" s="402">
        <f t="shared" si="30"/>
        <v>0.12765947058976146</v>
      </c>
      <c r="P85" s="474" t="str">
        <f t="shared" si="31"/>
        <v>ns</v>
      </c>
      <c r="Q85" s="402" t="str">
        <f t="shared" si="32"/>
        <v>Szeder</v>
      </c>
      <c r="R85" s="193"/>
      <c r="S85" s="193"/>
    </row>
    <row r="86" spans="1:19" ht="15.75" x14ac:dyDescent="0.25">
      <c r="A86" s="150" t="str">
        <f t="shared" si="22"/>
        <v>Vadrózsa</v>
      </c>
      <c r="B86" s="265">
        <f t="shared" si="23"/>
        <v>0.99833610648918469</v>
      </c>
      <c r="C86" s="265">
        <f t="shared" si="24"/>
        <v>3</v>
      </c>
      <c r="D86" s="264">
        <f>SUM(B86:C86)</f>
        <v>3.9983361064891847</v>
      </c>
      <c r="E86" s="264">
        <f t="shared" si="26"/>
        <v>4.0133361064891853</v>
      </c>
      <c r="F86" s="244" t="s">
        <v>162</v>
      </c>
      <c r="G86" s="193"/>
      <c r="H86" s="193"/>
      <c r="I86" s="193"/>
      <c r="J86" s="193"/>
      <c r="K86" s="402">
        <f t="shared" si="34"/>
        <v>0.1</v>
      </c>
      <c r="L86" s="402">
        <f t="shared" si="27"/>
        <v>3.3277870216306155E-2</v>
      </c>
      <c r="M86" s="402">
        <f t="shared" si="28"/>
        <v>0.15764331561090689</v>
      </c>
      <c r="N86" s="402">
        <f t="shared" si="29"/>
        <v>-5.7643315610906881E-2</v>
      </c>
      <c r="O86" s="402">
        <f t="shared" si="30"/>
        <v>0.25764331561090692</v>
      </c>
      <c r="P86" s="474" t="str">
        <f t="shared" si="31"/>
        <v>ns</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11.504061346695845</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30</v>
      </c>
      <c r="C88" s="264">
        <f>SUM(C68:C87)</f>
        <v>30</v>
      </c>
      <c r="D88" s="264">
        <f>SUM(D68:D87)</f>
        <v>60.000000000000007</v>
      </c>
      <c r="E88" s="264">
        <f t="shared" si="26"/>
        <v>0</v>
      </c>
      <c r="F88" s="304" t="s">
        <v>309</v>
      </c>
      <c r="G88" s="266">
        <f>L1</f>
        <v>9</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2014-08-13T06:30:07Z</dcterms:modified>
</cp:coreProperties>
</file>