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ZhangTai\论文\Git\2DCPP\"/>
    </mc:Choice>
  </mc:AlternateContent>
  <xr:revisionPtr revIDLastSave="0" documentId="13_ncr:1_{17B13C03-A5A0-4F12-8D1D-D54D0AFEA04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M-Set1" sheetId="1" r:id="rId1"/>
    <sheet name="ARM-Set2" sheetId="2" r:id="rId2"/>
    <sheet name="ARM-Set3" sheetId="10" r:id="rId3"/>
    <sheet name="ARM-CPDP" sheetId="12" r:id="rId4"/>
    <sheet name="GTSP" sheetId="3" r:id="rId5"/>
    <sheet name="VNS-Small" sheetId="4" r:id="rId6"/>
    <sheet name="VNS-S" sheetId="11" r:id="rId7"/>
    <sheet name="VNS-M" sheetId="5" r:id="rId8"/>
    <sheet name="VNS-L" sheetId="6" r:id="rId9"/>
    <sheet name="TSG-TF-VNS" sheetId="8" r:id="rId10"/>
    <sheet name="VNS" sheetId="7" r:id="rId11"/>
    <sheet name="VNS2" sheetId="16" r:id="rId12"/>
    <sheet name="GTSPILB" sheetId="17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1" i="17" l="1"/>
  <c r="M91" i="17"/>
  <c r="K91" i="17"/>
  <c r="J91" i="17"/>
  <c r="H91" i="17"/>
  <c r="G91" i="17"/>
  <c r="F91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K3" i="17"/>
  <c r="J3" i="17"/>
  <c r="C91" i="17" l="1"/>
  <c r="B91" i="17"/>
  <c r="I36" i="8" l="1"/>
  <c r="E36" i="8"/>
  <c r="G9" i="2"/>
  <c r="E9" i="2"/>
  <c r="D9" i="2"/>
  <c r="C9" i="2"/>
  <c r="B9" i="2"/>
  <c r="H9" i="2"/>
  <c r="N83" i="12"/>
  <c r="M83" i="12"/>
  <c r="L83" i="12"/>
  <c r="J83" i="12"/>
  <c r="I83" i="12"/>
  <c r="F83" i="12"/>
  <c r="E83" i="12"/>
  <c r="D83" i="12"/>
  <c r="C83" i="12"/>
  <c r="B8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3" i="12"/>
  <c r="G13" i="10"/>
  <c r="K13" i="10"/>
  <c r="K7" i="10"/>
  <c r="K4" i="10"/>
  <c r="K5" i="10"/>
  <c r="K6" i="10"/>
  <c r="K8" i="10"/>
  <c r="K9" i="10"/>
  <c r="K10" i="10"/>
  <c r="K11" i="10"/>
  <c r="K12" i="10"/>
  <c r="K3" i="10"/>
  <c r="O13" i="10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" i="1"/>
  <c r="N13" i="10" l="1"/>
  <c r="F13" i="10"/>
  <c r="E13" i="10"/>
  <c r="D13" i="10"/>
  <c r="C13" i="10"/>
  <c r="B13" i="10"/>
  <c r="J12" i="10"/>
  <c r="J11" i="10"/>
  <c r="J10" i="10"/>
  <c r="J8" i="10"/>
  <c r="J7" i="10"/>
  <c r="J6" i="10"/>
  <c r="J5" i="10"/>
  <c r="J4" i="10"/>
  <c r="J3" i="10"/>
  <c r="J36" i="8"/>
  <c r="H36" i="8"/>
  <c r="F36" i="8"/>
  <c r="D36" i="8"/>
  <c r="C36" i="8"/>
  <c r="B36" i="8"/>
  <c r="J29" i="8"/>
  <c r="H29" i="8"/>
  <c r="D29" i="8"/>
  <c r="C29" i="8"/>
  <c r="B29" i="8"/>
  <c r="F9" i="8"/>
  <c r="F4" i="8"/>
  <c r="N24" i="5"/>
  <c r="M24" i="5"/>
  <c r="H24" i="5"/>
  <c r="G24" i="5"/>
  <c r="F24" i="5"/>
  <c r="C24" i="5"/>
  <c r="B24" i="5"/>
  <c r="D23" i="5"/>
  <c r="K23" i="5" s="1"/>
  <c r="D22" i="5"/>
  <c r="J22" i="5" s="1"/>
  <c r="D21" i="5"/>
  <c r="K21" i="5" s="1"/>
  <c r="D20" i="5"/>
  <c r="J20" i="5" s="1"/>
  <c r="K19" i="5"/>
  <c r="J19" i="5"/>
  <c r="D19" i="5"/>
  <c r="D18" i="5"/>
  <c r="J18" i="5" s="1"/>
  <c r="D17" i="5"/>
  <c r="J17" i="5" s="1"/>
  <c r="D16" i="5"/>
  <c r="J16" i="5" s="1"/>
  <c r="D15" i="5"/>
  <c r="K15" i="5" s="1"/>
  <c r="D14" i="5"/>
  <c r="J14" i="5" s="1"/>
  <c r="D13" i="5"/>
  <c r="K13" i="5" s="1"/>
  <c r="D12" i="5"/>
  <c r="J12" i="5" s="1"/>
  <c r="K11" i="5"/>
  <c r="D11" i="5"/>
  <c r="J11" i="5" s="1"/>
  <c r="D10" i="5"/>
  <c r="J10" i="5" s="1"/>
  <c r="D9" i="5"/>
  <c r="J9" i="5" s="1"/>
  <c r="D8" i="5"/>
  <c r="J8" i="5" s="1"/>
  <c r="D7" i="5"/>
  <c r="K7" i="5" s="1"/>
  <c r="D6" i="5"/>
  <c r="J6" i="5" s="1"/>
  <c r="D5" i="5"/>
  <c r="K5" i="5" s="1"/>
  <c r="D4" i="5"/>
  <c r="J4" i="5" s="1"/>
  <c r="R10" i="11"/>
  <c r="Q10" i="11"/>
  <c r="O10" i="11"/>
  <c r="M10" i="11"/>
  <c r="L10" i="11"/>
  <c r="J10" i="11"/>
  <c r="H10" i="11"/>
  <c r="G10" i="11"/>
  <c r="C10" i="11"/>
  <c r="B10" i="11"/>
  <c r="G9" i="11"/>
  <c r="F9" i="11"/>
  <c r="D9" i="11"/>
  <c r="G8" i="11"/>
  <c r="F8" i="11"/>
  <c r="D8" i="11"/>
  <c r="G4" i="11"/>
  <c r="F4" i="11"/>
  <c r="F10" i="11" s="1"/>
  <c r="D4" i="11"/>
  <c r="D10" i="11" s="1"/>
  <c r="S10" i="4"/>
  <c r="R10" i="4"/>
  <c r="P10" i="4"/>
  <c r="N10" i="4"/>
  <c r="M10" i="4"/>
  <c r="K10" i="4"/>
  <c r="I10" i="4"/>
  <c r="C10" i="4"/>
  <c r="B10" i="4"/>
  <c r="H9" i="4"/>
  <c r="G9" i="4"/>
  <c r="E9" i="4"/>
  <c r="H8" i="4"/>
  <c r="G8" i="4"/>
  <c r="E8" i="4"/>
  <c r="H4" i="4"/>
  <c r="H10" i="4" s="1"/>
  <c r="G4" i="4"/>
  <c r="E4" i="4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4" i="3"/>
  <c r="D3" i="3"/>
  <c r="D2" i="3"/>
  <c r="M29" i="1"/>
  <c r="L29" i="1"/>
  <c r="H29" i="1"/>
  <c r="E29" i="1"/>
  <c r="D29" i="1"/>
  <c r="C29" i="1"/>
  <c r="B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K10" i="5" l="1"/>
  <c r="K18" i="5"/>
  <c r="K8" i="5"/>
  <c r="I29" i="1"/>
  <c r="K16" i="5"/>
  <c r="F29" i="8"/>
  <c r="J13" i="10"/>
  <c r="D24" i="5"/>
  <c r="K6" i="5"/>
  <c r="K14" i="5"/>
  <c r="K9" i="5"/>
  <c r="K17" i="5"/>
  <c r="K4" i="5"/>
  <c r="J7" i="5"/>
  <c r="K12" i="5"/>
  <c r="J15" i="5"/>
  <c r="K20" i="5"/>
  <c r="J23" i="5"/>
  <c r="K22" i="5"/>
  <c r="J5" i="5"/>
  <c r="J24" i="5" s="1"/>
  <c r="J13" i="5"/>
  <c r="J21" i="5"/>
  <c r="E10" i="4"/>
  <c r="G10" i="4"/>
  <c r="K24" i="5" l="1"/>
</calcChain>
</file>

<file path=xl/sharedStrings.xml><?xml version="1.0" encoding="utf-8"?>
<sst xmlns="http://schemas.openxmlformats.org/spreadsheetml/2006/main" count="715" uniqueCount="432">
  <si>
    <t>Instance</t>
    <phoneticPr fontId="2" type="noConversion"/>
  </si>
  <si>
    <t>GAP(%)</t>
    <phoneticPr fontId="2" type="noConversion"/>
  </si>
  <si>
    <t>Time(s)</t>
    <phoneticPr fontId="2" type="noConversion"/>
  </si>
  <si>
    <t>RPP</t>
    <phoneticPr fontId="2" type="noConversion"/>
  </si>
  <si>
    <t>L0003</t>
    <phoneticPr fontId="2" type="noConversion"/>
  </si>
  <si>
    <r>
      <t>Time(s</t>
    </r>
    <r>
      <rPr>
        <sz val="11"/>
        <color theme="1"/>
        <rFont val="等线"/>
        <family val="2"/>
      </rPr>
      <t>）</t>
    </r>
    <phoneticPr fontId="2" type="noConversion"/>
  </si>
  <si>
    <r>
      <t>Time(s</t>
    </r>
    <r>
      <rPr>
        <sz val="11"/>
        <color theme="1"/>
        <rFont val="等线"/>
        <family val="2"/>
      </rPr>
      <t>）</t>
    </r>
  </si>
  <si>
    <t>L0003</t>
  </si>
  <si>
    <t>GTSP</t>
    <phoneticPr fontId="2" type="noConversion"/>
  </si>
  <si>
    <t>Solution obtained</t>
  </si>
  <si>
    <t>min</t>
    <phoneticPr fontId="2" type="noConversion"/>
  </si>
  <si>
    <t>avg</t>
    <phoneticPr fontId="2" type="noConversion"/>
  </si>
  <si>
    <t>dev</t>
    <phoneticPr fontId="2" type="noConversion"/>
  </si>
  <si>
    <t>best</t>
    <phoneticPr fontId="2" type="noConversion"/>
  </si>
  <si>
    <t>Albano</t>
    <phoneticPr fontId="2" type="noConversion"/>
  </si>
  <si>
    <t>Dagli</t>
    <phoneticPr fontId="2" type="noConversion"/>
  </si>
  <si>
    <t>Dighe1</t>
    <phoneticPr fontId="2" type="noConversion"/>
  </si>
  <si>
    <t>Dighe2</t>
    <phoneticPr fontId="2" type="noConversion"/>
  </si>
  <si>
    <t>Fu</t>
    <phoneticPr fontId="2" type="noConversion"/>
  </si>
  <si>
    <t>Jakobs1</t>
    <phoneticPr fontId="2" type="noConversion"/>
  </si>
  <si>
    <t>Jakobs2</t>
    <phoneticPr fontId="2" type="noConversion"/>
  </si>
  <si>
    <t>Mao</t>
    <phoneticPr fontId="2" type="noConversion"/>
  </si>
  <si>
    <t>Marques</t>
    <phoneticPr fontId="2" type="noConversion"/>
  </si>
  <si>
    <t>Poly1a</t>
    <phoneticPr fontId="2" type="noConversion"/>
  </si>
  <si>
    <t>Poly2a</t>
    <phoneticPr fontId="2" type="noConversion"/>
  </si>
  <si>
    <t>Poly2b</t>
    <phoneticPr fontId="2" type="noConversion"/>
  </si>
  <si>
    <t>Poly3a</t>
    <phoneticPr fontId="2" type="noConversion"/>
  </si>
  <si>
    <t>Poly4a</t>
    <phoneticPr fontId="2" type="noConversion"/>
  </si>
  <si>
    <t>Poly4b</t>
    <phoneticPr fontId="2" type="noConversion"/>
  </si>
  <si>
    <t>Poly5a</t>
    <phoneticPr fontId="2" type="noConversion"/>
  </si>
  <si>
    <t>Poly5b</t>
    <phoneticPr fontId="2" type="noConversion"/>
  </si>
  <si>
    <t>Shapes</t>
    <phoneticPr fontId="2" type="noConversion"/>
  </si>
  <si>
    <t>Shapes0</t>
    <phoneticPr fontId="2" type="noConversion"/>
  </si>
  <si>
    <t>Shapes1</t>
    <phoneticPr fontId="2" type="noConversion"/>
  </si>
  <si>
    <t>Shapes2</t>
    <phoneticPr fontId="2" type="noConversion"/>
  </si>
  <si>
    <t>Shirts</t>
    <phoneticPr fontId="2" type="noConversion"/>
  </si>
  <si>
    <t>Trousers</t>
    <phoneticPr fontId="2" type="noConversion"/>
  </si>
  <si>
    <t>Blaz2\_s</t>
    <phoneticPr fontId="2" type="noConversion"/>
  </si>
  <si>
    <t>Dighe1\_s</t>
    <phoneticPr fontId="2" type="noConversion"/>
  </si>
  <si>
    <t>avg.</t>
    <phoneticPr fontId="2" type="noConversion"/>
  </si>
  <si>
    <t>-</t>
    <phoneticPr fontId="2" type="noConversion"/>
  </si>
  <si>
    <t>*</t>
    <phoneticPr fontId="2" type="noConversion"/>
  </si>
  <si>
    <t>L0004\_0</t>
    <phoneticPr fontId="2" type="noConversion"/>
  </si>
  <si>
    <t>L0004\_1</t>
    <phoneticPr fontId="2" type="noConversion"/>
  </si>
  <si>
    <t>L0005\_2</t>
    <phoneticPr fontId="2" type="noConversion"/>
  </si>
  <si>
    <t>Instance</t>
  </si>
  <si>
    <t>Time(s)</t>
  </si>
  <si>
    <t>RPP</t>
  </si>
  <si>
    <t>TSG</t>
  </si>
  <si>
    <t>-</t>
  </si>
  <si>
    <t>*</t>
  </si>
  <si>
    <t>avg.</t>
  </si>
  <si>
    <t>$|P|$</t>
  </si>
  <si>
    <t>$|P|$</t>
    <phoneticPr fontId="2" type="noConversion"/>
  </si>
  <si>
    <t>$|V|$</t>
  </si>
  <si>
    <t>$|V|$</t>
    <phoneticPr fontId="2" type="noConversion"/>
  </si>
  <si>
    <t>GAP(%)</t>
    <phoneticPr fontId="2" type="noConversion"/>
  </si>
  <si>
    <t>RPP</t>
    <phoneticPr fontId="2" type="noConversion"/>
  </si>
  <si>
    <t>Blaz2\_s</t>
    <phoneticPr fontId="2" type="noConversion"/>
  </si>
  <si>
    <t>Dighe1\_s</t>
    <phoneticPr fontId="2" type="noConversion"/>
  </si>
  <si>
    <t>Jakobs2</t>
    <phoneticPr fontId="2" type="noConversion"/>
  </si>
  <si>
    <t>Poly5a</t>
    <phoneticPr fontId="2" type="noConversion"/>
  </si>
  <si>
    <t>Shapes</t>
    <phoneticPr fontId="2" type="noConversion"/>
  </si>
  <si>
    <t>Shapes1</t>
    <phoneticPr fontId="2" type="noConversion"/>
  </si>
  <si>
    <t>Shapes2</t>
    <phoneticPr fontId="2" type="noConversion"/>
  </si>
  <si>
    <t>Swim</t>
    <phoneticPr fontId="2" type="noConversion"/>
  </si>
  <si>
    <t>avg.</t>
    <phoneticPr fontId="2" type="noConversion"/>
  </si>
  <si>
    <t>Instance</t>
    <phoneticPr fontId="2" type="noConversion"/>
  </si>
  <si>
    <t>$|P|$</t>
    <phoneticPr fontId="2" type="noConversion"/>
  </si>
  <si>
    <t>Time(s)</t>
    <phoneticPr fontId="2" type="noConversion"/>
  </si>
  <si>
    <t>L0004\_0</t>
    <phoneticPr fontId="2" type="noConversion"/>
  </si>
  <si>
    <t>L0005\_0</t>
    <phoneticPr fontId="2" type="noConversion"/>
  </si>
  <si>
    <t>L0005\_1</t>
    <phoneticPr fontId="2" type="noConversion"/>
  </si>
  <si>
    <t>L0005\_2</t>
    <phoneticPr fontId="2" type="noConversion"/>
  </si>
  <si>
    <t>Solution</t>
    <phoneticPr fontId="2" type="noConversion"/>
  </si>
  <si>
    <t>Instance</t>
    <phoneticPr fontId="2" type="noConversion"/>
  </si>
  <si>
    <t>$|V|$</t>
    <phoneticPr fontId="2" type="noConversion"/>
  </si>
  <si>
    <t>Solution</t>
    <phoneticPr fontId="2" type="noConversion"/>
  </si>
  <si>
    <t>GAP(\%)</t>
    <phoneticPr fontId="2" type="noConversion"/>
  </si>
  <si>
    <t>Time(s)</t>
    <phoneticPr fontId="2" type="noConversion"/>
  </si>
  <si>
    <t>*</t>
    <phoneticPr fontId="2" type="noConversion"/>
  </si>
  <si>
    <t>Blaz2\_s</t>
    <phoneticPr fontId="2" type="noConversion"/>
  </si>
  <si>
    <t>Dagli</t>
    <phoneticPr fontId="2" type="noConversion"/>
  </si>
  <si>
    <t>Dighe1</t>
    <phoneticPr fontId="2" type="noConversion"/>
  </si>
  <si>
    <t>Dighe2</t>
    <phoneticPr fontId="2" type="noConversion"/>
  </si>
  <si>
    <t>Fu</t>
    <phoneticPr fontId="2" type="noConversion"/>
  </si>
  <si>
    <t>Jakobs1</t>
    <phoneticPr fontId="2" type="noConversion"/>
  </si>
  <si>
    <t>*</t>
    <phoneticPr fontId="2" type="noConversion"/>
  </si>
  <si>
    <t>Mao</t>
    <phoneticPr fontId="2" type="noConversion"/>
  </si>
  <si>
    <t>-</t>
    <phoneticPr fontId="2" type="noConversion"/>
  </si>
  <si>
    <t>Marques</t>
    <phoneticPr fontId="2" type="noConversion"/>
  </si>
  <si>
    <t>-</t>
    <phoneticPr fontId="2" type="noConversion"/>
  </si>
  <si>
    <t>Poly1a</t>
    <phoneticPr fontId="2" type="noConversion"/>
  </si>
  <si>
    <t>Poly2a</t>
    <phoneticPr fontId="2" type="noConversion"/>
  </si>
  <si>
    <t>-</t>
    <phoneticPr fontId="2" type="noConversion"/>
  </si>
  <si>
    <t>Poly2b</t>
    <phoneticPr fontId="2" type="noConversion"/>
  </si>
  <si>
    <t>-</t>
    <phoneticPr fontId="2" type="noConversion"/>
  </si>
  <si>
    <t>Poly3a</t>
    <phoneticPr fontId="2" type="noConversion"/>
  </si>
  <si>
    <t>Poly4a</t>
    <phoneticPr fontId="2" type="noConversion"/>
  </si>
  <si>
    <t>*</t>
    <phoneticPr fontId="2" type="noConversion"/>
  </si>
  <si>
    <t>Poly4b</t>
    <phoneticPr fontId="2" type="noConversion"/>
  </si>
  <si>
    <t>Poly5a</t>
    <phoneticPr fontId="2" type="noConversion"/>
  </si>
  <si>
    <t>Poly5b</t>
    <phoneticPr fontId="2" type="noConversion"/>
  </si>
  <si>
    <t>-</t>
    <phoneticPr fontId="2" type="noConversion"/>
  </si>
  <si>
    <t>Shapes0</t>
    <phoneticPr fontId="2" type="noConversion"/>
  </si>
  <si>
    <t>Shapes2</t>
    <phoneticPr fontId="2" type="noConversion"/>
  </si>
  <si>
    <t>Shirts</t>
    <phoneticPr fontId="2" type="noConversion"/>
  </si>
  <si>
    <t>-</t>
    <phoneticPr fontId="2" type="noConversion"/>
  </si>
  <si>
    <t>Swim</t>
    <phoneticPr fontId="2" type="noConversion"/>
  </si>
  <si>
    <t>Trousers</t>
    <phoneticPr fontId="2" type="noConversion"/>
  </si>
  <si>
    <t>L0003</t>
    <phoneticPr fontId="2" type="noConversion"/>
  </si>
  <si>
    <t>L0004\_0</t>
    <phoneticPr fontId="2" type="noConversion"/>
  </si>
  <si>
    <t>L0004\_1</t>
    <phoneticPr fontId="2" type="noConversion"/>
  </si>
  <si>
    <t>L0005\_0</t>
    <phoneticPr fontId="2" type="noConversion"/>
  </si>
  <si>
    <t>L0005\_1</t>
    <phoneticPr fontId="2" type="noConversion"/>
  </si>
  <si>
    <t>L0005\_2</t>
    <phoneticPr fontId="2" type="noConversion"/>
  </si>
  <si>
    <t>VNS</t>
  </si>
  <si>
    <t>Solution</t>
    <phoneticPr fontId="2" type="noConversion"/>
  </si>
  <si>
    <t>GAP(%)</t>
    <phoneticPr fontId="2" type="noConversion"/>
  </si>
  <si>
    <t>VNS</t>
    <phoneticPr fontId="2" type="noConversion"/>
  </si>
  <si>
    <t>GTSP</t>
    <phoneticPr fontId="2" type="noConversion"/>
  </si>
  <si>
    <t>GTSP</t>
    <phoneticPr fontId="2" type="noConversion"/>
  </si>
  <si>
    <t>best</t>
    <phoneticPr fontId="2" type="noConversion"/>
  </si>
  <si>
    <t>min</t>
    <phoneticPr fontId="2" type="noConversion"/>
  </si>
  <si>
    <t>avg</t>
    <phoneticPr fontId="2" type="noConversion"/>
  </si>
  <si>
    <t>dev</t>
    <phoneticPr fontId="2" type="noConversion"/>
  </si>
  <si>
    <t>best</t>
    <phoneticPr fontId="2" type="noConversion"/>
  </si>
  <si>
    <t>min</t>
    <phoneticPr fontId="2" type="noConversion"/>
  </si>
  <si>
    <t>avg</t>
    <phoneticPr fontId="2" type="noConversion"/>
  </si>
  <si>
    <t>Blaz2\_s</t>
    <phoneticPr fontId="2" type="noConversion"/>
  </si>
  <si>
    <t>Dighe1\_s</t>
    <phoneticPr fontId="2" type="noConversion"/>
  </si>
  <si>
    <t>Dighe2</t>
    <phoneticPr fontId="2" type="noConversion"/>
  </si>
  <si>
    <t>Fu</t>
    <phoneticPr fontId="2" type="noConversion"/>
  </si>
  <si>
    <t>Poly1a</t>
    <phoneticPr fontId="2" type="noConversion"/>
  </si>
  <si>
    <t>avg</t>
    <phoneticPr fontId="2" type="noConversion"/>
  </si>
  <si>
    <t>Solution</t>
    <phoneticPr fontId="2" type="noConversion"/>
  </si>
  <si>
    <t>Time(s)</t>
    <phoneticPr fontId="2" type="noConversion"/>
  </si>
  <si>
    <t>GTSP</t>
    <phoneticPr fontId="2" type="noConversion"/>
  </si>
  <si>
    <t>VNS</t>
    <phoneticPr fontId="2" type="noConversion"/>
  </si>
  <si>
    <t>best</t>
    <phoneticPr fontId="2" type="noConversion"/>
  </si>
  <si>
    <t>avg</t>
    <phoneticPr fontId="2" type="noConversion"/>
  </si>
  <si>
    <t>best</t>
    <phoneticPr fontId="2" type="noConversion"/>
  </si>
  <si>
    <t>min</t>
    <phoneticPr fontId="2" type="noConversion"/>
  </si>
  <si>
    <t>min</t>
    <phoneticPr fontId="2" type="noConversion"/>
  </si>
  <si>
    <t>Blaz2\_s</t>
    <phoneticPr fontId="2" type="noConversion"/>
  </si>
  <si>
    <t>Dighe2</t>
    <phoneticPr fontId="2" type="noConversion"/>
  </si>
  <si>
    <t>Poly1a</t>
    <phoneticPr fontId="2" type="noConversion"/>
  </si>
  <si>
    <t>avg</t>
    <phoneticPr fontId="2" type="noConversion"/>
  </si>
  <si>
    <t>$|V|$</t>
    <phoneticPr fontId="2" type="noConversion"/>
  </si>
  <si>
    <t>Instance</t>
    <phoneticPr fontId="2" type="noConversion"/>
  </si>
  <si>
    <t>Solution</t>
    <phoneticPr fontId="2" type="noConversion"/>
  </si>
  <si>
    <t>GAP(\%)</t>
    <phoneticPr fontId="2" type="noConversion"/>
  </si>
  <si>
    <t>GTSP</t>
    <phoneticPr fontId="2" type="noConversion"/>
  </si>
  <si>
    <t>VNS</t>
    <phoneticPr fontId="2" type="noConversion"/>
  </si>
  <si>
    <t>lower bound</t>
    <phoneticPr fontId="2" type="noConversion"/>
  </si>
  <si>
    <t>avg</t>
    <phoneticPr fontId="2" type="noConversion"/>
  </si>
  <si>
    <t>dev</t>
    <phoneticPr fontId="2" type="noConversion"/>
  </si>
  <si>
    <t>avg</t>
    <phoneticPr fontId="2" type="noConversion"/>
  </si>
  <si>
    <t>min</t>
    <phoneticPr fontId="2" type="noConversion"/>
  </si>
  <si>
    <t>avg</t>
    <phoneticPr fontId="2" type="noConversion"/>
  </si>
  <si>
    <t>Albano</t>
    <phoneticPr fontId="2" type="noConversion"/>
  </si>
  <si>
    <t>Dagli</t>
    <phoneticPr fontId="2" type="noConversion"/>
  </si>
  <si>
    <t>Jakobs1</t>
    <phoneticPr fontId="2" type="noConversion"/>
  </si>
  <si>
    <t>Marques</t>
    <phoneticPr fontId="2" type="noConversion"/>
  </si>
  <si>
    <t>Poly3a</t>
    <phoneticPr fontId="2" type="noConversion"/>
  </si>
  <si>
    <t>Poly4a</t>
    <phoneticPr fontId="2" type="noConversion"/>
  </si>
  <si>
    <t>Poly4b</t>
    <phoneticPr fontId="2" type="noConversion"/>
  </si>
  <si>
    <t>Shapes</t>
    <phoneticPr fontId="2" type="noConversion"/>
  </si>
  <si>
    <t>Shapes0</t>
    <phoneticPr fontId="2" type="noConversion"/>
  </si>
  <si>
    <t>Shirts</t>
    <phoneticPr fontId="2" type="noConversion"/>
  </si>
  <si>
    <t>Swim</t>
    <phoneticPr fontId="2" type="noConversion"/>
  </si>
  <si>
    <t>Trousers</t>
    <phoneticPr fontId="2" type="noConversion"/>
  </si>
  <si>
    <t>$|P|$</t>
    <phoneticPr fontId="2" type="noConversion"/>
  </si>
  <si>
    <t>Instance</t>
    <phoneticPr fontId="2" type="noConversion"/>
  </si>
  <si>
    <t>$|V|$</t>
    <phoneticPr fontId="2" type="noConversion"/>
  </si>
  <si>
    <t>Solution</t>
    <phoneticPr fontId="2" type="noConversion"/>
  </si>
  <si>
    <t>min</t>
    <phoneticPr fontId="2" type="noConversion"/>
  </si>
  <si>
    <t>L0003</t>
    <phoneticPr fontId="2" type="noConversion"/>
  </si>
  <si>
    <t>L0004\_1</t>
    <phoneticPr fontId="2" type="noConversion"/>
  </si>
  <si>
    <t>L0005\_0</t>
    <phoneticPr fontId="2" type="noConversion"/>
  </si>
  <si>
    <t>L0005\_1</t>
    <phoneticPr fontId="2" type="noConversion"/>
  </si>
  <si>
    <t>TSG</t>
    <phoneticPr fontId="2" type="noConversion"/>
  </si>
  <si>
    <t>Dighe1</t>
    <phoneticPr fontId="2" type="noConversion"/>
  </si>
  <si>
    <t>Dighe1\_s</t>
    <phoneticPr fontId="2" type="noConversion"/>
  </si>
  <si>
    <t>Dighe2</t>
    <phoneticPr fontId="2" type="noConversion"/>
  </si>
  <si>
    <t>Fu</t>
    <phoneticPr fontId="2" type="noConversion"/>
  </si>
  <si>
    <t>Jakobs1</t>
    <phoneticPr fontId="2" type="noConversion"/>
  </si>
  <si>
    <t>Jakobs2</t>
    <phoneticPr fontId="2" type="noConversion"/>
  </si>
  <si>
    <t>Mao</t>
    <phoneticPr fontId="2" type="noConversion"/>
  </si>
  <si>
    <t>Marques</t>
    <phoneticPr fontId="2" type="noConversion"/>
  </si>
  <si>
    <t>Poly1a</t>
    <phoneticPr fontId="2" type="noConversion"/>
  </si>
  <si>
    <t>Poly2a</t>
    <phoneticPr fontId="2" type="noConversion"/>
  </si>
  <si>
    <t>Poly2b</t>
    <phoneticPr fontId="2" type="noConversion"/>
  </si>
  <si>
    <t>Poly3a</t>
    <phoneticPr fontId="2" type="noConversion"/>
  </si>
  <si>
    <t>Poly4a</t>
    <phoneticPr fontId="2" type="noConversion"/>
  </si>
  <si>
    <t>Poly4b</t>
    <phoneticPr fontId="2" type="noConversion"/>
  </si>
  <si>
    <t>Poly5a</t>
    <phoneticPr fontId="2" type="noConversion"/>
  </si>
  <si>
    <t>Poly5b</t>
    <phoneticPr fontId="2" type="noConversion"/>
  </si>
  <si>
    <t>Shapes</t>
    <phoneticPr fontId="2" type="noConversion"/>
  </si>
  <si>
    <t>Shapes0</t>
    <phoneticPr fontId="2" type="noConversion"/>
  </si>
  <si>
    <t>Shapes1</t>
    <phoneticPr fontId="2" type="noConversion"/>
  </si>
  <si>
    <t>Shapes2</t>
    <phoneticPr fontId="2" type="noConversion"/>
  </si>
  <si>
    <t>Shirts</t>
    <phoneticPr fontId="2" type="noConversion"/>
  </si>
  <si>
    <t>Swim</t>
    <phoneticPr fontId="2" type="noConversion"/>
  </si>
  <si>
    <t>Trousers</t>
    <phoneticPr fontId="2" type="noConversion"/>
  </si>
  <si>
    <t>avg.</t>
    <phoneticPr fontId="2" type="noConversion"/>
  </si>
  <si>
    <t>L0003</t>
    <phoneticPr fontId="2" type="noConversion"/>
  </si>
  <si>
    <t>L0004\_0</t>
    <phoneticPr fontId="2" type="noConversion"/>
  </si>
  <si>
    <t>L0004\_1</t>
    <phoneticPr fontId="2" type="noConversion"/>
  </si>
  <si>
    <t>L0005\_0</t>
    <phoneticPr fontId="2" type="noConversion"/>
  </si>
  <si>
    <t>L0005\_1</t>
    <phoneticPr fontId="2" type="noConversion"/>
  </si>
  <si>
    <t>L0005\_2</t>
    <phoneticPr fontId="2" type="noConversion"/>
  </si>
  <si>
    <t>avg.</t>
    <phoneticPr fontId="2" type="noConversion"/>
  </si>
  <si>
    <t>Profiles6\_2</t>
    <phoneticPr fontId="2" type="noConversion"/>
  </si>
  <si>
    <t>Profiles9\_1</t>
    <phoneticPr fontId="2" type="noConversion"/>
  </si>
  <si>
    <t>Profiles9\_3</t>
    <phoneticPr fontId="2" type="noConversion"/>
  </si>
  <si>
    <t>Profiles2\_0</t>
    <phoneticPr fontId="2" type="noConversion"/>
  </si>
  <si>
    <t>$|P|$</t>
    <phoneticPr fontId="2" type="noConversion"/>
  </si>
  <si>
    <t>$|V|$</t>
    <phoneticPr fontId="2" type="noConversion"/>
  </si>
  <si>
    <t>$|M|$</t>
    <phoneticPr fontId="2" type="noConversion"/>
  </si>
  <si>
    <t>GAP(\%)</t>
    <phoneticPr fontId="2" type="noConversion"/>
  </si>
  <si>
    <t>Profiles2\_1</t>
    <phoneticPr fontId="2" type="noConversion"/>
  </si>
  <si>
    <t>Profiles2\_2</t>
    <phoneticPr fontId="2" type="noConversion"/>
  </si>
  <si>
    <t>Profiles6\_0</t>
    <phoneticPr fontId="2" type="noConversion"/>
  </si>
  <si>
    <t>Profiles6\_1</t>
    <phoneticPr fontId="2" type="noConversion"/>
  </si>
  <si>
    <t>Profiles9\_0</t>
    <phoneticPr fontId="2" type="noConversion"/>
  </si>
  <si>
    <t>Profiles9\_2</t>
    <phoneticPr fontId="2" type="noConversion"/>
  </si>
  <si>
    <t>Instance</t>
    <phoneticPr fontId="2" type="noConversion"/>
  </si>
  <si>
    <t>$|P|$</t>
    <phoneticPr fontId="2" type="noConversion"/>
  </si>
  <si>
    <t>$|V|$</t>
    <phoneticPr fontId="2" type="noConversion"/>
  </si>
  <si>
    <t>Solution</t>
    <phoneticPr fontId="2" type="noConversion"/>
  </si>
  <si>
    <t>Time(s)</t>
    <phoneticPr fontId="2" type="noConversion"/>
  </si>
  <si>
    <r>
      <t>Time(s</t>
    </r>
    <r>
      <rPr>
        <sz val="11"/>
        <color theme="1"/>
        <rFont val="等线"/>
        <family val="2"/>
      </rPr>
      <t>）</t>
    </r>
    <phoneticPr fontId="2" type="noConversion"/>
  </si>
  <si>
    <t>Albano</t>
    <phoneticPr fontId="2" type="noConversion"/>
  </si>
  <si>
    <t>Dighe1</t>
    <phoneticPr fontId="2" type="noConversion"/>
  </si>
  <si>
    <t>Dighe2</t>
    <phoneticPr fontId="2" type="noConversion"/>
  </si>
  <si>
    <t>Fu</t>
    <phoneticPr fontId="2" type="noConversion"/>
  </si>
  <si>
    <t>Jakobs1</t>
    <phoneticPr fontId="2" type="noConversion"/>
  </si>
  <si>
    <t>Jakobs2</t>
    <phoneticPr fontId="2" type="noConversion"/>
  </si>
  <si>
    <t>Mao</t>
    <phoneticPr fontId="2" type="noConversion"/>
  </si>
  <si>
    <t>Marques</t>
    <phoneticPr fontId="2" type="noConversion"/>
  </si>
  <si>
    <t>Poly1a</t>
    <phoneticPr fontId="2" type="noConversion"/>
  </si>
  <si>
    <t>Poly2a</t>
    <phoneticPr fontId="2" type="noConversion"/>
  </si>
  <si>
    <t>Poly2b</t>
    <phoneticPr fontId="2" type="noConversion"/>
  </si>
  <si>
    <t>Poly3a</t>
    <phoneticPr fontId="2" type="noConversion"/>
  </si>
  <si>
    <t>Poly4a</t>
    <phoneticPr fontId="2" type="noConversion"/>
  </si>
  <si>
    <t>Poly4b</t>
    <phoneticPr fontId="2" type="noConversion"/>
  </si>
  <si>
    <t>Shapes</t>
    <phoneticPr fontId="2" type="noConversion"/>
  </si>
  <si>
    <t>Shapes1</t>
    <phoneticPr fontId="2" type="noConversion"/>
  </si>
  <si>
    <t>Shapes2</t>
    <phoneticPr fontId="2" type="noConversion"/>
  </si>
  <si>
    <t>Shirts</t>
    <phoneticPr fontId="2" type="noConversion"/>
  </si>
  <si>
    <t>Swim</t>
    <phoneticPr fontId="2" type="noConversion"/>
  </si>
  <si>
    <t>Trousers</t>
    <phoneticPr fontId="2" type="noConversion"/>
  </si>
  <si>
    <t>L0004\_0</t>
    <phoneticPr fontId="2" type="noConversion"/>
  </si>
  <si>
    <t>L0004\_1</t>
    <phoneticPr fontId="2" type="noConversion"/>
  </si>
  <si>
    <t>L0005\_0</t>
    <phoneticPr fontId="2" type="noConversion"/>
  </si>
  <si>
    <t>L0005\_1</t>
    <phoneticPr fontId="2" type="noConversion"/>
  </si>
  <si>
    <t>L0005\_2</t>
    <phoneticPr fontId="2" type="noConversion"/>
  </si>
  <si>
    <t>TF</t>
    <phoneticPr fontId="2" type="noConversion"/>
  </si>
  <si>
    <t>$|E|$</t>
    <phoneticPr fontId="2" type="noConversion"/>
  </si>
  <si>
    <t>TSG</t>
    <phoneticPr fontId="2" type="noConversion"/>
  </si>
  <si>
    <t>TF</t>
    <phoneticPr fontId="2" type="noConversion"/>
  </si>
  <si>
    <t>ARTIF</t>
    <phoneticPr fontId="2" type="noConversion"/>
  </si>
  <si>
    <t>BLASZ2</t>
    <phoneticPr fontId="2" type="noConversion"/>
  </si>
  <si>
    <t>BLAZEWICZ1</t>
    <phoneticPr fontId="2" type="noConversion"/>
  </si>
  <si>
    <t>BLAZEWICZ2</t>
    <phoneticPr fontId="2" type="noConversion"/>
  </si>
  <si>
    <t>BLAZEWICZ3</t>
    <phoneticPr fontId="2" type="noConversion"/>
  </si>
  <si>
    <t>BLAZEWICZ4</t>
    <phoneticPr fontId="2" type="noConversion"/>
  </si>
  <si>
    <t>BLAZEWICZ5</t>
    <phoneticPr fontId="2" type="noConversion"/>
  </si>
  <si>
    <t>DAGLI1</t>
    <phoneticPr fontId="2" type="noConversion"/>
  </si>
  <si>
    <t>FU</t>
    <phoneticPr fontId="2" type="noConversion"/>
  </si>
  <si>
    <t>FU10</t>
    <phoneticPr fontId="2" type="noConversion"/>
  </si>
  <si>
    <t>FU5</t>
    <phoneticPr fontId="2" type="noConversion"/>
  </si>
  <si>
    <t>FU6</t>
    <phoneticPr fontId="2" type="noConversion"/>
  </si>
  <si>
    <t>FU7</t>
    <phoneticPr fontId="2" type="noConversion"/>
  </si>
  <si>
    <t>FU8</t>
    <phoneticPr fontId="2" type="noConversion"/>
  </si>
  <si>
    <t>FU9</t>
    <phoneticPr fontId="2" type="noConversion"/>
  </si>
  <si>
    <t>J1-10-10-0</t>
    <phoneticPr fontId="2" type="noConversion"/>
  </si>
  <si>
    <t>J1-10-10-1</t>
    <phoneticPr fontId="2" type="noConversion"/>
  </si>
  <si>
    <t>J1-10-10-2</t>
    <phoneticPr fontId="2" type="noConversion"/>
  </si>
  <si>
    <t>J1-10-10-3</t>
    <phoneticPr fontId="2" type="noConversion"/>
  </si>
  <si>
    <t>J1-10-10-4</t>
    <phoneticPr fontId="2" type="noConversion"/>
  </si>
  <si>
    <t>J1-12-20-0</t>
    <phoneticPr fontId="2" type="noConversion"/>
  </si>
  <si>
    <t>J1-12-20-1</t>
    <phoneticPr fontId="2" type="noConversion"/>
  </si>
  <si>
    <t>J1-12-20-2</t>
    <phoneticPr fontId="2" type="noConversion"/>
  </si>
  <si>
    <t>J1-12-20-3</t>
    <phoneticPr fontId="2" type="noConversion"/>
  </si>
  <si>
    <t>J1-12-20-4</t>
    <phoneticPr fontId="2" type="noConversion"/>
  </si>
  <si>
    <t>J1-14-20-0</t>
    <phoneticPr fontId="2" type="noConversion"/>
  </si>
  <si>
    <t>J1-14-20-1</t>
    <phoneticPr fontId="2" type="noConversion"/>
  </si>
  <si>
    <t>J1-14-20-2</t>
    <phoneticPr fontId="2" type="noConversion"/>
  </si>
  <si>
    <t>J1-14-20-3</t>
    <phoneticPr fontId="2" type="noConversion"/>
  </si>
  <si>
    <t>J1-14-20-4</t>
    <phoneticPr fontId="2" type="noConversion"/>
  </si>
  <si>
    <t>J2-10-35-0</t>
    <phoneticPr fontId="2" type="noConversion"/>
  </si>
  <si>
    <t>J2-10-35-1</t>
    <phoneticPr fontId="2" type="noConversion"/>
  </si>
  <si>
    <t>J2-10-35-2</t>
    <phoneticPr fontId="2" type="noConversion"/>
  </si>
  <si>
    <t>J2-10-35-3</t>
    <phoneticPr fontId="2" type="noConversion"/>
  </si>
  <si>
    <t>J2-10-35-4</t>
    <phoneticPr fontId="2" type="noConversion"/>
  </si>
  <si>
    <t>J2-12-35-0</t>
    <phoneticPr fontId="2" type="noConversion"/>
  </si>
  <si>
    <t>J2-12-35-1</t>
    <phoneticPr fontId="2" type="noConversion"/>
  </si>
  <si>
    <t>J2-12-35-2</t>
    <phoneticPr fontId="2" type="noConversion"/>
  </si>
  <si>
    <t>J2-12-35-3</t>
    <phoneticPr fontId="2" type="noConversion"/>
  </si>
  <si>
    <t>J2-12-35-4</t>
    <phoneticPr fontId="2" type="noConversion"/>
  </si>
  <si>
    <t>J2-14-35-0</t>
    <phoneticPr fontId="2" type="noConversion"/>
  </si>
  <si>
    <t>J2-14-35-1</t>
    <phoneticPr fontId="2" type="noConversion"/>
  </si>
  <si>
    <t>J2-14-35-2</t>
    <phoneticPr fontId="2" type="noConversion"/>
  </si>
  <si>
    <t>J2-14-35-3</t>
    <phoneticPr fontId="2" type="noConversion"/>
  </si>
  <si>
    <t>J2-14-35-4</t>
    <phoneticPr fontId="2" type="noConversion"/>
  </si>
  <si>
    <t>JAKOBS1</t>
    <phoneticPr fontId="2" type="noConversion"/>
  </si>
  <si>
    <t>POLY1A</t>
    <phoneticPr fontId="2" type="noConversion"/>
  </si>
  <si>
    <t>POLY1B</t>
    <phoneticPr fontId="2" type="noConversion"/>
  </si>
  <si>
    <t>POLY1C</t>
    <phoneticPr fontId="2" type="noConversion"/>
  </si>
  <si>
    <t>POLY1D</t>
    <phoneticPr fontId="2" type="noConversion"/>
  </si>
  <si>
    <t>POLY1E</t>
    <phoneticPr fontId="2" type="noConversion"/>
  </si>
  <si>
    <t>RCO1</t>
    <phoneticPr fontId="2" type="noConversion"/>
  </si>
  <si>
    <t>RCO2</t>
    <phoneticPr fontId="2" type="noConversion"/>
  </si>
  <si>
    <t>RCO3</t>
    <phoneticPr fontId="2" type="noConversion"/>
  </si>
  <si>
    <t>RCO4</t>
    <phoneticPr fontId="2" type="noConversion"/>
  </si>
  <si>
    <t>RCO5</t>
    <phoneticPr fontId="2" type="noConversion"/>
  </si>
  <si>
    <t>SHAPES15</t>
    <phoneticPr fontId="2" type="noConversion"/>
  </si>
  <si>
    <t>SHAPES2</t>
    <phoneticPr fontId="2" type="noConversion"/>
  </si>
  <si>
    <t>SHAPES4</t>
    <phoneticPr fontId="2" type="noConversion"/>
  </si>
  <si>
    <t>SHAPES5</t>
    <phoneticPr fontId="2" type="noConversion"/>
  </si>
  <si>
    <t>SHAPES7</t>
    <phoneticPr fontId="2" type="noConversion"/>
  </si>
  <si>
    <t>SHAPES8</t>
    <phoneticPr fontId="2" type="noConversion"/>
  </si>
  <si>
    <t>SHAPES9</t>
    <phoneticPr fontId="2" type="noConversion"/>
  </si>
  <si>
    <t>THREE</t>
    <phoneticPr fontId="2" type="noConversion"/>
  </si>
  <si>
    <t>THREEP2</t>
    <phoneticPr fontId="2" type="noConversion"/>
  </si>
  <si>
    <t>THREEP2W9</t>
    <phoneticPr fontId="2" type="noConversion"/>
  </si>
  <si>
    <t>THREEP3</t>
    <phoneticPr fontId="2" type="noConversion"/>
  </si>
  <si>
    <t>THREEP3W9</t>
    <phoneticPr fontId="2" type="noConversion"/>
  </si>
  <si>
    <t>ARTIF1\_2</t>
    <phoneticPr fontId="2" type="noConversion"/>
  </si>
  <si>
    <t>ARTIF2\_4</t>
    <phoneticPr fontId="2" type="noConversion"/>
  </si>
  <si>
    <t>ARTIF3\_6</t>
    <phoneticPr fontId="2" type="noConversion"/>
  </si>
  <si>
    <t>ARTIF4\_8</t>
    <phoneticPr fontId="2" type="noConversion"/>
  </si>
  <si>
    <t>ARTIF5\_10</t>
    <phoneticPr fontId="2" type="noConversion"/>
  </si>
  <si>
    <t>ARTIF6\_12</t>
    <phoneticPr fontId="2" type="noConversion"/>
  </si>
  <si>
    <t>ARTIF7\_14</t>
    <phoneticPr fontId="2" type="noConversion"/>
  </si>
  <si>
    <t>SHIRTS1\_2</t>
    <phoneticPr fontId="2" type="noConversion"/>
  </si>
  <si>
    <t>SHIRTS2\_4</t>
    <phoneticPr fontId="2" type="noConversion"/>
  </si>
  <si>
    <t>SHIRTS3\_6</t>
    <phoneticPr fontId="2" type="noConversion"/>
  </si>
  <si>
    <t>SHIRTS4\_8</t>
    <phoneticPr fontId="2" type="noConversion"/>
  </si>
  <si>
    <t>SHIRTS5\_10</t>
    <phoneticPr fontId="2" type="noConversion"/>
  </si>
  <si>
    <t>107ali535</t>
  </si>
  <si>
    <t>107si535</t>
  </si>
  <si>
    <t>10gr48</t>
  </si>
  <si>
    <t>10hk48</t>
  </si>
  <si>
    <t>113pa561</t>
  </si>
  <si>
    <t>115u574</t>
  </si>
  <si>
    <t>11berlin52</t>
  </si>
  <si>
    <t>11eil51</t>
  </si>
  <si>
    <t>12brazil58</t>
  </si>
  <si>
    <t>131p654</t>
  </si>
  <si>
    <t>132d657</t>
  </si>
  <si>
    <t>134gr666</t>
  </si>
  <si>
    <t>145u724</t>
  </si>
  <si>
    <t>16eil76</t>
  </si>
  <si>
    <t>16pr76</t>
  </si>
  <si>
    <t>200dsj1000</t>
  </si>
  <si>
    <t>201pr1002</t>
  </si>
  <si>
    <t>207si1032</t>
  </si>
  <si>
    <t>20gr96</t>
  </si>
  <si>
    <t>20kroA100</t>
  </si>
  <si>
    <t>20kroB100</t>
  </si>
  <si>
    <t>20kroC100</t>
  </si>
  <si>
    <t>20kroD100</t>
  </si>
  <si>
    <t>20kroE100</t>
  </si>
  <si>
    <t>20rd100</t>
  </si>
  <si>
    <t>212u1060</t>
  </si>
  <si>
    <t>217vm1084</t>
  </si>
  <si>
    <t>21eil101</t>
  </si>
  <si>
    <t>21lin105</t>
  </si>
  <si>
    <t>22pr107</t>
  </si>
  <si>
    <t>24gr120</t>
  </si>
  <si>
    <t>25pr124</t>
  </si>
  <si>
    <t>26bier127</t>
  </si>
  <si>
    <t>26ch130</t>
  </si>
  <si>
    <t>28gr137</t>
  </si>
  <si>
    <t>28pr136</t>
  </si>
  <si>
    <t>29pr144</t>
  </si>
  <si>
    <t>30ch150</t>
  </si>
  <si>
    <t>30kroA150</t>
  </si>
  <si>
    <t>30kroB150</t>
  </si>
  <si>
    <t>31pr152</t>
  </si>
  <si>
    <t>32u159</t>
  </si>
  <si>
    <t>35si175</t>
  </si>
  <si>
    <t>36brg180</t>
  </si>
  <si>
    <t>3burma14</t>
  </si>
  <si>
    <t>40d198</t>
  </si>
  <si>
    <t>40kroa200</t>
  </si>
  <si>
    <t>40krob200</t>
  </si>
  <si>
    <t>41gr202</t>
  </si>
  <si>
    <t>46gr229</t>
  </si>
  <si>
    <t>46pr226</t>
  </si>
  <si>
    <t>4br17</t>
  </si>
  <si>
    <t>4gr17</t>
  </si>
  <si>
    <t>4ulysses16</t>
  </si>
  <si>
    <t>53gil262</t>
  </si>
  <si>
    <t>53pr264</t>
  </si>
  <si>
    <t>56a280</t>
  </si>
  <si>
    <t>5gr21</t>
  </si>
  <si>
    <t>5gr24</t>
  </si>
  <si>
    <t>5ulysses22</t>
  </si>
  <si>
    <t>60pr299</t>
  </si>
  <si>
    <t>64lin318</t>
  </si>
  <si>
    <t>65rbg323</t>
  </si>
  <si>
    <t>6bayg29</t>
  </si>
  <si>
    <t>6bays29</t>
  </si>
  <si>
    <t>6fri26</t>
  </si>
  <si>
    <t>72rbg358</t>
  </si>
  <si>
    <t>80rd400</t>
  </si>
  <si>
    <t>81rbg403</t>
  </si>
  <si>
    <t>84fl417</t>
  </si>
  <si>
    <t>87gr431</t>
  </si>
  <si>
    <t>88pr439</t>
  </si>
  <si>
    <t>89pcb442</t>
  </si>
  <si>
    <t>89rbg443</t>
  </si>
  <si>
    <t>99d493</t>
  </si>
  <si>
    <t>Best know solution</t>
    <phoneticPr fontId="2" type="noConversion"/>
  </si>
  <si>
    <t>107att532</t>
    <phoneticPr fontId="2" type="noConversion"/>
  </si>
  <si>
    <t>10att48</t>
    <phoneticPr fontId="2" type="noConversion"/>
  </si>
  <si>
    <t>115rat575</t>
    <phoneticPr fontId="2" type="noConversion"/>
  </si>
  <si>
    <t>14st70</t>
    <phoneticPr fontId="2" type="noConversion"/>
  </si>
  <si>
    <t>157rat783</t>
    <phoneticPr fontId="2" type="noConversion"/>
  </si>
  <si>
    <t>20rat99</t>
    <phoneticPr fontId="2" type="noConversion"/>
  </si>
  <si>
    <t>39rat195</t>
    <phoneticPr fontId="2" type="noConversion"/>
  </si>
  <si>
    <t>45ts225</t>
    <phoneticPr fontId="2" type="noConversion"/>
  </si>
  <si>
    <t>4tsp225</t>
    <phoneticPr fontId="2" type="noConversion"/>
  </si>
  <si>
    <t>7ftv33</t>
    <phoneticPr fontId="2" type="noConversion"/>
  </si>
  <si>
    <t>8ftv36</t>
    <phoneticPr fontId="2" type="noConversion"/>
  </si>
  <si>
    <t>8ftv38</t>
    <phoneticPr fontId="2" type="noConversion"/>
  </si>
  <si>
    <t>9dantzig42</t>
    <phoneticPr fontId="2" type="noConversion"/>
  </si>
  <si>
    <t>Solution obtained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</si>
</sst>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);[Red]\(0.00\)"/>
    <numFmt numFmtId="177" formatCode="0.00_ "/>
    <numFmt numFmtId="178" formatCode="0.000_ "/>
    <numFmt numFmtId="179" formatCode="0.000_);[Red]\(0.000\)"/>
    <numFmt numFmtId="180" formatCode="0_ "/>
    <numFmt numFmtId="181" formatCode="0.00_ ;[Red]\-0.00\ "/>
    <numFmt numFmtId="182" formatCode="0.0_ "/>
    <numFmt numFmtId="183" formatCode="0.0_);[Red]\(0.0\)"/>
    <numFmt numFmtId="184" formatCode="0_);[Red]\(0\)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等线"/>
      <family val="2"/>
    </font>
    <font>
      <b/>
      <sz val="11"/>
      <color theme="1"/>
      <name val="等线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176" fontId="3" fillId="0" borderId="0" xfId="0" applyNumberFormat="1" applyFont="1" applyBorder="1" applyAlignment="1">
      <alignment horizontal="left" vertical="top"/>
    </xf>
    <xf numFmtId="177" fontId="3" fillId="0" borderId="0" xfId="0" applyNumberFormat="1" applyFont="1" applyBorder="1" applyAlignment="1">
      <alignment horizontal="left" vertical="top"/>
    </xf>
    <xf numFmtId="176" fontId="1" fillId="0" borderId="0" xfId="0" applyNumberFormat="1" applyFont="1" applyBorder="1" applyAlignment="1">
      <alignment horizontal="left" vertical="top"/>
    </xf>
    <xf numFmtId="178" fontId="1" fillId="0" borderId="0" xfId="0" applyNumberFormat="1" applyFont="1" applyBorder="1" applyAlignment="1">
      <alignment horizontal="left" vertical="top"/>
    </xf>
    <xf numFmtId="177" fontId="1" fillId="0" borderId="0" xfId="0" applyNumberFormat="1" applyFont="1" applyAlignment="1">
      <alignment horizontal="left" vertical="top"/>
    </xf>
    <xf numFmtId="176" fontId="1" fillId="0" borderId="0" xfId="0" applyNumberFormat="1" applyFont="1" applyAlignment="1">
      <alignment horizontal="left" vertical="top"/>
    </xf>
    <xf numFmtId="179" fontId="1" fillId="0" borderId="0" xfId="0" applyNumberFormat="1" applyFont="1" applyAlignment="1">
      <alignment horizontal="left" vertical="top"/>
    </xf>
    <xf numFmtId="0" fontId="0" fillId="0" borderId="0" xfId="0" applyBorder="1"/>
    <xf numFmtId="179" fontId="1" fillId="0" borderId="0" xfId="0" applyNumberFormat="1" applyFont="1" applyBorder="1" applyAlignment="1">
      <alignment horizontal="left" vertical="top"/>
    </xf>
    <xf numFmtId="176" fontId="0" fillId="0" borderId="0" xfId="0" applyNumberFormat="1"/>
    <xf numFmtId="177" fontId="1" fillId="0" borderId="0" xfId="0" applyNumberFormat="1" applyFont="1" applyBorder="1" applyAlignment="1">
      <alignment horizontal="left" vertical="top"/>
    </xf>
    <xf numFmtId="179" fontId="0" fillId="0" borderId="0" xfId="0" applyNumberFormat="1"/>
    <xf numFmtId="0" fontId="1" fillId="0" borderId="0" xfId="0" applyFont="1" applyBorder="1" applyAlignment="1">
      <alignment horizontal="left" vertical="top"/>
    </xf>
    <xf numFmtId="0" fontId="1" fillId="0" borderId="0" xfId="0" applyFont="1" applyBorder="1"/>
    <xf numFmtId="177" fontId="0" fillId="0" borderId="0" xfId="0" applyNumberFormat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176" fontId="1" fillId="0" borderId="0" xfId="0" applyNumberFormat="1" applyFont="1" applyFill="1" applyBorder="1" applyAlignment="1">
      <alignment horizontal="left" vertical="top"/>
    </xf>
    <xf numFmtId="0" fontId="6" fillId="0" borderId="0" xfId="0" applyNumberFormat="1" applyFont="1" applyFill="1" applyBorder="1" applyAlignment="1" applyProtection="1">
      <alignment horizontal="left" vertical="top"/>
    </xf>
    <xf numFmtId="176" fontId="6" fillId="0" borderId="0" xfId="0" applyNumberFormat="1" applyFont="1" applyFill="1" applyBorder="1" applyAlignment="1" applyProtection="1">
      <alignment horizontal="left" vertical="top"/>
    </xf>
    <xf numFmtId="177" fontId="6" fillId="0" borderId="0" xfId="0" applyNumberFormat="1" applyFont="1" applyFill="1" applyBorder="1" applyAlignment="1" applyProtection="1">
      <alignment horizontal="left" vertical="top"/>
    </xf>
    <xf numFmtId="176" fontId="7" fillId="0" borderId="0" xfId="0" applyNumberFormat="1" applyFont="1" applyFill="1" applyBorder="1" applyAlignment="1" applyProtection="1">
      <alignment horizontal="left" vertical="top"/>
    </xf>
    <xf numFmtId="177" fontId="7" fillId="0" borderId="0" xfId="0" applyNumberFormat="1" applyFont="1" applyFill="1" applyBorder="1" applyAlignment="1" applyProtection="1">
      <alignment horizontal="left" vertical="top"/>
    </xf>
    <xf numFmtId="0" fontId="1" fillId="0" borderId="0" xfId="0" applyFont="1" applyBorder="1" applyAlignment="1">
      <alignment horizontal="left" vertical="top"/>
    </xf>
    <xf numFmtId="0" fontId="6" fillId="0" borderId="0" xfId="0" applyNumberFormat="1" applyFont="1" applyFill="1" applyBorder="1" applyAlignment="1" applyProtection="1">
      <alignment horizontal="center" vertical="top"/>
    </xf>
    <xf numFmtId="177" fontId="6" fillId="0" borderId="3" xfId="0" applyNumberFormat="1" applyFont="1" applyFill="1" applyBorder="1" applyAlignment="1" applyProtection="1">
      <alignment horizontal="center" vertical="top"/>
    </xf>
    <xf numFmtId="180" fontId="6" fillId="0" borderId="3" xfId="0" applyNumberFormat="1" applyFont="1" applyFill="1" applyBorder="1" applyAlignment="1" applyProtection="1">
      <alignment horizontal="center" vertical="top"/>
    </xf>
    <xf numFmtId="0" fontId="1" fillId="0" borderId="0" xfId="0" applyFont="1" applyBorder="1" applyAlignment="1">
      <alignment horizontal="left" vertical="top"/>
    </xf>
    <xf numFmtId="181" fontId="3" fillId="0" borderId="0" xfId="0" applyNumberFormat="1" applyFont="1" applyBorder="1" applyAlignment="1">
      <alignment horizontal="left" vertical="top"/>
    </xf>
    <xf numFmtId="181" fontId="1" fillId="0" borderId="0" xfId="0" applyNumberFormat="1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176" fontId="3" fillId="0" borderId="2" xfId="0" applyNumberFormat="1" applyFont="1" applyBorder="1" applyAlignment="1">
      <alignment horizontal="left" vertical="top"/>
    </xf>
    <xf numFmtId="176" fontId="1" fillId="0" borderId="2" xfId="0" applyNumberFormat="1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181" fontId="3" fillId="0" borderId="3" xfId="0" applyNumberFormat="1" applyFont="1" applyBorder="1" applyAlignment="1">
      <alignment horizontal="left" vertical="top"/>
    </xf>
    <xf numFmtId="181" fontId="1" fillId="0" borderId="3" xfId="0" applyNumberFormat="1" applyFont="1" applyBorder="1" applyAlignment="1">
      <alignment horizontal="left" vertical="top"/>
    </xf>
    <xf numFmtId="177" fontId="3" fillId="0" borderId="3" xfId="0" applyNumberFormat="1" applyFont="1" applyBorder="1" applyAlignment="1">
      <alignment horizontal="left" vertical="top"/>
    </xf>
    <xf numFmtId="176" fontId="1" fillId="0" borderId="3" xfId="0" applyNumberFormat="1" applyFont="1" applyBorder="1" applyAlignment="1">
      <alignment horizontal="left" vertical="top"/>
    </xf>
    <xf numFmtId="177" fontId="1" fillId="0" borderId="3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2" xfId="0" applyBorder="1"/>
    <xf numFmtId="0" fontId="1" fillId="0" borderId="2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178" fontId="1" fillId="0" borderId="3" xfId="0" applyNumberFormat="1" applyFont="1" applyBorder="1" applyAlignment="1">
      <alignment horizontal="left" vertical="top"/>
    </xf>
    <xf numFmtId="182" fontId="1" fillId="0" borderId="0" xfId="0" applyNumberFormat="1" applyFont="1" applyAlignment="1">
      <alignment horizontal="left" vertical="top"/>
    </xf>
    <xf numFmtId="182" fontId="1" fillId="0" borderId="3" xfId="0" applyNumberFormat="1" applyFont="1" applyBorder="1" applyAlignment="1">
      <alignment horizontal="left" vertical="top"/>
    </xf>
    <xf numFmtId="183" fontId="1" fillId="0" borderId="0" xfId="0" applyNumberFormat="1" applyFont="1" applyBorder="1" applyAlignment="1">
      <alignment horizontal="left" vertical="top"/>
    </xf>
    <xf numFmtId="176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183" fontId="1" fillId="0" borderId="3" xfId="0" applyNumberFormat="1" applyFont="1" applyBorder="1" applyAlignment="1">
      <alignment horizontal="left" vertical="top"/>
    </xf>
    <xf numFmtId="176" fontId="1" fillId="0" borderId="2" xfId="0" applyNumberFormat="1" applyFont="1" applyBorder="1" applyAlignment="1">
      <alignment vertical="top"/>
    </xf>
    <xf numFmtId="176" fontId="3" fillId="0" borderId="3" xfId="0" applyNumberFormat="1" applyFont="1" applyBorder="1" applyAlignment="1">
      <alignment horizontal="left" vertical="top"/>
    </xf>
    <xf numFmtId="178" fontId="5" fillId="0" borderId="2" xfId="0" applyNumberFormat="1" applyFont="1" applyBorder="1"/>
    <xf numFmtId="179" fontId="5" fillId="0" borderId="2" xfId="0" applyNumberFormat="1" applyFont="1" applyBorder="1"/>
    <xf numFmtId="179" fontId="1" fillId="0" borderId="1" xfId="0" applyNumberFormat="1" applyFont="1" applyBorder="1" applyAlignment="1">
      <alignment horizontal="left" vertical="top"/>
    </xf>
    <xf numFmtId="176" fontId="1" fillId="0" borderId="3" xfId="0" applyNumberFormat="1" applyFont="1" applyBorder="1" applyAlignment="1">
      <alignment horizontal="left" vertical="top"/>
    </xf>
    <xf numFmtId="176" fontId="0" fillId="0" borderId="2" xfId="0" applyNumberFormat="1" applyBorder="1"/>
    <xf numFmtId="179" fontId="0" fillId="0" borderId="2" xfId="0" applyNumberFormat="1" applyBorder="1"/>
    <xf numFmtId="179" fontId="1" fillId="0" borderId="3" xfId="0" applyNumberFormat="1" applyFont="1" applyBorder="1" applyAlignment="1">
      <alignment horizontal="left" vertical="top"/>
    </xf>
    <xf numFmtId="0" fontId="1" fillId="0" borderId="3" xfId="0" applyFont="1" applyBorder="1"/>
    <xf numFmtId="176" fontId="5" fillId="0" borderId="2" xfId="0" applyNumberFormat="1" applyFont="1" applyBorder="1"/>
    <xf numFmtId="180" fontId="1" fillId="0" borderId="0" xfId="0" applyNumberFormat="1" applyFont="1" applyAlignment="1">
      <alignment horizontal="left" vertical="top"/>
    </xf>
    <xf numFmtId="180" fontId="1" fillId="0" borderId="0" xfId="0" applyNumberFormat="1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76" fontId="1" fillId="0" borderId="3" xfId="0" applyNumberFormat="1" applyFont="1" applyBorder="1" applyAlignment="1">
      <alignment horizontal="left" vertical="top"/>
    </xf>
    <xf numFmtId="176" fontId="6" fillId="0" borderId="1" xfId="0" applyNumberFormat="1" applyFont="1" applyFill="1" applyBorder="1" applyAlignment="1" applyProtection="1">
      <alignment horizontal="left" vertical="top"/>
    </xf>
    <xf numFmtId="0" fontId="6" fillId="0" borderId="3" xfId="0" applyNumberFormat="1" applyFont="1" applyFill="1" applyBorder="1" applyAlignment="1" applyProtection="1">
      <alignment horizontal="left" vertical="top"/>
    </xf>
    <xf numFmtId="0" fontId="6" fillId="0" borderId="3" xfId="0" applyNumberFormat="1" applyFont="1" applyFill="1" applyBorder="1" applyAlignment="1" applyProtection="1">
      <alignment horizontal="center" vertical="top"/>
    </xf>
    <xf numFmtId="0" fontId="6" fillId="0" borderId="1" xfId="0" applyNumberFormat="1" applyFont="1" applyFill="1" applyBorder="1" applyAlignment="1" applyProtection="1">
      <alignment horizontal="left" vertical="top"/>
    </xf>
    <xf numFmtId="40" fontId="1" fillId="0" borderId="3" xfId="0" applyNumberFormat="1" applyFont="1" applyBorder="1" applyAlignment="1">
      <alignment horizontal="left" vertical="top"/>
    </xf>
    <xf numFmtId="40" fontId="3" fillId="0" borderId="3" xfId="0" applyNumberFormat="1" applyFont="1" applyBorder="1" applyAlignment="1">
      <alignment horizontal="left" vertical="top"/>
    </xf>
    <xf numFmtId="0" fontId="1" fillId="0" borderId="3" xfId="0" applyFont="1" applyBorder="1" applyAlignment="1">
      <alignment vertical="top"/>
    </xf>
    <xf numFmtId="177" fontId="1" fillId="0" borderId="0" xfId="0" applyNumberFormat="1" applyFont="1" applyFill="1" applyBorder="1" applyAlignment="1">
      <alignment horizontal="left" vertical="top"/>
    </xf>
    <xf numFmtId="177" fontId="1" fillId="0" borderId="3" xfId="0" applyNumberFormat="1" applyFont="1" applyFill="1" applyBorder="1" applyAlignment="1">
      <alignment horizontal="left" vertical="top"/>
    </xf>
    <xf numFmtId="182" fontId="1" fillId="0" borderId="0" xfId="0" applyNumberFormat="1" applyFont="1" applyBorder="1" applyAlignment="1">
      <alignment horizontal="left" vertical="top"/>
    </xf>
    <xf numFmtId="176" fontId="6" fillId="0" borderId="1" xfId="0" applyNumberFormat="1" applyFont="1" applyFill="1" applyBorder="1" applyAlignment="1" applyProtection="1">
      <alignment vertical="top"/>
    </xf>
    <xf numFmtId="0" fontId="6" fillId="0" borderId="2" xfId="0" applyNumberFormat="1" applyFont="1" applyFill="1" applyBorder="1" applyAlignment="1" applyProtection="1">
      <alignment vertical="top"/>
    </xf>
    <xf numFmtId="176" fontId="6" fillId="0" borderId="3" xfId="0" applyNumberFormat="1" applyFont="1" applyFill="1" applyBorder="1" applyAlignment="1" applyProtection="1">
      <alignment vertical="top"/>
    </xf>
    <xf numFmtId="0" fontId="6" fillId="0" borderId="3" xfId="0" applyNumberFormat="1" applyFont="1" applyFill="1" applyBorder="1" applyAlignment="1" applyProtection="1">
      <alignment vertical="top"/>
    </xf>
    <xf numFmtId="177" fontId="6" fillId="0" borderId="3" xfId="0" applyNumberFormat="1" applyFont="1" applyFill="1" applyBorder="1" applyAlignment="1" applyProtection="1">
      <alignment vertical="top"/>
    </xf>
    <xf numFmtId="176" fontId="6" fillId="0" borderId="3" xfId="0" applyNumberFormat="1" applyFont="1" applyFill="1" applyBorder="1" applyAlignment="1" applyProtection="1">
      <alignment horizontal="center" vertical="top"/>
    </xf>
    <xf numFmtId="176" fontId="6" fillId="0" borderId="3" xfId="0" applyNumberFormat="1" applyFont="1" applyFill="1" applyBorder="1" applyAlignment="1" applyProtection="1">
      <alignment horizontal="left" vertical="top"/>
    </xf>
    <xf numFmtId="0" fontId="8" fillId="0" borderId="1" xfId="0" applyNumberFormat="1" applyFont="1" applyFill="1" applyBorder="1" applyAlignment="1" applyProtection="1">
      <alignment horizontal="left"/>
    </xf>
    <xf numFmtId="176" fontId="7" fillId="0" borderId="3" xfId="0" applyNumberFormat="1" applyFont="1" applyFill="1" applyBorder="1" applyAlignment="1" applyProtection="1">
      <alignment horizontal="left" vertical="top"/>
    </xf>
    <xf numFmtId="0" fontId="0" fillId="0" borderId="3" xfId="0" applyBorder="1"/>
    <xf numFmtId="177" fontId="1" fillId="0" borderId="1" xfId="0" applyNumberFormat="1" applyFont="1" applyBorder="1" applyAlignment="1">
      <alignment horizontal="left" vertical="top"/>
    </xf>
    <xf numFmtId="181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179" fontId="1" fillId="0" borderId="1" xfId="0" applyNumberFormat="1" applyFont="1" applyBorder="1" applyAlignment="1">
      <alignment horizontal="left" vertical="top"/>
    </xf>
    <xf numFmtId="176" fontId="1" fillId="0" borderId="3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177" fontId="3" fillId="0" borderId="1" xfId="0" applyNumberFormat="1" applyFont="1" applyBorder="1" applyAlignment="1">
      <alignment horizontal="left" vertical="top"/>
    </xf>
    <xf numFmtId="184" fontId="1" fillId="0" borderId="0" xfId="0" applyNumberFormat="1" applyFont="1" applyAlignment="1">
      <alignment horizontal="left" vertical="top"/>
    </xf>
    <xf numFmtId="176" fontId="6" fillId="0" borderId="1" xfId="0" applyNumberFormat="1" applyFont="1" applyBorder="1" applyAlignment="1">
      <alignment horizontal="left" vertical="top"/>
    </xf>
    <xf numFmtId="184" fontId="1" fillId="0" borderId="3" xfId="0" applyNumberFormat="1" applyFont="1" applyBorder="1" applyAlignment="1">
      <alignment horizontal="left" vertical="top"/>
    </xf>
    <xf numFmtId="183" fontId="1" fillId="0" borderId="0" xfId="0" applyNumberFormat="1" applyFont="1" applyAlignment="1">
      <alignment horizontal="left" vertical="top"/>
    </xf>
    <xf numFmtId="184" fontId="0" fillId="0" borderId="0" xfId="0" applyNumberFormat="1"/>
    <xf numFmtId="183" fontId="0" fillId="0" borderId="0" xfId="0" applyNumberFormat="1"/>
    <xf numFmtId="0" fontId="0" fillId="0" borderId="1" xfId="0" applyBorder="1"/>
    <xf numFmtId="182" fontId="3" fillId="0" borderId="0" xfId="0" applyNumberFormat="1" applyFont="1" applyAlignment="1">
      <alignment horizontal="left" vertical="top"/>
    </xf>
    <xf numFmtId="177" fontId="3" fillId="0" borderId="0" xfId="0" applyNumberFormat="1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left" vertical="top"/>
    </xf>
    <xf numFmtId="0" fontId="6" fillId="0" borderId="1" xfId="0" applyNumberFormat="1" applyFont="1" applyFill="1" applyBorder="1" applyAlignment="1" applyProtection="1">
      <alignment horizontal="left" vertical="top"/>
    </xf>
    <xf numFmtId="176" fontId="6" fillId="0" borderId="1" xfId="0" applyNumberFormat="1" applyFont="1" applyFill="1" applyBorder="1" applyAlignment="1" applyProtection="1">
      <alignment horizontal="left" vertical="top"/>
    </xf>
    <xf numFmtId="0" fontId="6" fillId="0" borderId="2" xfId="0" applyNumberFormat="1" applyFont="1" applyFill="1" applyBorder="1" applyAlignment="1" applyProtection="1">
      <alignment horizontal="left" vertical="top"/>
    </xf>
    <xf numFmtId="0" fontId="6" fillId="0" borderId="3" xfId="0" applyNumberFormat="1" applyFont="1" applyFill="1" applyBorder="1" applyAlignment="1" applyProtection="1">
      <alignment horizontal="left" vertical="top"/>
    </xf>
    <xf numFmtId="0" fontId="6" fillId="0" borderId="2" xfId="0" applyNumberFormat="1" applyFont="1" applyFill="1" applyBorder="1" applyAlignment="1" applyProtection="1">
      <alignment horizontal="center" vertical="top"/>
    </xf>
    <xf numFmtId="0" fontId="6" fillId="0" borderId="3" xfId="0" applyNumberFormat="1" applyFont="1" applyFill="1" applyBorder="1" applyAlignment="1" applyProtection="1">
      <alignment horizontal="center" vertical="top"/>
    </xf>
    <xf numFmtId="176" fontId="6" fillId="0" borderId="1" xfId="0" applyNumberFormat="1" applyFont="1" applyFill="1" applyBorder="1" applyAlignment="1" applyProtection="1">
      <alignment vertical="top"/>
    </xf>
    <xf numFmtId="0" fontId="1" fillId="0" borderId="0" xfId="0" applyFont="1" applyBorder="1" applyAlignment="1">
      <alignment horizontal="left" vertical="top"/>
    </xf>
    <xf numFmtId="179" fontId="1" fillId="0" borderId="1" xfId="0" applyNumberFormat="1" applyFont="1" applyBorder="1" applyAlignment="1">
      <alignment horizontal="left" vertical="top"/>
    </xf>
    <xf numFmtId="176" fontId="1" fillId="0" borderId="3" xfId="0" applyNumberFormat="1" applyFont="1" applyBorder="1" applyAlignment="1">
      <alignment horizontal="left" vertical="top"/>
    </xf>
    <xf numFmtId="176" fontId="1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tabSelected="1" workbookViewId="0">
      <selection activeCell="T10" sqref="T10"/>
    </sheetView>
  </sheetViews>
  <sheetFormatPr defaultRowHeight="14.25" x14ac:dyDescent="0.2"/>
  <cols>
    <col min="1" max="1" width="8" bestFit="1" customWidth="1"/>
    <col min="2" max="2" width="3.25" bestFit="1" customWidth="1"/>
    <col min="3" max="3" width="4.125" bestFit="1" customWidth="1"/>
    <col min="4" max="6" width="10.5" bestFit="1" customWidth="1"/>
    <col min="8" max="8" width="5.5" bestFit="1" customWidth="1"/>
    <col min="9" max="10" width="5.625" bestFit="1" customWidth="1"/>
    <col min="12" max="12" width="7.75" bestFit="1" customWidth="1"/>
    <col min="13" max="13" width="5.125" bestFit="1" customWidth="1"/>
    <col min="14" max="14" width="5.25" bestFit="1" customWidth="1"/>
  </cols>
  <sheetData>
    <row r="1" spans="1:23" ht="15" x14ac:dyDescent="0.2">
      <c r="A1" s="110" t="s">
        <v>0</v>
      </c>
      <c r="B1" s="110" t="s">
        <v>53</v>
      </c>
      <c r="C1" s="110" t="s">
        <v>55</v>
      </c>
      <c r="D1" s="112" t="s">
        <v>74</v>
      </c>
      <c r="E1" s="112"/>
      <c r="F1" s="112"/>
      <c r="G1" s="44"/>
      <c r="H1" s="109" t="s">
        <v>56</v>
      </c>
      <c r="I1" s="109"/>
      <c r="J1" s="109"/>
      <c r="K1" s="44"/>
      <c r="L1" s="109" t="s">
        <v>2</v>
      </c>
      <c r="M1" s="109"/>
      <c r="N1" s="109"/>
      <c r="O1" s="10"/>
    </row>
    <row r="2" spans="1:23" ht="15" x14ac:dyDescent="0.2">
      <c r="A2" s="111"/>
      <c r="B2" s="111"/>
      <c r="C2" s="111"/>
      <c r="D2" s="59" t="s">
        <v>3</v>
      </c>
      <c r="E2" s="59" t="s">
        <v>181</v>
      </c>
      <c r="F2" s="59" t="s">
        <v>258</v>
      </c>
      <c r="G2" s="46"/>
      <c r="H2" s="41" t="s">
        <v>57</v>
      </c>
      <c r="I2" s="46" t="s">
        <v>181</v>
      </c>
      <c r="J2" s="46" t="s">
        <v>258</v>
      </c>
      <c r="K2" s="46"/>
      <c r="L2" s="47" t="s">
        <v>3</v>
      </c>
      <c r="M2" s="47" t="s">
        <v>181</v>
      </c>
      <c r="N2" s="47" t="s">
        <v>258</v>
      </c>
      <c r="O2" s="10"/>
    </row>
    <row r="3" spans="1:23" ht="15" x14ac:dyDescent="0.2">
      <c r="A3" s="30" t="s">
        <v>14</v>
      </c>
      <c r="B3" s="30">
        <v>24</v>
      </c>
      <c r="C3" s="30">
        <v>164</v>
      </c>
      <c r="D3" s="31">
        <v>130614.71</v>
      </c>
      <c r="E3" s="31">
        <v>130614.71</v>
      </c>
      <c r="F3" s="31">
        <v>130614.71</v>
      </c>
      <c r="G3" s="30"/>
      <c r="H3" s="4">
        <v>0</v>
      </c>
      <c r="I3" s="3">
        <f>((E3-D3)/E3)*100</f>
        <v>0</v>
      </c>
      <c r="J3" s="3">
        <f>100*(F3-D3)/F3</f>
        <v>0</v>
      </c>
      <c r="K3" s="5"/>
      <c r="L3" s="13">
        <v>4.282</v>
      </c>
      <c r="M3" s="13">
        <v>6.7000000000000004E-2</v>
      </c>
      <c r="N3" s="5">
        <v>0.17599999999999999</v>
      </c>
      <c r="O3" s="10"/>
      <c r="U3" s="15"/>
      <c r="V3" s="6"/>
      <c r="W3" s="6"/>
    </row>
    <row r="4" spans="1:23" ht="15" x14ac:dyDescent="0.2">
      <c r="A4" s="30" t="s">
        <v>58</v>
      </c>
      <c r="B4" s="30">
        <v>4</v>
      </c>
      <c r="C4" s="30">
        <v>30</v>
      </c>
      <c r="D4" s="31">
        <v>65.06</v>
      </c>
      <c r="E4" s="31">
        <v>65.06</v>
      </c>
      <c r="F4" s="31">
        <v>65.06</v>
      </c>
      <c r="G4" s="30"/>
      <c r="H4" s="4">
        <v>0</v>
      </c>
      <c r="I4" s="3">
        <f t="shared" ref="I4:I28" si="0">((E4-D4)/E4)*100</f>
        <v>0</v>
      </c>
      <c r="J4" s="3">
        <f t="shared" ref="J4:J28" si="1">100*(F4-D4)/F4</f>
        <v>0</v>
      </c>
      <c r="K4" s="5"/>
      <c r="L4" s="13">
        <v>0.11600000000000001</v>
      </c>
      <c r="M4" s="13">
        <v>1.9E-2</v>
      </c>
      <c r="N4" s="5">
        <v>0.12</v>
      </c>
      <c r="O4" s="10"/>
      <c r="U4" s="15"/>
      <c r="V4" s="6"/>
      <c r="W4" s="6"/>
    </row>
    <row r="5" spans="1:23" ht="15" x14ac:dyDescent="0.2">
      <c r="A5" s="30" t="s">
        <v>15</v>
      </c>
      <c r="B5" s="30">
        <v>30</v>
      </c>
      <c r="C5" s="30">
        <v>186</v>
      </c>
      <c r="D5" s="31">
        <v>1245.98</v>
      </c>
      <c r="E5" s="32">
        <v>1287.1099999999999</v>
      </c>
      <c r="F5" s="31">
        <v>1245.98</v>
      </c>
      <c r="G5" s="30"/>
      <c r="H5" s="4">
        <v>0</v>
      </c>
      <c r="I5" s="5">
        <f t="shared" si="0"/>
        <v>3.1955310734902134</v>
      </c>
      <c r="J5" s="3">
        <f t="shared" si="1"/>
        <v>0</v>
      </c>
      <c r="K5" s="5"/>
      <c r="L5" s="13">
        <v>1.9159999999999999</v>
      </c>
      <c r="M5" s="13">
        <v>5.5E-2</v>
      </c>
      <c r="N5" s="5">
        <v>0.17899999999999999</v>
      </c>
      <c r="O5" s="10"/>
      <c r="U5" s="15"/>
      <c r="V5" s="6"/>
      <c r="W5" s="6"/>
    </row>
    <row r="6" spans="1:23" ht="15" x14ac:dyDescent="0.2">
      <c r="A6" s="30" t="s">
        <v>16</v>
      </c>
      <c r="B6" s="30">
        <v>16</v>
      </c>
      <c r="C6" s="30">
        <v>62</v>
      </c>
      <c r="D6" s="31">
        <v>1749.77</v>
      </c>
      <c r="E6" s="32">
        <v>1763.34</v>
      </c>
      <c r="F6" s="31">
        <v>1749.77</v>
      </c>
      <c r="G6" s="30"/>
      <c r="H6" s="4">
        <v>0</v>
      </c>
      <c r="I6" s="5">
        <f t="shared" si="0"/>
        <v>0.76956230789297231</v>
      </c>
      <c r="J6" s="3">
        <f t="shared" si="1"/>
        <v>0</v>
      </c>
      <c r="K6" s="5"/>
      <c r="L6" s="13">
        <v>0.28620000000000001</v>
      </c>
      <c r="M6" s="13">
        <v>2.3E-2</v>
      </c>
      <c r="N6" s="5">
        <v>0.13100000000000001</v>
      </c>
      <c r="O6" s="10"/>
      <c r="U6" s="15"/>
      <c r="V6" s="6"/>
      <c r="W6" s="6"/>
    </row>
    <row r="7" spans="1:23" ht="15" x14ac:dyDescent="0.2">
      <c r="A7" s="30" t="s">
        <v>59</v>
      </c>
      <c r="B7" s="30">
        <v>4</v>
      </c>
      <c r="C7" s="30">
        <v>16</v>
      </c>
      <c r="D7" s="31">
        <v>499.06</v>
      </c>
      <c r="E7" s="31">
        <v>499.06</v>
      </c>
      <c r="F7" s="31">
        <v>499.06</v>
      </c>
      <c r="G7" s="30"/>
      <c r="H7" s="4">
        <v>0</v>
      </c>
      <c r="I7" s="3">
        <f t="shared" si="0"/>
        <v>0</v>
      </c>
      <c r="J7" s="3">
        <f t="shared" si="1"/>
        <v>0</v>
      </c>
      <c r="K7" s="5"/>
      <c r="L7" s="13">
        <v>8.4000000000000005E-2</v>
      </c>
      <c r="M7" s="13">
        <v>1.6E-2</v>
      </c>
      <c r="N7" s="5">
        <v>0.115</v>
      </c>
      <c r="O7" s="10"/>
      <c r="U7" s="15"/>
      <c r="V7" s="6"/>
      <c r="W7" s="6"/>
    </row>
    <row r="8" spans="1:23" ht="15" x14ac:dyDescent="0.2">
      <c r="A8" s="30" t="s">
        <v>17</v>
      </c>
      <c r="B8" s="30">
        <v>10</v>
      </c>
      <c r="C8" s="30">
        <v>47</v>
      </c>
      <c r="D8" s="31">
        <v>1370.34</v>
      </c>
      <c r="E8" s="31">
        <v>1370.34</v>
      </c>
      <c r="F8" s="31">
        <v>1370.3420000000001</v>
      </c>
      <c r="G8" s="30"/>
      <c r="H8" s="4">
        <v>0</v>
      </c>
      <c r="I8" s="3">
        <f t="shared" si="0"/>
        <v>0</v>
      </c>
      <c r="J8" s="3">
        <f t="shared" si="1"/>
        <v>1.4594896749717078E-4</v>
      </c>
      <c r="K8" s="5"/>
      <c r="L8" s="13">
        <v>0.19700000000000001</v>
      </c>
      <c r="M8" s="13">
        <v>2.1000000000000001E-2</v>
      </c>
      <c r="N8" s="5">
        <v>0.129</v>
      </c>
      <c r="O8" s="10"/>
      <c r="U8" s="15"/>
      <c r="V8" s="6"/>
      <c r="W8" s="6"/>
    </row>
    <row r="9" spans="1:23" ht="15" x14ac:dyDescent="0.2">
      <c r="A9" s="30" t="s">
        <v>18</v>
      </c>
      <c r="B9" s="30">
        <v>12</v>
      </c>
      <c r="C9" s="30">
        <v>43</v>
      </c>
      <c r="D9" s="31">
        <v>453.51</v>
      </c>
      <c r="E9" s="31">
        <v>453.51</v>
      </c>
      <c r="F9" s="31">
        <v>453.51100000000002</v>
      </c>
      <c r="G9" s="30"/>
      <c r="H9" s="4">
        <v>0</v>
      </c>
      <c r="I9" s="3">
        <f t="shared" si="0"/>
        <v>0</v>
      </c>
      <c r="J9" s="3">
        <f t="shared" si="1"/>
        <v>2.2050181804480961E-4</v>
      </c>
      <c r="K9" s="5"/>
      <c r="L9" s="13">
        <v>0.182</v>
      </c>
      <c r="M9" s="13">
        <v>2.1999999999999999E-2</v>
      </c>
      <c r="N9" s="5">
        <v>0.13700000000000001</v>
      </c>
      <c r="O9" s="10"/>
      <c r="U9" s="15"/>
      <c r="V9" s="6"/>
      <c r="W9" s="6"/>
    </row>
    <row r="10" spans="1:23" ht="15" x14ac:dyDescent="0.2">
      <c r="A10" s="30" t="s">
        <v>19</v>
      </c>
      <c r="B10" s="30">
        <v>25</v>
      </c>
      <c r="C10" s="30">
        <v>150</v>
      </c>
      <c r="D10" s="31">
        <v>397.66</v>
      </c>
      <c r="E10" s="32">
        <v>413.27</v>
      </c>
      <c r="F10" s="31">
        <v>397.66</v>
      </c>
      <c r="G10" s="30"/>
      <c r="H10" s="4">
        <v>0</v>
      </c>
      <c r="I10" s="5">
        <f t="shared" si="0"/>
        <v>3.7771916664650131</v>
      </c>
      <c r="J10" s="3">
        <f t="shared" si="1"/>
        <v>0</v>
      </c>
      <c r="K10" s="5"/>
      <c r="L10" s="13">
        <v>1.5680000000000001</v>
      </c>
      <c r="M10" s="13">
        <v>5.8999999999999997E-2</v>
      </c>
      <c r="N10" s="5">
        <v>0.21299999999999999</v>
      </c>
      <c r="O10" s="10"/>
      <c r="U10" s="15"/>
      <c r="V10" s="6"/>
      <c r="W10" s="6"/>
    </row>
    <row r="11" spans="1:23" ht="15" x14ac:dyDescent="0.2">
      <c r="A11" s="30" t="s">
        <v>60</v>
      </c>
      <c r="B11" s="30">
        <v>25</v>
      </c>
      <c r="C11" s="30">
        <v>134</v>
      </c>
      <c r="D11" s="31">
        <v>838.22</v>
      </c>
      <c r="E11" s="32">
        <v>856.62</v>
      </c>
      <c r="F11" s="31">
        <v>838.22199999999998</v>
      </c>
      <c r="G11" s="30"/>
      <c r="H11" s="4">
        <v>0</v>
      </c>
      <c r="I11" s="5">
        <f t="shared" si="0"/>
        <v>2.1479769325955473</v>
      </c>
      <c r="J11" s="3">
        <f t="shared" si="1"/>
        <v>2.3860027533907559E-4</v>
      </c>
      <c r="K11" s="5"/>
      <c r="L11" s="13">
        <v>1.1830000000000001</v>
      </c>
      <c r="M11" s="13">
        <v>5.3999999999999999E-2</v>
      </c>
      <c r="N11" s="5">
        <v>0.17299999999999999</v>
      </c>
      <c r="O11" s="10"/>
      <c r="S11" s="15"/>
      <c r="T11" s="6"/>
      <c r="U11" s="6"/>
      <c r="V11" s="6"/>
      <c r="W11" s="6"/>
    </row>
    <row r="12" spans="1:23" ht="15" x14ac:dyDescent="0.2">
      <c r="A12" s="30" t="s">
        <v>21</v>
      </c>
      <c r="B12" s="30">
        <v>20</v>
      </c>
      <c r="C12" s="30">
        <v>174</v>
      </c>
      <c r="D12" s="31">
        <v>36057.1</v>
      </c>
      <c r="E12" s="31">
        <v>36057.1</v>
      </c>
      <c r="F12" s="31">
        <v>36057.1</v>
      </c>
      <c r="G12" s="30"/>
      <c r="H12" s="4">
        <v>0</v>
      </c>
      <c r="I12" s="3">
        <f t="shared" si="0"/>
        <v>0</v>
      </c>
      <c r="J12" s="3">
        <f t="shared" si="1"/>
        <v>0</v>
      </c>
      <c r="K12" s="5"/>
      <c r="L12" s="13">
        <v>2.214</v>
      </c>
      <c r="M12" s="13">
        <v>4.8000000000000001E-2</v>
      </c>
      <c r="N12" s="5">
        <v>0.151</v>
      </c>
      <c r="O12" s="10"/>
      <c r="S12" s="15"/>
      <c r="T12" s="6"/>
      <c r="U12" s="6"/>
      <c r="V12" s="6"/>
      <c r="W12" s="6"/>
    </row>
    <row r="13" spans="1:23" ht="15" x14ac:dyDescent="0.2">
      <c r="A13" s="30" t="s">
        <v>22</v>
      </c>
      <c r="B13" s="30">
        <v>24</v>
      </c>
      <c r="C13" s="30">
        <v>162</v>
      </c>
      <c r="D13" s="31">
        <v>1686.86</v>
      </c>
      <c r="E13" s="32">
        <v>1723.06</v>
      </c>
      <c r="F13" s="31">
        <v>1686.86</v>
      </c>
      <c r="G13" s="30"/>
      <c r="H13" s="4">
        <v>0</v>
      </c>
      <c r="I13" s="5">
        <f t="shared" si="0"/>
        <v>2.1009134911146479</v>
      </c>
      <c r="J13" s="3">
        <f t="shared" si="1"/>
        <v>0</v>
      </c>
      <c r="K13" s="5"/>
      <c r="L13" s="13">
        <v>6.4960000000000004</v>
      </c>
      <c r="M13" s="13">
        <v>5.1999999999999998E-2</v>
      </c>
      <c r="N13" s="5">
        <v>0.17599999999999999</v>
      </c>
      <c r="O13" s="10"/>
      <c r="S13" s="15"/>
      <c r="T13" s="6"/>
      <c r="U13" s="6"/>
      <c r="V13" s="6"/>
      <c r="W13" s="6"/>
    </row>
    <row r="14" spans="1:23" ht="15" x14ac:dyDescent="0.2">
      <c r="A14" s="30" t="s">
        <v>23</v>
      </c>
      <c r="B14" s="30">
        <v>15</v>
      </c>
      <c r="C14" s="30">
        <v>69</v>
      </c>
      <c r="D14" s="31">
        <v>359.47</v>
      </c>
      <c r="E14" s="31">
        <v>359.47</v>
      </c>
      <c r="F14" s="31">
        <v>359.47399999999999</v>
      </c>
      <c r="G14" s="30"/>
      <c r="H14" s="4">
        <v>0</v>
      </c>
      <c r="I14" s="3">
        <f t="shared" si="0"/>
        <v>0</v>
      </c>
      <c r="J14" s="3">
        <f t="shared" si="1"/>
        <v>1.1127369434123903E-3</v>
      </c>
      <c r="K14" s="5"/>
      <c r="L14" s="13">
        <v>0.23699999999999999</v>
      </c>
      <c r="M14" s="13">
        <v>3.1E-2</v>
      </c>
      <c r="N14" s="5">
        <v>0.124</v>
      </c>
      <c r="O14" s="10"/>
      <c r="S14" s="15"/>
      <c r="T14" s="6"/>
      <c r="U14" s="6"/>
      <c r="V14" s="6"/>
      <c r="W14" s="6"/>
    </row>
    <row r="15" spans="1:23" ht="15" x14ac:dyDescent="0.2">
      <c r="A15" s="30" t="s">
        <v>24</v>
      </c>
      <c r="B15" s="30">
        <v>30</v>
      </c>
      <c r="C15" s="30">
        <v>138</v>
      </c>
      <c r="D15" s="31">
        <v>718.66</v>
      </c>
      <c r="E15" s="31">
        <v>718.66</v>
      </c>
      <c r="F15" s="31">
        <v>718.66</v>
      </c>
      <c r="G15" s="30"/>
      <c r="H15" s="4">
        <v>0</v>
      </c>
      <c r="I15" s="3">
        <f t="shared" si="0"/>
        <v>0</v>
      </c>
      <c r="J15" s="3">
        <f t="shared" si="1"/>
        <v>0</v>
      </c>
      <c r="K15" s="5"/>
      <c r="L15" s="13">
        <v>1.4370000000000001</v>
      </c>
      <c r="M15" s="13">
        <v>4.7E-2</v>
      </c>
      <c r="N15" s="5">
        <v>0.16200000000000001</v>
      </c>
      <c r="O15" s="10"/>
      <c r="S15" s="15"/>
      <c r="T15" s="6"/>
      <c r="U15" s="6"/>
      <c r="V15" s="6"/>
      <c r="W15" s="6"/>
    </row>
    <row r="16" spans="1:23" ht="15" x14ac:dyDescent="0.2">
      <c r="A16" s="30" t="s">
        <v>25</v>
      </c>
      <c r="B16" s="30">
        <v>30</v>
      </c>
      <c r="C16" s="30">
        <v>148</v>
      </c>
      <c r="D16" s="31">
        <v>750.44</v>
      </c>
      <c r="E16" s="31">
        <v>750.44</v>
      </c>
      <c r="F16" s="31">
        <v>750.44</v>
      </c>
      <c r="G16" s="30"/>
      <c r="H16" s="4">
        <v>0</v>
      </c>
      <c r="I16" s="3">
        <f t="shared" si="0"/>
        <v>0</v>
      </c>
      <c r="J16" s="3">
        <f t="shared" si="1"/>
        <v>0</v>
      </c>
      <c r="K16" s="5"/>
      <c r="L16" s="13">
        <v>1.3089999999999999</v>
      </c>
      <c r="M16" s="13">
        <v>5.6000000000000001E-2</v>
      </c>
      <c r="N16" s="5">
        <v>0.152</v>
      </c>
      <c r="O16" s="10"/>
      <c r="S16" s="15"/>
      <c r="T16" s="6"/>
      <c r="U16" s="6"/>
      <c r="V16" s="6"/>
      <c r="W16" s="6"/>
    </row>
    <row r="17" spans="1:23" ht="15" x14ac:dyDescent="0.2">
      <c r="A17" s="30" t="s">
        <v>26</v>
      </c>
      <c r="B17" s="30">
        <v>45</v>
      </c>
      <c r="C17" s="30">
        <v>207</v>
      </c>
      <c r="D17" s="31">
        <v>1076.71</v>
      </c>
      <c r="E17" s="32">
        <v>1080.32</v>
      </c>
      <c r="F17" s="31">
        <v>1076.71</v>
      </c>
      <c r="G17" s="30"/>
      <c r="H17" s="4">
        <v>0</v>
      </c>
      <c r="I17" s="5">
        <f t="shared" si="0"/>
        <v>0.33416024881515666</v>
      </c>
      <c r="J17" s="3">
        <f t="shared" si="1"/>
        <v>0</v>
      </c>
      <c r="K17" s="5"/>
      <c r="L17" s="13">
        <v>4.4089999999999998</v>
      </c>
      <c r="M17" s="13">
        <v>6.9000000000000006E-2</v>
      </c>
      <c r="N17" s="5">
        <v>0.16600000000000001</v>
      </c>
      <c r="O17" s="10"/>
      <c r="S17" s="15"/>
      <c r="T17" s="6"/>
      <c r="U17" s="6"/>
      <c r="V17" s="6"/>
      <c r="W17" s="6"/>
    </row>
    <row r="18" spans="1:23" ht="15" x14ac:dyDescent="0.2">
      <c r="A18" s="30" t="s">
        <v>27</v>
      </c>
      <c r="B18" s="30">
        <v>60</v>
      </c>
      <c r="C18" s="30">
        <v>276</v>
      </c>
      <c r="D18" s="31">
        <v>1432.28</v>
      </c>
      <c r="E18" s="32">
        <v>1437.64</v>
      </c>
      <c r="F18" s="31">
        <v>1432.28</v>
      </c>
      <c r="G18" s="30"/>
      <c r="H18" s="4">
        <v>0</v>
      </c>
      <c r="I18" s="5">
        <f t="shared" si="0"/>
        <v>0.37283325450044008</v>
      </c>
      <c r="J18" s="3">
        <f t="shared" si="1"/>
        <v>0</v>
      </c>
      <c r="K18" s="5"/>
      <c r="L18" s="13">
        <v>15.39</v>
      </c>
      <c r="M18" s="13">
        <v>8.1000000000000003E-2</v>
      </c>
      <c r="N18" s="5">
        <v>0.23</v>
      </c>
      <c r="O18" s="10"/>
      <c r="S18" s="15"/>
      <c r="T18" s="6"/>
      <c r="U18" s="6"/>
      <c r="V18" s="6"/>
      <c r="W18" s="6"/>
    </row>
    <row r="19" spans="1:23" ht="15" x14ac:dyDescent="0.2">
      <c r="A19" s="30" t="s">
        <v>28</v>
      </c>
      <c r="B19" s="30">
        <v>60</v>
      </c>
      <c r="C19" s="30">
        <v>296</v>
      </c>
      <c r="D19" s="31">
        <v>1366.24</v>
      </c>
      <c r="E19" s="32">
        <v>1367.35</v>
      </c>
      <c r="F19" s="31">
        <v>1366.24</v>
      </c>
      <c r="G19" s="30"/>
      <c r="H19" s="4">
        <v>0</v>
      </c>
      <c r="I19" s="5">
        <f t="shared" si="0"/>
        <v>8.1178922733747771E-2</v>
      </c>
      <c r="J19" s="3">
        <f t="shared" si="1"/>
        <v>0</v>
      </c>
      <c r="K19" s="5"/>
      <c r="L19" s="13">
        <v>12.89</v>
      </c>
      <c r="M19" s="13">
        <v>8.3000000000000004E-2</v>
      </c>
      <c r="N19" s="5">
        <v>0.184</v>
      </c>
      <c r="O19" s="10"/>
      <c r="S19" s="15"/>
      <c r="T19" s="6"/>
      <c r="U19" s="6"/>
      <c r="V19" s="6"/>
      <c r="W19" s="6"/>
    </row>
    <row r="20" spans="1:23" ht="15" x14ac:dyDescent="0.2">
      <c r="A20" s="30" t="s">
        <v>61</v>
      </c>
      <c r="B20" s="30">
        <v>75</v>
      </c>
      <c r="C20" s="30">
        <v>345</v>
      </c>
      <c r="D20" s="31">
        <v>1779.55</v>
      </c>
      <c r="E20" s="32">
        <v>1791.6</v>
      </c>
      <c r="F20" s="32">
        <v>1785.027</v>
      </c>
      <c r="G20" s="30"/>
      <c r="H20" s="4">
        <v>0</v>
      </c>
      <c r="I20" s="5">
        <f t="shared" si="0"/>
        <v>0.6725831658852397</v>
      </c>
      <c r="J20" s="5">
        <f t="shared" si="1"/>
        <v>0.30683009276610879</v>
      </c>
      <c r="K20" s="5"/>
      <c r="L20" s="13">
        <v>23.193999999999999</v>
      </c>
      <c r="M20" s="13">
        <v>9.4E-2</v>
      </c>
      <c r="N20" s="5">
        <v>0.223</v>
      </c>
      <c r="O20" s="10"/>
      <c r="S20" s="15"/>
      <c r="T20" s="6"/>
      <c r="U20" s="6"/>
      <c r="V20" s="6"/>
      <c r="W20" s="6"/>
    </row>
    <row r="21" spans="1:23" ht="15" x14ac:dyDescent="0.2">
      <c r="A21" s="30" t="s">
        <v>30</v>
      </c>
      <c r="B21" s="30">
        <v>75</v>
      </c>
      <c r="C21" s="30">
        <v>363</v>
      </c>
      <c r="D21" s="31">
        <v>1671.52</v>
      </c>
      <c r="E21" s="31">
        <v>1671.52</v>
      </c>
      <c r="F21" s="31">
        <v>1671.52</v>
      </c>
      <c r="G21" s="30"/>
      <c r="H21" s="4">
        <v>0</v>
      </c>
      <c r="I21" s="3">
        <f t="shared" si="0"/>
        <v>0</v>
      </c>
      <c r="J21" s="3">
        <f t="shared" si="1"/>
        <v>0</v>
      </c>
      <c r="K21" s="5"/>
      <c r="L21" s="13">
        <v>27.853000000000002</v>
      </c>
      <c r="M21" s="13">
        <v>0.105</v>
      </c>
      <c r="N21" s="5">
        <v>0.19900000000000001</v>
      </c>
      <c r="O21" s="10"/>
      <c r="S21" s="15"/>
      <c r="T21" s="6"/>
      <c r="U21" s="6"/>
      <c r="V21" s="6"/>
      <c r="W21" s="6"/>
    </row>
    <row r="22" spans="1:23" ht="15" x14ac:dyDescent="0.2">
      <c r="A22" s="30" t="s">
        <v>62</v>
      </c>
      <c r="B22" s="30">
        <v>43</v>
      </c>
      <c r="C22" s="30">
        <v>391</v>
      </c>
      <c r="D22" s="31">
        <v>1412.26</v>
      </c>
      <c r="E22" s="32">
        <v>1474.96</v>
      </c>
      <c r="F22" s="31">
        <v>1412.26</v>
      </c>
      <c r="G22" s="30"/>
      <c r="H22" s="4">
        <v>0</v>
      </c>
      <c r="I22" s="5">
        <f t="shared" si="0"/>
        <v>4.2509627379725581</v>
      </c>
      <c r="J22" s="3">
        <f t="shared" si="1"/>
        <v>0</v>
      </c>
      <c r="K22" s="5"/>
      <c r="L22" s="13">
        <v>56.606000000000002</v>
      </c>
      <c r="M22" s="13">
        <v>0.14399999999999999</v>
      </c>
      <c r="N22" s="5">
        <v>0.71</v>
      </c>
      <c r="O22" s="10"/>
      <c r="S22" s="15"/>
      <c r="T22" s="6"/>
      <c r="U22" s="6"/>
      <c r="V22" s="6"/>
      <c r="W22" s="6"/>
    </row>
    <row r="23" spans="1:23" ht="15" x14ac:dyDescent="0.2">
      <c r="A23" s="30" t="s">
        <v>32</v>
      </c>
      <c r="B23" s="30">
        <v>43</v>
      </c>
      <c r="C23" s="30">
        <v>391</v>
      </c>
      <c r="D23" s="31">
        <v>1448.76</v>
      </c>
      <c r="E23" s="32">
        <v>1525.32</v>
      </c>
      <c r="F23" s="31">
        <v>1448.76</v>
      </c>
      <c r="G23" s="30"/>
      <c r="H23" s="4">
        <v>0</v>
      </c>
      <c r="I23" s="5">
        <f t="shared" si="0"/>
        <v>5.0192746440091227</v>
      </c>
      <c r="J23" s="3">
        <f t="shared" si="1"/>
        <v>0</v>
      </c>
      <c r="K23" s="5"/>
      <c r="L23" s="13">
        <v>56.87</v>
      </c>
      <c r="M23" s="13">
        <v>0.13</v>
      </c>
      <c r="N23" s="5">
        <v>0.44</v>
      </c>
      <c r="O23" s="10"/>
      <c r="S23" s="15"/>
      <c r="T23" s="6"/>
      <c r="U23" s="6"/>
      <c r="V23" s="6"/>
      <c r="W23" s="6"/>
    </row>
    <row r="24" spans="1:23" ht="15" x14ac:dyDescent="0.2">
      <c r="A24" s="30" t="s">
        <v>63</v>
      </c>
      <c r="B24" s="30">
        <v>43</v>
      </c>
      <c r="C24" s="30">
        <v>391</v>
      </c>
      <c r="D24" s="31">
        <v>1395.61</v>
      </c>
      <c r="E24" s="32">
        <v>1431.56</v>
      </c>
      <c r="F24" s="31">
        <v>1395.61</v>
      </c>
      <c r="G24" s="30"/>
      <c r="H24" s="4">
        <v>0</v>
      </c>
      <c r="I24" s="5">
        <f t="shared" si="0"/>
        <v>2.5112464723797849</v>
      </c>
      <c r="J24" s="3">
        <f t="shared" si="1"/>
        <v>0</v>
      </c>
      <c r="K24" s="5"/>
      <c r="L24" s="13">
        <v>31.876000000000001</v>
      </c>
      <c r="M24" s="13">
        <v>0.121</v>
      </c>
      <c r="N24" s="5">
        <v>0.52200000000000002</v>
      </c>
      <c r="O24" s="10"/>
      <c r="S24" s="15"/>
      <c r="T24" s="6"/>
      <c r="U24" s="6"/>
      <c r="V24" s="6"/>
      <c r="W24" s="6"/>
    </row>
    <row r="25" spans="1:23" ht="15" x14ac:dyDescent="0.2">
      <c r="A25" s="30" t="s">
        <v>64</v>
      </c>
      <c r="B25" s="30">
        <v>28</v>
      </c>
      <c r="C25" s="30">
        <v>176</v>
      </c>
      <c r="D25" s="31">
        <v>408.26</v>
      </c>
      <c r="E25" s="32">
        <v>412.94</v>
      </c>
      <c r="F25" s="31">
        <v>408.26</v>
      </c>
      <c r="G25" s="30"/>
      <c r="H25" s="4">
        <v>0</v>
      </c>
      <c r="I25" s="5">
        <f t="shared" si="0"/>
        <v>1.1333365622124296</v>
      </c>
      <c r="J25" s="3">
        <f t="shared" si="1"/>
        <v>0</v>
      </c>
      <c r="K25" s="5"/>
      <c r="L25" s="13">
        <v>2.6680000000000001</v>
      </c>
      <c r="M25" s="13">
        <v>0.06</v>
      </c>
      <c r="N25" s="5">
        <v>0.2</v>
      </c>
      <c r="O25" s="10"/>
      <c r="S25" s="15"/>
      <c r="T25" s="6"/>
      <c r="U25" s="6"/>
      <c r="V25" s="6"/>
      <c r="W25" s="6"/>
    </row>
    <row r="26" spans="1:23" ht="15" x14ac:dyDescent="0.2">
      <c r="A26" s="30" t="s">
        <v>35</v>
      </c>
      <c r="B26" s="30">
        <v>99</v>
      </c>
      <c r="C26" s="30">
        <v>599</v>
      </c>
      <c r="D26" s="31">
        <v>1727.06</v>
      </c>
      <c r="E26" s="32">
        <v>1790.96</v>
      </c>
      <c r="F26" s="31">
        <v>1727.06</v>
      </c>
      <c r="G26" s="30"/>
      <c r="H26" s="4">
        <v>0</v>
      </c>
      <c r="I26" s="5">
        <f t="shared" si="0"/>
        <v>3.5679188814937293</v>
      </c>
      <c r="J26" s="3">
        <f t="shared" si="1"/>
        <v>0</v>
      </c>
      <c r="K26" s="5"/>
      <c r="L26" s="13">
        <v>253.96</v>
      </c>
      <c r="M26" s="13">
        <v>0.20399999999999999</v>
      </c>
      <c r="N26" s="5">
        <v>1.323</v>
      </c>
      <c r="O26" s="10"/>
      <c r="S26" s="15"/>
      <c r="T26" s="6"/>
      <c r="U26" s="6"/>
      <c r="V26" s="6"/>
      <c r="W26" s="6"/>
    </row>
    <row r="27" spans="1:23" ht="15" x14ac:dyDescent="0.2">
      <c r="A27" s="30" t="s">
        <v>65</v>
      </c>
      <c r="B27" s="30">
        <v>48</v>
      </c>
      <c r="C27" s="30">
        <v>960</v>
      </c>
      <c r="D27" s="31">
        <v>173716.17</v>
      </c>
      <c r="E27" s="31">
        <v>173716.17</v>
      </c>
      <c r="F27" s="31">
        <v>173716.17</v>
      </c>
      <c r="G27" s="30"/>
      <c r="H27" s="4">
        <v>0</v>
      </c>
      <c r="I27" s="3">
        <f t="shared" si="0"/>
        <v>0</v>
      </c>
      <c r="J27" s="3">
        <f t="shared" si="1"/>
        <v>0</v>
      </c>
      <c r="K27" s="5"/>
      <c r="L27" s="13">
        <v>1827.93</v>
      </c>
      <c r="M27" s="13">
        <v>0.24199999999999999</v>
      </c>
      <c r="N27" s="5">
        <v>0.32400000000000001</v>
      </c>
      <c r="O27" s="10"/>
      <c r="S27" s="15"/>
      <c r="T27" s="6"/>
      <c r="U27" s="6"/>
      <c r="V27" s="6"/>
      <c r="W27" s="6"/>
    </row>
    <row r="28" spans="1:23" ht="15" x14ac:dyDescent="0.2">
      <c r="A28" s="46" t="s">
        <v>36</v>
      </c>
      <c r="B28" s="46">
        <v>64</v>
      </c>
      <c r="C28" s="46">
        <v>388</v>
      </c>
      <c r="D28" s="37">
        <v>4093.35</v>
      </c>
      <c r="E28" s="38">
        <v>4143.13</v>
      </c>
      <c r="F28" s="37">
        <v>4093.35</v>
      </c>
      <c r="G28" s="46"/>
      <c r="H28" s="39">
        <v>0</v>
      </c>
      <c r="I28" s="59">
        <f t="shared" si="0"/>
        <v>1.2015070731548418</v>
      </c>
      <c r="J28" s="55">
        <f t="shared" si="1"/>
        <v>0</v>
      </c>
      <c r="K28" s="59"/>
      <c r="L28" s="41">
        <v>229.435</v>
      </c>
      <c r="M28" s="41">
        <v>0.36199999999999999</v>
      </c>
      <c r="N28" s="59">
        <v>0.63300000000000001</v>
      </c>
      <c r="O28" s="10"/>
      <c r="S28" s="15"/>
      <c r="T28" s="6"/>
      <c r="U28" s="6"/>
      <c r="V28" s="6"/>
    </row>
    <row r="29" spans="1:23" ht="15" x14ac:dyDescent="0.2">
      <c r="A29" s="46" t="s">
        <v>66</v>
      </c>
      <c r="B29" s="46">
        <f>AVERAGE(B3:B28)</f>
        <v>36.615384615384613</v>
      </c>
      <c r="C29" s="46">
        <f>AVERAGE(C3:C28)</f>
        <v>242.53846153846155</v>
      </c>
      <c r="D29" s="37">
        <f>AVERAGE(D3:D28)</f>
        <v>14166.715769230768</v>
      </c>
      <c r="E29" s="38">
        <f>AVERAGE(E3:E28)</f>
        <v>14183.66230769231</v>
      </c>
      <c r="F29" s="38">
        <v>14166.926769230768</v>
      </c>
      <c r="G29" s="75"/>
      <c r="H29" s="76">
        <f t="shared" ref="H29:M29" si="2">AVERAGE(H3:H28)</f>
        <v>0</v>
      </c>
      <c r="I29" s="75">
        <f t="shared" si="2"/>
        <v>1.1975452859505942</v>
      </c>
      <c r="J29" s="75">
        <v>0.01</v>
      </c>
      <c r="K29" s="75"/>
      <c r="L29" s="75">
        <f t="shared" si="2"/>
        <v>98.638007692307696</v>
      </c>
      <c r="M29" s="75">
        <f t="shared" si="2"/>
        <v>8.7115384615384608E-2</v>
      </c>
      <c r="N29" s="45">
        <v>0.28046153846153798</v>
      </c>
      <c r="O29" s="10"/>
      <c r="S29" s="15"/>
      <c r="T29" s="6"/>
      <c r="U29" s="6"/>
      <c r="V29" s="6"/>
    </row>
    <row r="30" spans="1:23" ht="15" x14ac:dyDescent="0.2">
      <c r="A30" s="43"/>
      <c r="B30" s="33"/>
      <c r="C30" s="3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10"/>
      <c r="S30" s="15"/>
      <c r="T30" s="6"/>
      <c r="U30" s="6"/>
      <c r="V30" s="6"/>
    </row>
    <row r="31" spans="1:23" ht="15" x14ac:dyDescent="0.2">
      <c r="B31" s="1"/>
      <c r="C31" s="1"/>
      <c r="S31" s="15"/>
      <c r="T31" s="6"/>
      <c r="U31" s="6"/>
      <c r="V31" s="6"/>
    </row>
    <row r="32" spans="1:23" ht="15" x14ac:dyDescent="0.2">
      <c r="B32" s="1"/>
      <c r="C32" s="1"/>
      <c r="S32" s="15"/>
      <c r="T32" s="6"/>
      <c r="U32" s="6"/>
      <c r="V32" s="6"/>
    </row>
    <row r="33" spans="2:22" ht="15" x14ac:dyDescent="0.2">
      <c r="B33" s="1"/>
      <c r="C33" s="1"/>
      <c r="S33" s="15"/>
      <c r="T33" s="6"/>
      <c r="U33" s="6"/>
      <c r="V33" s="6"/>
    </row>
    <row r="34" spans="2:22" ht="15" x14ac:dyDescent="0.2">
      <c r="B34" s="1"/>
      <c r="C34" s="1"/>
      <c r="S34" s="15"/>
      <c r="T34" s="6"/>
      <c r="U34" s="6"/>
      <c r="V34" s="6"/>
    </row>
    <row r="35" spans="2:22" ht="15" x14ac:dyDescent="0.2">
      <c r="B35" s="2"/>
      <c r="C35" s="2"/>
      <c r="S35" s="15"/>
      <c r="T35" s="6"/>
      <c r="U35" s="6"/>
      <c r="V35" s="6"/>
    </row>
  </sheetData>
  <mergeCells count="6">
    <mergeCell ref="L1:N1"/>
    <mergeCell ref="A1:A2"/>
    <mergeCell ref="B1:B2"/>
    <mergeCell ref="C1:C2"/>
    <mergeCell ref="D1:F1"/>
    <mergeCell ref="H1:J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7"/>
  <sheetViews>
    <sheetView topLeftCell="A3" workbookViewId="0">
      <selection activeCell="O12" sqref="O12:R37"/>
    </sheetView>
  </sheetViews>
  <sheetFormatPr defaultRowHeight="14.25" x14ac:dyDescent="0.2"/>
  <cols>
    <col min="4" max="4" width="10.625" bestFit="1" customWidth="1"/>
    <col min="5" max="5" width="10.625" customWidth="1"/>
    <col min="6" max="6" width="10.625" bestFit="1" customWidth="1"/>
  </cols>
  <sheetData>
    <row r="1" spans="1:18" ht="15" x14ac:dyDescent="0.2">
      <c r="A1" s="110" t="s">
        <v>0</v>
      </c>
      <c r="B1" s="110" t="s">
        <v>53</v>
      </c>
      <c r="C1" s="110" t="s">
        <v>174</v>
      </c>
      <c r="D1" s="112" t="s">
        <v>74</v>
      </c>
      <c r="E1" s="112"/>
      <c r="F1" s="112"/>
      <c r="G1" s="33"/>
      <c r="H1" s="109" t="s">
        <v>2</v>
      </c>
      <c r="I1" s="109"/>
      <c r="J1" s="109"/>
      <c r="K1" s="10"/>
    </row>
    <row r="2" spans="1:18" ht="15" x14ac:dyDescent="0.2">
      <c r="A2" s="111"/>
      <c r="B2" s="111"/>
      <c r="C2" s="111"/>
      <c r="D2" s="40" t="s">
        <v>181</v>
      </c>
      <c r="E2" s="70" t="s">
        <v>258</v>
      </c>
      <c r="F2" s="45" t="s">
        <v>138</v>
      </c>
      <c r="G2" s="36"/>
      <c r="H2" s="47" t="s">
        <v>181</v>
      </c>
      <c r="I2" s="47" t="s">
        <v>258</v>
      </c>
      <c r="J2" s="47" t="s">
        <v>138</v>
      </c>
      <c r="K2" s="10"/>
    </row>
    <row r="3" spans="1:18" ht="15" x14ac:dyDescent="0.2">
      <c r="A3" s="26" t="s">
        <v>14</v>
      </c>
      <c r="B3" s="26">
        <v>24</v>
      </c>
      <c r="C3" s="26">
        <v>164</v>
      </c>
      <c r="D3" s="5">
        <v>130614.71</v>
      </c>
      <c r="E3" s="32">
        <v>130614.71</v>
      </c>
      <c r="F3" s="5">
        <v>154346.4901</v>
      </c>
      <c r="G3" s="26"/>
      <c r="H3" s="5">
        <v>6.7000000000000004E-2</v>
      </c>
      <c r="I3" s="5">
        <v>0.17599999999999999</v>
      </c>
      <c r="J3" s="5">
        <v>2.7342</v>
      </c>
      <c r="K3" s="10"/>
    </row>
    <row r="4" spans="1:18" ht="15" x14ac:dyDescent="0.2">
      <c r="A4" s="26" t="s">
        <v>37</v>
      </c>
      <c r="B4" s="26">
        <v>4</v>
      </c>
      <c r="C4" s="26">
        <v>30</v>
      </c>
      <c r="D4" s="5">
        <v>65.06</v>
      </c>
      <c r="E4" s="32">
        <v>65.06</v>
      </c>
      <c r="F4" s="5">
        <f>10.931+65.057</f>
        <v>75.988</v>
      </c>
      <c r="G4" s="26"/>
      <c r="H4" s="5">
        <v>1.9E-2</v>
      </c>
      <c r="I4" s="5">
        <v>0.12</v>
      </c>
      <c r="J4" s="5">
        <v>2.7999999999999997E-2</v>
      </c>
      <c r="K4" s="10"/>
    </row>
    <row r="5" spans="1:18" ht="15" x14ac:dyDescent="0.2">
      <c r="A5" s="26" t="s">
        <v>15</v>
      </c>
      <c r="B5" s="26">
        <v>30</v>
      </c>
      <c r="C5" s="26">
        <v>186</v>
      </c>
      <c r="D5" s="5">
        <v>1287.1099999999999</v>
      </c>
      <c r="E5" s="32">
        <v>1245.98</v>
      </c>
      <c r="F5" s="5">
        <v>1473.251</v>
      </c>
      <c r="G5" s="26"/>
      <c r="H5" s="5">
        <v>5.5E-2</v>
      </c>
      <c r="I5" s="5">
        <v>0.17899999999999999</v>
      </c>
      <c r="J5" s="5">
        <v>7.1335999999999995</v>
      </c>
      <c r="K5" s="10"/>
    </row>
    <row r="6" spans="1:18" ht="15" x14ac:dyDescent="0.2">
      <c r="A6" s="26" t="s">
        <v>182</v>
      </c>
      <c r="B6" s="26">
        <v>16</v>
      </c>
      <c r="C6" s="26">
        <v>62</v>
      </c>
      <c r="D6" s="5">
        <v>1763.34</v>
      </c>
      <c r="E6" s="32">
        <v>1749.77</v>
      </c>
      <c r="F6" s="5">
        <v>2076.5500000000002</v>
      </c>
      <c r="G6" s="26"/>
      <c r="H6" s="5">
        <v>2.3E-2</v>
      </c>
      <c r="I6" s="5">
        <v>0.13100000000000001</v>
      </c>
      <c r="J6" s="5">
        <v>0.70280000000000009</v>
      </c>
      <c r="K6" s="10"/>
    </row>
    <row r="7" spans="1:18" ht="15" x14ac:dyDescent="0.2">
      <c r="A7" s="26" t="s">
        <v>183</v>
      </c>
      <c r="B7" s="26">
        <v>4</v>
      </c>
      <c r="C7" s="26">
        <v>16</v>
      </c>
      <c r="D7" s="5">
        <v>499.06</v>
      </c>
      <c r="E7" s="32">
        <v>499.06</v>
      </c>
      <c r="F7" s="5">
        <v>587.85500000000002</v>
      </c>
      <c r="G7" s="26"/>
      <c r="H7" s="5">
        <v>1.6E-2</v>
      </c>
      <c r="I7" s="5">
        <v>0.115</v>
      </c>
      <c r="J7" s="5">
        <v>2.5699999999999994E-2</v>
      </c>
      <c r="K7" s="10"/>
    </row>
    <row r="8" spans="1:18" ht="15" x14ac:dyDescent="0.2">
      <c r="A8" s="26" t="s">
        <v>184</v>
      </c>
      <c r="B8" s="26">
        <v>10</v>
      </c>
      <c r="C8" s="26">
        <v>47</v>
      </c>
      <c r="D8" s="5">
        <v>1370.34</v>
      </c>
      <c r="E8" s="32">
        <v>1370.3420000000001</v>
      </c>
      <c r="F8" s="5">
        <v>1670.92</v>
      </c>
      <c r="G8" s="26"/>
      <c r="H8" s="5">
        <v>2.1000000000000001E-2</v>
      </c>
      <c r="I8" s="5">
        <v>0.129</v>
      </c>
      <c r="J8" s="5">
        <v>0.15920000000000001</v>
      </c>
      <c r="K8" s="10"/>
    </row>
    <row r="9" spans="1:18" ht="15" x14ac:dyDescent="0.2">
      <c r="A9" s="26" t="s">
        <v>185</v>
      </c>
      <c r="B9" s="26">
        <v>12</v>
      </c>
      <c r="C9" s="26">
        <v>43</v>
      </c>
      <c r="D9" s="5">
        <v>453.51</v>
      </c>
      <c r="E9" s="32">
        <v>453.51100000000002</v>
      </c>
      <c r="F9" s="5">
        <f>64.32+478.455</f>
        <v>542.77499999999998</v>
      </c>
      <c r="G9" s="26"/>
      <c r="H9" s="5">
        <v>2.1999999999999999E-2</v>
      </c>
      <c r="I9" s="5">
        <v>0.13700000000000001</v>
      </c>
      <c r="J9" s="5">
        <v>0.25059999999999999</v>
      </c>
      <c r="K9" s="10"/>
    </row>
    <row r="10" spans="1:18" ht="15" x14ac:dyDescent="0.2">
      <c r="A10" s="26" t="s">
        <v>186</v>
      </c>
      <c r="B10" s="26">
        <v>25</v>
      </c>
      <c r="C10" s="26">
        <v>150</v>
      </c>
      <c r="D10" s="5">
        <v>413.27</v>
      </c>
      <c r="E10" s="32">
        <v>397.66</v>
      </c>
      <c r="F10" s="5">
        <v>508.38</v>
      </c>
      <c r="G10" s="26"/>
      <c r="H10" s="5">
        <v>5.8999999999999997E-2</v>
      </c>
      <c r="I10" s="5">
        <v>0.21299999999999999</v>
      </c>
      <c r="J10" s="5">
        <v>3.3647999999999998</v>
      </c>
      <c r="K10" s="10"/>
    </row>
    <row r="11" spans="1:18" ht="15" x14ac:dyDescent="0.2">
      <c r="A11" s="26" t="s">
        <v>187</v>
      </c>
      <c r="B11" s="26">
        <v>25</v>
      </c>
      <c r="C11" s="26">
        <v>134</v>
      </c>
      <c r="D11" s="5">
        <v>856.62</v>
      </c>
      <c r="E11" s="32">
        <v>838.22199999999998</v>
      </c>
      <c r="F11" s="5">
        <v>976.45460000000003</v>
      </c>
      <c r="G11" s="26"/>
      <c r="H11" s="5">
        <v>5.3999999999999999E-2</v>
      </c>
      <c r="I11" s="5">
        <v>0.17299999999999999</v>
      </c>
      <c r="J11" s="5">
        <v>3.3415999999999997</v>
      </c>
      <c r="K11" s="10"/>
    </row>
    <row r="12" spans="1:18" ht="15" x14ac:dyDescent="0.2">
      <c r="A12" s="26" t="s">
        <v>188</v>
      </c>
      <c r="B12" s="26">
        <v>20</v>
      </c>
      <c r="C12" s="26">
        <v>174</v>
      </c>
      <c r="D12" s="5">
        <v>36057.1</v>
      </c>
      <c r="E12" s="32">
        <v>36057.1</v>
      </c>
      <c r="F12" s="5">
        <v>42481.162499999999</v>
      </c>
      <c r="G12" s="26"/>
      <c r="H12" s="5">
        <v>4.8000000000000001E-2</v>
      </c>
      <c r="I12" s="5">
        <v>0.151</v>
      </c>
      <c r="J12" s="5">
        <v>1.7611000000000001</v>
      </c>
      <c r="K12" s="10"/>
      <c r="O12" s="18"/>
      <c r="P12" s="6"/>
      <c r="Q12" s="5"/>
      <c r="R12" s="11"/>
    </row>
    <row r="13" spans="1:18" ht="15" x14ac:dyDescent="0.2">
      <c r="A13" s="26" t="s">
        <v>189</v>
      </c>
      <c r="B13" s="26">
        <v>24</v>
      </c>
      <c r="C13" s="26">
        <v>162</v>
      </c>
      <c r="D13" s="5">
        <v>1723.06</v>
      </c>
      <c r="E13" s="32">
        <v>1686.86</v>
      </c>
      <c r="F13" s="5">
        <v>1997.7873</v>
      </c>
      <c r="G13" s="26"/>
      <c r="H13" s="5">
        <v>5.1999999999999998E-2</v>
      </c>
      <c r="I13" s="5">
        <v>0.17599999999999999</v>
      </c>
      <c r="J13" s="5">
        <v>2.7565999999999997</v>
      </c>
      <c r="K13" s="10"/>
      <c r="O13" s="18"/>
      <c r="P13" s="6"/>
      <c r="Q13" s="5"/>
      <c r="R13" s="11"/>
    </row>
    <row r="14" spans="1:18" ht="15" x14ac:dyDescent="0.2">
      <c r="A14" s="26" t="s">
        <v>190</v>
      </c>
      <c r="B14" s="26">
        <v>15</v>
      </c>
      <c r="C14" s="26">
        <v>69</v>
      </c>
      <c r="D14" s="5">
        <v>359.47</v>
      </c>
      <c r="E14" s="32">
        <v>359.47399999999999</v>
      </c>
      <c r="F14" s="20">
        <v>419.3</v>
      </c>
      <c r="G14" s="26"/>
      <c r="H14" s="5">
        <v>3.1E-2</v>
      </c>
      <c r="I14" s="5">
        <v>0.124</v>
      </c>
      <c r="J14" s="5">
        <v>0.5212</v>
      </c>
      <c r="K14" s="10"/>
      <c r="O14" s="18"/>
      <c r="P14" s="6"/>
      <c r="Q14" s="5"/>
      <c r="R14" s="11"/>
    </row>
    <row r="15" spans="1:18" ht="15" x14ac:dyDescent="0.2">
      <c r="A15" s="26" t="s">
        <v>191</v>
      </c>
      <c r="B15" s="26">
        <v>30</v>
      </c>
      <c r="C15" s="26">
        <v>138</v>
      </c>
      <c r="D15" s="5">
        <v>718.66</v>
      </c>
      <c r="E15" s="32">
        <v>718.66</v>
      </c>
      <c r="F15" s="5">
        <v>830.35789999999997</v>
      </c>
      <c r="G15" s="26"/>
      <c r="H15" s="5">
        <v>4.7E-2</v>
      </c>
      <c r="I15" s="5">
        <v>0.16200000000000001</v>
      </c>
      <c r="J15" s="5">
        <v>6.0632999999999999</v>
      </c>
      <c r="K15" s="10"/>
      <c r="O15" s="18"/>
      <c r="P15" s="6"/>
      <c r="Q15" s="5"/>
      <c r="R15" s="11"/>
    </row>
    <row r="16" spans="1:18" ht="15" x14ac:dyDescent="0.2">
      <c r="A16" s="26" t="s">
        <v>192</v>
      </c>
      <c r="B16" s="26">
        <v>30</v>
      </c>
      <c r="C16" s="26">
        <v>148</v>
      </c>
      <c r="D16" s="5">
        <v>750.44</v>
      </c>
      <c r="E16" s="32">
        <v>750.44</v>
      </c>
      <c r="F16" s="5">
        <v>864.93900000000008</v>
      </c>
      <c r="G16" s="26"/>
      <c r="H16" s="5">
        <v>5.6000000000000001E-2</v>
      </c>
      <c r="I16" s="5">
        <v>0.152</v>
      </c>
      <c r="J16" s="5">
        <v>6.8617000000000008</v>
      </c>
      <c r="K16" s="10"/>
      <c r="O16" s="18"/>
      <c r="P16" s="6"/>
      <c r="Q16" s="5"/>
      <c r="R16" s="11"/>
    </row>
    <row r="17" spans="1:18" ht="15" x14ac:dyDescent="0.2">
      <c r="A17" s="26" t="s">
        <v>193</v>
      </c>
      <c r="B17" s="26">
        <v>45</v>
      </c>
      <c r="C17" s="26">
        <v>207</v>
      </c>
      <c r="D17" s="5">
        <v>1080.32</v>
      </c>
      <c r="E17" s="32">
        <v>1076.71</v>
      </c>
      <c r="F17" s="5">
        <v>1230.8357000000001</v>
      </c>
      <c r="G17" s="26"/>
      <c r="H17" s="5">
        <v>6.9000000000000006E-2</v>
      </c>
      <c r="I17" s="5">
        <v>0.16600000000000001</v>
      </c>
      <c r="J17" s="5">
        <v>31.940900000000006</v>
      </c>
      <c r="K17" s="10"/>
      <c r="O17" s="18"/>
      <c r="P17" s="6"/>
      <c r="Q17" s="5"/>
      <c r="R17" s="11"/>
    </row>
    <row r="18" spans="1:18" ht="15" x14ac:dyDescent="0.2">
      <c r="A18" s="26" t="s">
        <v>194</v>
      </c>
      <c r="B18" s="26">
        <v>60</v>
      </c>
      <c r="C18" s="26">
        <v>276</v>
      </c>
      <c r="D18" s="5">
        <v>1437.64</v>
      </c>
      <c r="E18" s="32">
        <v>1432.28</v>
      </c>
      <c r="F18" s="5">
        <v>1642.6326000000001</v>
      </c>
      <c r="G18" s="26"/>
      <c r="H18" s="5">
        <v>8.1000000000000003E-2</v>
      </c>
      <c r="I18" s="5">
        <v>0.23</v>
      </c>
      <c r="J18" s="5">
        <v>74.925299999999993</v>
      </c>
      <c r="K18" s="10"/>
      <c r="O18" s="18"/>
      <c r="P18" s="6"/>
      <c r="Q18" s="5"/>
      <c r="R18" s="11"/>
    </row>
    <row r="19" spans="1:18" ht="15" x14ac:dyDescent="0.2">
      <c r="A19" s="26" t="s">
        <v>195</v>
      </c>
      <c r="B19" s="26">
        <v>60</v>
      </c>
      <c r="C19" s="26">
        <v>296</v>
      </c>
      <c r="D19" s="5">
        <v>1367.35</v>
      </c>
      <c r="E19" s="32">
        <v>1366.24</v>
      </c>
      <c r="F19" s="5">
        <v>1588.1949300000001</v>
      </c>
      <c r="G19" s="26"/>
      <c r="H19" s="5">
        <v>8.3000000000000004E-2</v>
      </c>
      <c r="I19" s="5">
        <v>0.184</v>
      </c>
      <c r="J19" s="5">
        <v>76.776600000000002</v>
      </c>
      <c r="K19" s="10"/>
      <c r="O19" s="18"/>
      <c r="P19" s="6"/>
      <c r="Q19" s="5"/>
      <c r="R19" s="11"/>
    </row>
    <row r="20" spans="1:18" ht="15" x14ac:dyDescent="0.2">
      <c r="A20" s="26" t="s">
        <v>196</v>
      </c>
      <c r="B20" s="26">
        <v>75</v>
      </c>
      <c r="C20" s="26">
        <v>345</v>
      </c>
      <c r="D20" s="5">
        <v>1791.6</v>
      </c>
      <c r="E20" s="32">
        <v>1785.027</v>
      </c>
      <c r="F20" s="5">
        <v>2041.0538999999997</v>
      </c>
      <c r="G20" s="26"/>
      <c r="H20" s="5">
        <v>9.4E-2</v>
      </c>
      <c r="I20" s="5">
        <v>0.223</v>
      </c>
      <c r="J20" s="5">
        <v>186.46690000000001</v>
      </c>
      <c r="K20" s="10"/>
      <c r="O20" s="18"/>
      <c r="P20" s="6"/>
      <c r="Q20" s="5"/>
      <c r="R20" s="11"/>
    </row>
    <row r="21" spans="1:18" ht="15" x14ac:dyDescent="0.2">
      <c r="A21" s="26" t="s">
        <v>197</v>
      </c>
      <c r="B21" s="26">
        <v>75</v>
      </c>
      <c r="C21" s="26">
        <v>363</v>
      </c>
      <c r="D21" s="5">
        <v>1671.52</v>
      </c>
      <c r="E21" s="32">
        <v>1671.52</v>
      </c>
      <c r="F21" s="5">
        <v>1931.8929000000003</v>
      </c>
      <c r="G21" s="26"/>
      <c r="H21" s="5">
        <v>0.105</v>
      </c>
      <c r="I21" s="5">
        <v>0.19900000000000001</v>
      </c>
      <c r="J21" s="5">
        <v>198.39449999999997</v>
      </c>
      <c r="K21" s="10"/>
      <c r="O21" s="18"/>
      <c r="P21" s="6"/>
      <c r="Q21" s="5"/>
      <c r="R21" s="11"/>
    </row>
    <row r="22" spans="1:18" ht="15" x14ac:dyDescent="0.2">
      <c r="A22" s="26" t="s">
        <v>198</v>
      </c>
      <c r="B22" s="26">
        <v>43</v>
      </c>
      <c r="C22" s="26">
        <v>391</v>
      </c>
      <c r="D22" s="5">
        <v>1474.96</v>
      </c>
      <c r="E22" s="32">
        <v>1412.26</v>
      </c>
      <c r="F22" s="5">
        <v>1697.8607</v>
      </c>
      <c r="G22" s="26"/>
      <c r="H22" s="5">
        <v>0.14399999999999999</v>
      </c>
      <c r="I22" s="5">
        <v>0.71</v>
      </c>
      <c r="J22" s="5">
        <v>24.9541</v>
      </c>
      <c r="K22" s="10"/>
      <c r="O22" s="18"/>
      <c r="P22" s="6"/>
      <c r="Q22" s="5"/>
      <c r="R22" s="11"/>
    </row>
    <row r="23" spans="1:18" ht="15" x14ac:dyDescent="0.2">
      <c r="A23" s="26" t="s">
        <v>199</v>
      </c>
      <c r="B23" s="26">
        <v>43</v>
      </c>
      <c r="C23" s="26">
        <v>391</v>
      </c>
      <c r="D23" s="5">
        <v>1525.32</v>
      </c>
      <c r="E23" s="32">
        <v>1448.76</v>
      </c>
      <c r="F23" s="5">
        <v>1723.1848999999997</v>
      </c>
      <c r="G23" s="26"/>
      <c r="H23" s="5">
        <v>0.13</v>
      </c>
      <c r="I23" s="5">
        <v>0.44</v>
      </c>
      <c r="J23" s="5">
        <v>32.265700000000002</v>
      </c>
      <c r="K23" s="10"/>
      <c r="O23" s="18"/>
      <c r="P23" s="6"/>
      <c r="Q23" s="5"/>
      <c r="R23" s="11"/>
    </row>
    <row r="24" spans="1:18" ht="15" x14ac:dyDescent="0.2">
      <c r="A24" s="26" t="s">
        <v>200</v>
      </c>
      <c r="B24" s="26">
        <v>43</v>
      </c>
      <c r="C24" s="26">
        <v>391</v>
      </c>
      <c r="D24" s="5">
        <v>1431.56</v>
      </c>
      <c r="E24" s="32">
        <v>1395.61</v>
      </c>
      <c r="F24" s="5">
        <v>1707.9518000000003</v>
      </c>
      <c r="G24" s="26"/>
      <c r="H24" s="5">
        <v>0.121</v>
      </c>
      <c r="I24" s="5">
        <v>0.52200000000000002</v>
      </c>
      <c r="J24" s="5">
        <v>24.867700000000003</v>
      </c>
      <c r="K24" s="10"/>
      <c r="O24" s="18"/>
      <c r="P24" s="6"/>
      <c r="Q24" s="5"/>
      <c r="R24" s="11"/>
    </row>
    <row r="25" spans="1:18" ht="15" x14ac:dyDescent="0.2">
      <c r="A25" s="26" t="s">
        <v>201</v>
      </c>
      <c r="B25" s="26">
        <v>28</v>
      </c>
      <c r="C25" s="26">
        <v>176</v>
      </c>
      <c r="D25" s="5">
        <v>412.94</v>
      </c>
      <c r="E25" s="32">
        <v>408.26</v>
      </c>
      <c r="F25" s="5">
        <v>470.55559999999997</v>
      </c>
      <c r="G25" s="26"/>
      <c r="H25" s="5">
        <v>0.06</v>
      </c>
      <c r="I25" s="5">
        <v>0.2</v>
      </c>
      <c r="J25" s="5">
        <v>5.7311999999999994</v>
      </c>
      <c r="K25" s="10"/>
      <c r="O25" s="18"/>
      <c r="P25" s="6"/>
      <c r="Q25" s="5"/>
      <c r="R25" s="11"/>
    </row>
    <row r="26" spans="1:18" ht="15" x14ac:dyDescent="0.2">
      <c r="A26" s="26" t="s">
        <v>202</v>
      </c>
      <c r="B26" s="26">
        <v>99</v>
      </c>
      <c r="C26" s="26">
        <v>599</v>
      </c>
      <c r="D26" s="5">
        <v>1790.96</v>
      </c>
      <c r="E26" s="32">
        <v>1727.06</v>
      </c>
      <c r="F26" s="5">
        <v>2125.46155</v>
      </c>
      <c r="G26" s="26"/>
      <c r="H26" s="5">
        <v>0.20399999999999999</v>
      </c>
      <c r="I26" s="5">
        <v>1.323</v>
      </c>
      <c r="J26" s="5">
        <v>475.25820000000004</v>
      </c>
      <c r="K26" s="10"/>
      <c r="O26" s="18"/>
      <c r="P26" s="6"/>
      <c r="Q26" s="5"/>
      <c r="R26" s="11"/>
    </row>
    <row r="27" spans="1:18" ht="15" x14ac:dyDescent="0.2">
      <c r="A27" s="26" t="s">
        <v>203</v>
      </c>
      <c r="B27" s="26">
        <v>48</v>
      </c>
      <c r="C27" s="26">
        <v>960</v>
      </c>
      <c r="D27" s="5">
        <v>173716.17</v>
      </c>
      <c r="E27" s="32">
        <v>173716.17</v>
      </c>
      <c r="F27" s="5">
        <v>197037.26420000001</v>
      </c>
      <c r="G27" s="26"/>
      <c r="H27" s="5">
        <v>0.24199999999999999</v>
      </c>
      <c r="I27" s="5">
        <v>0.32400000000000001</v>
      </c>
      <c r="J27" s="5">
        <v>85.479299999999995</v>
      </c>
      <c r="K27" s="10"/>
      <c r="O27" s="18"/>
      <c r="P27" s="6"/>
      <c r="Q27" s="5"/>
      <c r="R27" s="11"/>
    </row>
    <row r="28" spans="1:18" ht="15" x14ac:dyDescent="0.2">
      <c r="A28" s="26" t="s">
        <v>204</v>
      </c>
      <c r="B28" s="26">
        <v>64</v>
      </c>
      <c r="C28" s="26">
        <v>388</v>
      </c>
      <c r="D28" s="5">
        <v>4143.13</v>
      </c>
      <c r="E28" s="32">
        <v>4093.35</v>
      </c>
      <c r="F28" s="5">
        <v>4954.6105000000007</v>
      </c>
      <c r="G28" s="26"/>
      <c r="H28" s="5">
        <v>0.36199999999999999</v>
      </c>
      <c r="I28" s="5">
        <v>0.63300000000000001</v>
      </c>
      <c r="J28" s="5">
        <v>121.2298</v>
      </c>
      <c r="K28" s="10"/>
      <c r="O28" s="18"/>
      <c r="P28" s="6"/>
      <c r="Q28" s="5"/>
      <c r="R28" s="11"/>
    </row>
    <row r="29" spans="1:18" ht="15" x14ac:dyDescent="0.2">
      <c r="A29" s="69" t="s">
        <v>205</v>
      </c>
      <c r="B29" s="91">
        <f>AVERAGE(B3:B28)</f>
        <v>36.615384615384613</v>
      </c>
      <c r="C29" s="91">
        <f t="shared" ref="C29:J29" si="0">AVERAGE(C3:C28)</f>
        <v>242.53846153846155</v>
      </c>
      <c r="D29" s="91">
        <f t="shared" si="0"/>
        <v>14183.66230769231</v>
      </c>
      <c r="E29" s="92">
        <v>14166.926769230768</v>
      </c>
      <c r="F29" s="91">
        <f t="shared" si="0"/>
        <v>16423.219603076923</v>
      </c>
      <c r="G29" s="91"/>
      <c r="H29" s="68">
        <f t="shared" si="0"/>
        <v>8.7115384615384608E-2</v>
      </c>
      <c r="I29" s="68">
        <v>0.28046153846153798</v>
      </c>
      <c r="J29" s="68">
        <f t="shared" si="0"/>
        <v>52.845946153846164</v>
      </c>
      <c r="K29" s="10"/>
      <c r="O29" s="18"/>
      <c r="P29" s="6"/>
      <c r="Q29" s="5"/>
      <c r="R29" s="11"/>
    </row>
    <row r="30" spans="1:18" ht="15" x14ac:dyDescent="0.25">
      <c r="A30" s="26" t="s">
        <v>206</v>
      </c>
      <c r="B30" s="26">
        <v>283</v>
      </c>
      <c r="C30" s="26">
        <v>21231</v>
      </c>
      <c r="D30" s="5">
        <v>316079.8</v>
      </c>
      <c r="E30" s="13">
        <v>316049.78999999998</v>
      </c>
      <c r="F30" s="5">
        <v>361267.04470000003</v>
      </c>
      <c r="G30" s="16"/>
      <c r="H30" s="50">
        <v>424.43099999999998</v>
      </c>
      <c r="I30" s="13">
        <v>41.573999999999998</v>
      </c>
      <c r="J30" s="50">
        <v>3600</v>
      </c>
      <c r="K30" s="10"/>
      <c r="O30" s="18"/>
      <c r="P30" s="6"/>
      <c r="Q30" s="5"/>
      <c r="R30" s="11"/>
    </row>
    <row r="31" spans="1:18" ht="15" x14ac:dyDescent="0.25">
      <c r="A31" s="26" t="s">
        <v>207</v>
      </c>
      <c r="B31" s="26">
        <v>252</v>
      </c>
      <c r="C31" s="26">
        <v>17610</v>
      </c>
      <c r="D31" s="5">
        <v>277653.17</v>
      </c>
      <c r="E31" s="13">
        <v>277636.77</v>
      </c>
      <c r="F31" s="5">
        <v>317296.67879999999</v>
      </c>
      <c r="G31" s="16"/>
      <c r="H31" s="50">
        <v>239.71700000000001</v>
      </c>
      <c r="I31" s="13">
        <v>25.475999999999999</v>
      </c>
      <c r="J31" s="50">
        <v>3600</v>
      </c>
      <c r="K31" s="10"/>
      <c r="O31" s="18"/>
      <c r="P31" s="6"/>
      <c r="Q31" s="5"/>
      <c r="R31" s="11"/>
    </row>
    <row r="32" spans="1:18" ht="15" x14ac:dyDescent="0.25">
      <c r="A32" s="26" t="s">
        <v>208</v>
      </c>
      <c r="B32" s="26">
        <v>252</v>
      </c>
      <c r="C32" s="26">
        <v>17610</v>
      </c>
      <c r="D32" s="5">
        <v>277881.06</v>
      </c>
      <c r="E32" s="13">
        <v>277868.495</v>
      </c>
      <c r="F32" s="5">
        <v>317599.08640000003</v>
      </c>
      <c r="G32" s="16"/>
      <c r="H32" s="50">
        <v>237.62799999999999</v>
      </c>
      <c r="I32" s="13">
        <v>26.219000000000001</v>
      </c>
      <c r="J32" s="50">
        <v>3600</v>
      </c>
      <c r="K32" s="10"/>
      <c r="O32" s="18"/>
      <c r="P32" s="6"/>
      <c r="Q32" s="5"/>
      <c r="R32" s="11"/>
    </row>
    <row r="33" spans="1:18" ht="15" x14ac:dyDescent="0.25">
      <c r="A33" s="26" t="s">
        <v>209</v>
      </c>
      <c r="B33" s="26">
        <v>293</v>
      </c>
      <c r="C33" s="26">
        <v>21221</v>
      </c>
      <c r="D33" s="5">
        <v>323248.95</v>
      </c>
      <c r="E33" s="13">
        <v>323237.68900000001</v>
      </c>
      <c r="F33" s="5">
        <v>364996.5221</v>
      </c>
      <c r="G33" s="16"/>
      <c r="H33" s="50">
        <v>449.786</v>
      </c>
      <c r="I33" s="78">
        <v>39.816000000000003</v>
      </c>
      <c r="J33" s="50">
        <v>3600</v>
      </c>
      <c r="K33" s="10"/>
      <c r="O33" s="18"/>
      <c r="P33" s="6"/>
      <c r="Q33" s="5"/>
      <c r="R33" s="11"/>
    </row>
    <row r="34" spans="1:18" ht="15" x14ac:dyDescent="0.25">
      <c r="A34" s="26" t="s">
        <v>210</v>
      </c>
      <c r="B34" s="26">
        <v>293</v>
      </c>
      <c r="C34" s="26">
        <v>21221</v>
      </c>
      <c r="D34" s="5">
        <v>323513.21999999997</v>
      </c>
      <c r="E34" s="13">
        <v>323499.63</v>
      </c>
      <c r="F34" s="5">
        <v>365715.09749999997</v>
      </c>
      <c r="G34" s="16"/>
      <c r="H34" s="50">
        <v>433.25900000000001</v>
      </c>
      <c r="I34" s="78">
        <v>41.914000000000001</v>
      </c>
      <c r="J34" s="50">
        <v>3600</v>
      </c>
      <c r="K34" s="10"/>
      <c r="O34" s="19"/>
      <c r="P34" s="6"/>
      <c r="Q34" s="5"/>
      <c r="R34" s="11"/>
    </row>
    <row r="35" spans="1:18" ht="15" x14ac:dyDescent="0.25">
      <c r="A35" s="36" t="s">
        <v>211</v>
      </c>
      <c r="B35" s="36">
        <v>293</v>
      </c>
      <c r="C35" s="36">
        <v>21221</v>
      </c>
      <c r="D35" s="40">
        <v>323450.15999999997</v>
      </c>
      <c r="E35" s="41">
        <v>323425.36</v>
      </c>
      <c r="F35" s="40">
        <v>365135.7205</v>
      </c>
      <c r="G35" s="63"/>
      <c r="H35" s="53">
        <v>438.59899999999999</v>
      </c>
      <c r="I35" s="79">
        <v>39.819000000000003</v>
      </c>
      <c r="J35" s="53">
        <v>3600</v>
      </c>
      <c r="K35" s="10"/>
      <c r="O35" s="18"/>
      <c r="P35" s="6"/>
      <c r="Q35" s="5"/>
      <c r="R35" s="11"/>
    </row>
    <row r="36" spans="1:18" ht="15" x14ac:dyDescent="0.2">
      <c r="A36" s="36" t="s">
        <v>212</v>
      </c>
      <c r="B36" s="40">
        <f>AVERAGE(B30:B35)</f>
        <v>277.66666666666669</v>
      </c>
      <c r="C36" s="40">
        <f t="shared" ref="C36:H36" si="1">AVERAGE(C30:C35)</f>
        <v>20019</v>
      </c>
      <c r="D36" s="40">
        <f t="shared" si="1"/>
        <v>306971.06</v>
      </c>
      <c r="E36" s="41">
        <f>AVERAGE(E30:E35)</f>
        <v>306952.95566666662</v>
      </c>
      <c r="F36" s="40">
        <f t="shared" si="1"/>
        <v>348668.35833333334</v>
      </c>
      <c r="G36" s="36"/>
      <c r="H36" s="53">
        <f t="shared" si="1"/>
        <v>370.57</v>
      </c>
      <c r="I36" s="53">
        <f>AVERAGE(I30:I35)</f>
        <v>35.803000000000004</v>
      </c>
      <c r="J36" s="53">
        <f>AVERAGE(J30:J35)</f>
        <v>3600</v>
      </c>
      <c r="K36" s="10"/>
      <c r="O36" s="18"/>
      <c r="P36" s="6"/>
      <c r="Q36" s="5"/>
      <c r="R36" s="11"/>
    </row>
    <row r="37" spans="1:18" ht="15" x14ac:dyDescent="0.2">
      <c r="A37" s="43"/>
      <c r="B37" s="43"/>
      <c r="C37" s="43"/>
      <c r="D37" s="64"/>
      <c r="E37" s="64"/>
      <c r="F37" s="64"/>
      <c r="G37" s="43"/>
      <c r="H37" s="43"/>
      <c r="I37" s="43"/>
      <c r="J37" s="43"/>
      <c r="O37" s="18"/>
      <c r="P37" s="6"/>
      <c r="Q37" s="5"/>
      <c r="R37" s="11"/>
    </row>
  </sheetData>
  <mergeCells count="5">
    <mergeCell ref="A1:A2"/>
    <mergeCell ref="B1:B2"/>
    <mergeCell ref="C1:C2"/>
    <mergeCell ref="D1:F1"/>
    <mergeCell ref="H1:J1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G35"/>
  <sheetViews>
    <sheetView topLeftCell="K1" workbookViewId="0">
      <selection sqref="A1:AF34"/>
    </sheetView>
  </sheetViews>
  <sheetFormatPr defaultRowHeight="14.25" x14ac:dyDescent="0.2"/>
  <cols>
    <col min="4" max="4" width="14.25" bestFit="1" customWidth="1"/>
    <col min="5" max="5" width="8.625" bestFit="1" customWidth="1"/>
    <col min="7" max="7" width="14.25" bestFit="1" customWidth="1"/>
    <col min="8" max="8" width="7.75" bestFit="1" customWidth="1"/>
    <col min="10" max="10" width="14.25" bestFit="1" customWidth="1"/>
    <col min="13" max="13" width="14.25" bestFit="1" customWidth="1"/>
    <col min="16" max="16" width="14.25" bestFit="1" customWidth="1"/>
    <col min="19" max="19" width="14.25" bestFit="1" customWidth="1"/>
    <col min="22" max="22" width="9.625" bestFit="1" customWidth="1"/>
    <col min="25" max="25" width="9.625" bestFit="1" customWidth="1"/>
    <col min="28" max="28" width="12.5" bestFit="1" customWidth="1"/>
    <col min="31" max="31" width="9.625" bestFit="1" customWidth="1"/>
  </cols>
  <sheetData>
    <row r="1" spans="1:33" ht="14.25" customHeight="1" x14ac:dyDescent="0.2">
      <c r="A1" s="110" t="s">
        <v>227</v>
      </c>
      <c r="B1" s="110" t="s">
        <v>228</v>
      </c>
      <c r="C1" s="110" t="s">
        <v>229</v>
      </c>
      <c r="D1" s="109">
        <v>1</v>
      </c>
      <c r="E1" s="109"/>
      <c r="F1" s="33"/>
      <c r="G1" s="109">
        <v>2</v>
      </c>
      <c r="H1" s="109"/>
      <c r="I1" s="33"/>
      <c r="J1" s="109">
        <v>3</v>
      </c>
      <c r="K1" s="109"/>
      <c r="L1" s="33"/>
      <c r="M1" s="109">
        <v>4</v>
      </c>
      <c r="N1" s="109"/>
      <c r="O1" s="33"/>
      <c r="P1" s="109">
        <v>5</v>
      </c>
      <c r="Q1" s="109"/>
      <c r="R1" s="33"/>
      <c r="S1" s="109">
        <v>6</v>
      </c>
      <c r="T1" s="109"/>
      <c r="U1" s="33"/>
      <c r="V1" s="109">
        <v>7</v>
      </c>
      <c r="W1" s="109"/>
      <c r="X1" s="33"/>
      <c r="Y1" s="109">
        <v>8</v>
      </c>
      <c r="Z1" s="109"/>
      <c r="AA1" s="33"/>
      <c r="AB1" s="109">
        <v>9</v>
      </c>
      <c r="AC1" s="109"/>
      <c r="AD1" s="33"/>
      <c r="AE1" s="109">
        <v>10</v>
      </c>
      <c r="AF1" s="109"/>
      <c r="AG1" s="10"/>
    </row>
    <row r="2" spans="1:33" ht="14.25" customHeight="1" x14ac:dyDescent="0.2">
      <c r="A2" s="111"/>
      <c r="B2" s="111"/>
      <c r="C2" s="111"/>
      <c r="D2" s="40" t="s">
        <v>230</v>
      </c>
      <c r="E2" s="47" t="s">
        <v>231</v>
      </c>
      <c r="F2" s="36"/>
      <c r="G2" s="40" t="s">
        <v>230</v>
      </c>
      <c r="H2" s="47" t="s">
        <v>231</v>
      </c>
      <c r="I2" s="36"/>
      <c r="J2" s="40" t="s">
        <v>74</v>
      </c>
      <c r="K2" s="62" t="s">
        <v>2</v>
      </c>
      <c r="L2" s="36"/>
      <c r="M2" s="40" t="s">
        <v>230</v>
      </c>
      <c r="N2" s="62" t="s">
        <v>231</v>
      </c>
      <c r="O2" s="36"/>
      <c r="P2" s="40" t="s">
        <v>230</v>
      </c>
      <c r="Q2" s="62" t="s">
        <v>231</v>
      </c>
      <c r="R2" s="36"/>
      <c r="S2" s="40" t="s">
        <v>230</v>
      </c>
      <c r="T2" s="62" t="s">
        <v>231</v>
      </c>
      <c r="U2" s="36"/>
      <c r="V2" s="40" t="s">
        <v>230</v>
      </c>
      <c r="W2" s="62" t="s">
        <v>231</v>
      </c>
      <c r="X2" s="36"/>
      <c r="Y2" s="40" t="s">
        <v>230</v>
      </c>
      <c r="Z2" s="62" t="s">
        <v>5</v>
      </c>
      <c r="AA2" s="36"/>
      <c r="AB2" s="40" t="s">
        <v>230</v>
      </c>
      <c r="AC2" s="62" t="s">
        <v>232</v>
      </c>
      <c r="AD2" s="36"/>
      <c r="AE2" s="40" t="s">
        <v>230</v>
      </c>
      <c r="AF2" s="62" t="s">
        <v>6</v>
      </c>
      <c r="AG2" s="10"/>
    </row>
    <row r="3" spans="1:33" ht="15" x14ac:dyDescent="0.2">
      <c r="A3" s="26" t="s">
        <v>233</v>
      </c>
      <c r="B3" s="26">
        <v>24</v>
      </c>
      <c r="C3" s="26">
        <v>164</v>
      </c>
      <c r="D3" s="8">
        <v>154131.946</v>
      </c>
      <c r="E3" s="48">
        <v>2.3929999999999998</v>
      </c>
      <c r="F3" s="33"/>
      <c r="G3" s="8">
        <v>154154.122</v>
      </c>
      <c r="H3" s="48">
        <v>2.222</v>
      </c>
      <c r="I3" s="1"/>
      <c r="J3" s="8">
        <v>155161.75</v>
      </c>
      <c r="K3" s="48">
        <v>2.702</v>
      </c>
      <c r="L3" s="1"/>
      <c r="M3" s="8">
        <v>155161.75</v>
      </c>
      <c r="N3" s="48">
        <v>2.702</v>
      </c>
      <c r="O3" s="1"/>
      <c r="P3" s="8">
        <v>154173.427</v>
      </c>
      <c r="Q3" s="48">
        <v>2.3119999999999998</v>
      </c>
      <c r="R3" s="1"/>
      <c r="S3" s="8">
        <v>154154.122</v>
      </c>
      <c r="T3" s="48">
        <v>3.1579999999999999</v>
      </c>
      <c r="U3" s="1"/>
      <c r="V3" s="8">
        <v>154131.946</v>
      </c>
      <c r="W3" s="9">
        <v>2.4239999999999999</v>
      </c>
      <c r="X3" s="1"/>
      <c r="Y3" s="8">
        <v>154131.946</v>
      </c>
      <c r="Z3" s="48">
        <v>2.5219999999999998</v>
      </c>
      <c r="AA3" s="1"/>
      <c r="AB3" s="8">
        <v>154131.946</v>
      </c>
      <c r="AC3" s="48">
        <v>2.2610000000000001</v>
      </c>
      <c r="AD3" s="1"/>
      <c r="AE3" s="8">
        <v>154131.946</v>
      </c>
      <c r="AF3" s="48">
        <v>4.6459999999999999</v>
      </c>
      <c r="AG3" s="10"/>
    </row>
    <row r="4" spans="1:33" ht="15" x14ac:dyDescent="0.2">
      <c r="A4" s="26" t="s">
        <v>37</v>
      </c>
      <c r="B4" s="26">
        <v>4</v>
      </c>
      <c r="C4" s="26">
        <v>30</v>
      </c>
      <c r="D4" s="8">
        <v>75.988</v>
      </c>
      <c r="E4" s="48">
        <v>5.2999999999999999E-2</v>
      </c>
      <c r="F4" s="26"/>
      <c r="G4" s="8">
        <v>75.988</v>
      </c>
      <c r="H4" s="48">
        <v>3.6999999999999998E-2</v>
      </c>
      <c r="I4" s="1"/>
      <c r="J4" s="8">
        <v>75.988</v>
      </c>
      <c r="K4" s="48">
        <v>2.5000000000000001E-2</v>
      </c>
      <c r="L4" s="7"/>
      <c r="M4" s="8">
        <v>75.988</v>
      </c>
      <c r="N4" s="48">
        <v>2.4E-2</v>
      </c>
      <c r="O4" s="7"/>
      <c r="P4" s="8">
        <v>75.988</v>
      </c>
      <c r="Q4" s="48">
        <v>2.5000000000000001E-2</v>
      </c>
      <c r="R4" s="7"/>
      <c r="S4" s="8">
        <v>75.988</v>
      </c>
      <c r="T4" s="48">
        <v>2.3E-2</v>
      </c>
      <c r="U4" s="7"/>
      <c r="V4" s="8">
        <v>75.988</v>
      </c>
      <c r="W4" s="9">
        <v>2.5000000000000001E-2</v>
      </c>
      <c r="X4" s="7"/>
      <c r="Y4" s="8">
        <v>75.988</v>
      </c>
      <c r="Z4" s="48">
        <v>2.7E-2</v>
      </c>
      <c r="AA4" s="7"/>
      <c r="AB4" s="8">
        <v>75.988</v>
      </c>
      <c r="AC4" s="48">
        <v>0.02</v>
      </c>
      <c r="AD4" s="7"/>
      <c r="AE4" s="8">
        <v>75.988</v>
      </c>
      <c r="AF4" s="48">
        <v>2.1000000000000001E-2</v>
      </c>
      <c r="AG4" s="10"/>
    </row>
    <row r="5" spans="1:33" ht="15" x14ac:dyDescent="0.2">
      <c r="A5" s="26" t="s">
        <v>15</v>
      </c>
      <c r="B5" s="26">
        <v>30</v>
      </c>
      <c r="C5" s="26">
        <v>186</v>
      </c>
      <c r="D5" s="8">
        <v>1473.6369999999999</v>
      </c>
      <c r="E5" s="48">
        <v>5.8689999999999998</v>
      </c>
      <c r="F5" s="26"/>
      <c r="G5" s="8">
        <v>1471.251</v>
      </c>
      <c r="H5" s="48">
        <v>4.8739999999999997</v>
      </c>
      <c r="I5" s="1"/>
      <c r="J5" s="8">
        <v>1469.0909999999999</v>
      </c>
      <c r="K5" s="48">
        <v>5.1959999999999997</v>
      </c>
      <c r="L5" s="1"/>
      <c r="M5" s="8">
        <v>1494.5219999999999</v>
      </c>
      <c r="N5" s="48">
        <v>4.7069999999999999</v>
      </c>
      <c r="O5" s="1"/>
      <c r="P5" s="8">
        <v>1469.9280000000001</v>
      </c>
      <c r="Q5" s="48">
        <v>11.79</v>
      </c>
      <c r="R5" s="1"/>
      <c r="S5" s="8">
        <v>1471.056</v>
      </c>
      <c r="T5" s="48">
        <v>10.256</v>
      </c>
      <c r="U5" s="1"/>
      <c r="V5" s="8">
        <v>1466.6890000000001</v>
      </c>
      <c r="W5" s="9">
        <v>5.883</v>
      </c>
      <c r="X5" s="1"/>
      <c r="Y5" s="8">
        <v>1471.056</v>
      </c>
      <c r="Z5" s="48">
        <v>13.473000000000001</v>
      </c>
      <c r="AA5" s="1"/>
      <c r="AB5" s="8">
        <v>1473.6369999999999</v>
      </c>
      <c r="AC5" s="48">
        <v>4.8540000000000001</v>
      </c>
      <c r="AD5" s="1"/>
      <c r="AE5" s="8">
        <v>1471.643</v>
      </c>
      <c r="AF5" s="48">
        <v>4.4340000000000002</v>
      </c>
      <c r="AG5" s="10"/>
    </row>
    <row r="6" spans="1:33" ht="15" x14ac:dyDescent="0.2">
      <c r="A6" s="26" t="s">
        <v>234</v>
      </c>
      <c r="B6" s="26">
        <v>16</v>
      </c>
      <c r="C6" s="26">
        <v>62</v>
      </c>
      <c r="D6" s="8">
        <v>2076.5500000000002</v>
      </c>
      <c r="E6" s="48">
        <v>0.74099999999999999</v>
      </c>
      <c r="F6" s="26"/>
      <c r="G6" s="8">
        <v>2076.5500000000002</v>
      </c>
      <c r="H6" s="48">
        <v>0.73</v>
      </c>
      <c r="I6" s="1"/>
      <c r="J6" s="8">
        <v>2076.5500000000002</v>
      </c>
      <c r="K6" s="48">
        <v>0.53500000000000003</v>
      </c>
      <c r="L6" s="1"/>
      <c r="M6" s="8">
        <v>2076.5500000000002</v>
      </c>
      <c r="N6" s="48">
        <v>0.77700000000000002</v>
      </c>
      <c r="O6" s="1"/>
      <c r="P6" s="8">
        <v>2076.5500000000002</v>
      </c>
      <c r="Q6" s="48">
        <v>0.53</v>
      </c>
      <c r="R6" s="1"/>
      <c r="S6" s="8">
        <v>2076.5500000000002</v>
      </c>
      <c r="T6" s="48">
        <v>0.74399999999999999</v>
      </c>
      <c r="U6" s="1"/>
      <c r="V6" s="8">
        <v>2076.5500000000002</v>
      </c>
      <c r="W6" s="9">
        <v>0.56899999999999995</v>
      </c>
      <c r="X6" s="1"/>
      <c r="Y6" s="8">
        <v>2076.5500000000002</v>
      </c>
      <c r="Z6" s="48">
        <v>0.82899999999999996</v>
      </c>
      <c r="AA6" s="1"/>
      <c r="AB6" s="8">
        <v>2076.5500000000002</v>
      </c>
      <c r="AC6" s="48">
        <v>0.63800000000000001</v>
      </c>
      <c r="AD6" s="1"/>
      <c r="AE6" s="8">
        <v>2076.5500000000002</v>
      </c>
      <c r="AF6" s="48">
        <v>0.93500000000000005</v>
      </c>
      <c r="AG6" s="10"/>
    </row>
    <row r="7" spans="1:33" ht="15" x14ac:dyDescent="0.2">
      <c r="A7" s="26" t="s">
        <v>38</v>
      </c>
      <c r="B7" s="26">
        <v>4</v>
      </c>
      <c r="C7" s="26">
        <v>16</v>
      </c>
      <c r="D7" s="8">
        <v>587.85500000000002</v>
      </c>
      <c r="E7" s="48">
        <v>4.8000000000000001E-2</v>
      </c>
      <c r="F7" s="26"/>
      <c r="G7" s="8">
        <v>587.85500000000002</v>
      </c>
      <c r="H7" s="48">
        <v>0.03</v>
      </c>
      <c r="I7" s="1"/>
      <c r="J7" s="8">
        <v>587.85500000000002</v>
      </c>
      <c r="K7" s="48">
        <v>2.5000000000000001E-2</v>
      </c>
      <c r="L7" s="1"/>
      <c r="M7" s="8">
        <v>587.85500000000002</v>
      </c>
      <c r="N7" s="48">
        <v>2.1999999999999999E-2</v>
      </c>
      <c r="O7" s="1"/>
      <c r="P7" s="8">
        <v>587.85500000000002</v>
      </c>
      <c r="Q7" s="48">
        <v>2.1999999999999999E-2</v>
      </c>
      <c r="R7" s="1"/>
      <c r="S7" s="8">
        <v>587.85500000000002</v>
      </c>
      <c r="T7" s="48">
        <v>0.02</v>
      </c>
      <c r="U7" s="1"/>
      <c r="V7" s="8">
        <v>587.85500000000002</v>
      </c>
      <c r="W7" s="9">
        <v>2.3E-2</v>
      </c>
      <c r="X7" s="1"/>
      <c r="Y7" s="8">
        <v>587.85500000000002</v>
      </c>
      <c r="Z7" s="48">
        <v>2.5999999999999999E-2</v>
      </c>
      <c r="AA7" s="1"/>
      <c r="AB7" s="8">
        <v>587.85500000000002</v>
      </c>
      <c r="AC7" s="48">
        <v>2.1000000000000001E-2</v>
      </c>
      <c r="AD7" s="1"/>
      <c r="AE7" s="8">
        <v>587.85500000000002</v>
      </c>
      <c r="AF7" s="48">
        <v>0.02</v>
      </c>
      <c r="AG7" s="10"/>
    </row>
    <row r="8" spans="1:33" ht="15" x14ac:dyDescent="0.2">
      <c r="A8" s="26" t="s">
        <v>235</v>
      </c>
      <c r="B8" s="26">
        <v>10</v>
      </c>
      <c r="C8" s="26">
        <v>47</v>
      </c>
      <c r="D8" s="8">
        <v>1670.92</v>
      </c>
      <c r="E8" s="48">
        <v>0.21099999999999999</v>
      </c>
      <c r="F8" s="26"/>
      <c r="G8" s="8">
        <v>1670.92</v>
      </c>
      <c r="H8" s="48">
        <v>0.16</v>
      </c>
      <c r="I8" s="1"/>
      <c r="J8" s="8">
        <v>1670.92</v>
      </c>
      <c r="K8" s="48">
        <v>0.184</v>
      </c>
      <c r="L8" s="1"/>
      <c r="M8" s="8">
        <v>1670.92</v>
      </c>
      <c r="N8" s="48">
        <v>0.14599999999999999</v>
      </c>
      <c r="O8" s="1"/>
      <c r="P8" s="8">
        <v>1670.92</v>
      </c>
      <c r="Q8" s="48">
        <v>0.13900000000000001</v>
      </c>
      <c r="R8" s="1"/>
      <c r="S8" s="8">
        <v>1670.92</v>
      </c>
      <c r="T8" s="48">
        <v>0.17699999999999999</v>
      </c>
      <c r="U8" s="1"/>
      <c r="V8" s="8">
        <v>1670.92</v>
      </c>
      <c r="W8" s="9">
        <v>0.14000000000000001</v>
      </c>
      <c r="X8" s="1"/>
      <c r="Y8" s="8">
        <v>1670.92</v>
      </c>
      <c r="Z8" s="48">
        <v>0.155</v>
      </c>
      <c r="AA8" s="1"/>
      <c r="AB8" s="8">
        <v>1670.92</v>
      </c>
      <c r="AC8" s="48">
        <v>0.14000000000000001</v>
      </c>
      <c r="AD8" s="1"/>
      <c r="AE8" s="8">
        <v>1670.92</v>
      </c>
      <c r="AF8" s="48">
        <v>0.14000000000000001</v>
      </c>
      <c r="AG8" s="10"/>
    </row>
    <row r="9" spans="1:33" ht="15" x14ac:dyDescent="0.2">
      <c r="A9" s="26" t="s">
        <v>236</v>
      </c>
      <c r="B9" s="26">
        <v>12</v>
      </c>
      <c r="C9" s="26">
        <v>43</v>
      </c>
      <c r="D9" s="8">
        <v>542.77499999999998</v>
      </c>
      <c r="E9" s="48">
        <v>0.35</v>
      </c>
      <c r="F9" s="26"/>
      <c r="G9" s="8">
        <v>542.77499999999998</v>
      </c>
      <c r="H9" s="48">
        <v>0.26900000000000002</v>
      </c>
      <c r="I9" s="1"/>
      <c r="J9" s="8">
        <v>542.77499999999998</v>
      </c>
      <c r="K9" s="48">
        <v>0.23100000000000001</v>
      </c>
      <c r="L9" s="1"/>
      <c r="M9" s="8">
        <v>542.77499999999998</v>
      </c>
      <c r="N9" s="48">
        <v>0.24</v>
      </c>
      <c r="O9" s="1"/>
      <c r="P9" s="8">
        <v>542.77499999999998</v>
      </c>
      <c r="Q9" s="48">
        <v>0.248</v>
      </c>
      <c r="R9" s="1"/>
      <c r="S9" s="8">
        <v>542.77499999999998</v>
      </c>
      <c r="T9" s="48">
        <v>0.23</v>
      </c>
      <c r="U9" s="1"/>
      <c r="V9" s="8">
        <v>542.77499999999998</v>
      </c>
      <c r="W9" s="9">
        <v>0.23400000000000001</v>
      </c>
      <c r="X9" s="1"/>
      <c r="Y9" s="8">
        <v>542.77499999999998</v>
      </c>
      <c r="Z9" s="48">
        <v>0.23300000000000001</v>
      </c>
      <c r="AA9" s="1"/>
      <c r="AB9" s="8">
        <v>542.77499999999998</v>
      </c>
      <c r="AC9" s="48">
        <v>0.23400000000000001</v>
      </c>
      <c r="AD9" s="1"/>
      <c r="AE9" s="8">
        <v>542.77499999999998</v>
      </c>
      <c r="AF9" s="48">
        <v>0.23699999999999999</v>
      </c>
      <c r="AG9" s="10"/>
    </row>
    <row r="10" spans="1:33" ht="15" x14ac:dyDescent="0.2">
      <c r="A10" s="26" t="s">
        <v>237</v>
      </c>
      <c r="B10" s="26">
        <v>25</v>
      </c>
      <c r="C10" s="26">
        <v>150</v>
      </c>
      <c r="D10" s="8">
        <v>508.39400000000001</v>
      </c>
      <c r="E10" s="48">
        <v>3.1</v>
      </c>
      <c r="F10" s="26"/>
      <c r="G10" s="8">
        <v>508.54500000000002</v>
      </c>
      <c r="H10" s="48">
        <v>2.472</v>
      </c>
      <c r="I10" s="1"/>
      <c r="J10" s="8">
        <v>507.76900000000001</v>
      </c>
      <c r="K10" s="48">
        <v>6.9720000000000004</v>
      </c>
      <c r="L10" s="1"/>
      <c r="M10" s="8">
        <v>507.76900000000001</v>
      </c>
      <c r="N10" s="48">
        <v>3.5259999999999998</v>
      </c>
      <c r="O10" s="1"/>
      <c r="P10" s="8">
        <v>508.54500000000002</v>
      </c>
      <c r="Q10" s="48">
        <v>2.5169999999999999</v>
      </c>
      <c r="R10" s="1"/>
      <c r="S10" s="8">
        <v>508.52</v>
      </c>
      <c r="T10" s="48">
        <v>2.3889999999999998</v>
      </c>
      <c r="U10" s="1"/>
      <c r="V10" s="8">
        <v>508.52</v>
      </c>
      <c r="W10" s="9">
        <v>4.6260000000000003</v>
      </c>
      <c r="X10" s="1"/>
      <c r="Y10" s="8">
        <v>508.64800000000002</v>
      </c>
      <c r="Z10" s="48">
        <v>2.3050000000000002</v>
      </c>
      <c r="AA10" s="1"/>
      <c r="AB10" s="8">
        <v>508.54500000000002</v>
      </c>
      <c r="AC10" s="48">
        <v>2.4260000000000002</v>
      </c>
      <c r="AD10" s="1"/>
      <c r="AE10" s="8">
        <v>508.54500000000002</v>
      </c>
      <c r="AF10" s="48">
        <v>3.3149999999999999</v>
      </c>
      <c r="AG10" s="10"/>
    </row>
    <row r="11" spans="1:33" ht="15" x14ac:dyDescent="0.2">
      <c r="A11" s="26" t="s">
        <v>238</v>
      </c>
      <c r="B11" s="26">
        <v>25</v>
      </c>
      <c r="C11" s="26">
        <v>134</v>
      </c>
      <c r="D11" s="8">
        <v>975.66300000000001</v>
      </c>
      <c r="E11" s="48">
        <v>4.593</v>
      </c>
      <c r="F11" s="26"/>
      <c r="G11" s="8">
        <v>975.69299999999998</v>
      </c>
      <c r="H11" s="48">
        <v>3.625</v>
      </c>
      <c r="I11" s="1"/>
      <c r="J11" s="8">
        <v>975.63099999999997</v>
      </c>
      <c r="K11" s="48">
        <v>2.94</v>
      </c>
      <c r="L11" s="1"/>
      <c r="M11" s="8">
        <v>977.08600000000001</v>
      </c>
      <c r="N11" s="48">
        <v>2.6059999999999999</v>
      </c>
      <c r="O11" s="1"/>
      <c r="P11" s="8">
        <v>976.64099999999996</v>
      </c>
      <c r="Q11" s="48">
        <v>2.4940000000000002</v>
      </c>
      <c r="R11" s="1"/>
      <c r="S11" s="8">
        <v>980.15300000000002</v>
      </c>
      <c r="T11" s="48">
        <v>2.996</v>
      </c>
      <c r="U11" s="1"/>
      <c r="V11" s="8">
        <v>976.87199999999996</v>
      </c>
      <c r="W11" s="9">
        <v>2.464</v>
      </c>
      <c r="X11" s="1"/>
      <c r="Y11" s="8">
        <v>975.58799999999997</v>
      </c>
      <c r="Z11" s="48">
        <v>3.5329999999999999</v>
      </c>
      <c r="AA11" s="1"/>
      <c r="AB11" s="8">
        <v>975.58799999999997</v>
      </c>
      <c r="AC11" s="48">
        <v>4.149</v>
      </c>
      <c r="AD11" s="1"/>
      <c r="AE11" s="8">
        <v>975.63099999999997</v>
      </c>
      <c r="AF11" s="48">
        <v>4.016</v>
      </c>
      <c r="AG11" s="10"/>
    </row>
    <row r="12" spans="1:33" ht="15" x14ac:dyDescent="0.2">
      <c r="A12" s="26" t="s">
        <v>239</v>
      </c>
      <c r="B12" s="26">
        <v>20</v>
      </c>
      <c r="C12" s="26">
        <v>174</v>
      </c>
      <c r="D12" s="8">
        <v>42580.186999999998</v>
      </c>
      <c r="E12" s="48">
        <v>1.478</v>
      </c>
      <c r="F12" s="26"/>
      <c r="G12" s="8">
        <v>42548.025999999998</v>
      </c>
      <c r="H12" s="48">
        <v>1.554</v>
      </c>
      <c r="I12" s="1"/>
      <c r="J12" s="8">
        <v>42408.072999999997</v>
      </c>
      <c r="K12" s="48">
        <v>1.9570000000000001</v>
      </c>
      <c r="L12" s="1"/>
      <c r="M12" s="8">
        <v>42408.07</v>
      </c>
      <c r="N12" s="48">
        <v>1.528</v>
      </c>
      <c r="O12" s="1"/>
      <c r="P12" s="8">
        <v>42482.523000000001</v>
      </c>
      <c r="Q12" s="48">
        <v>1.69</v>
      </c>
      <c r="R12" s="1"/>
      <c r="S12" s="8">
        <v>42408.072999999997</v>
      </c>
      <c r="T12" s="48">
        <v>2.4860000000000002</v>
      </c>
      <c r="U12" s="1"/>
      <c r="V12" s="8">
        <v>42408.072999999997</v>
      </c>
      <c r="W12" s="9">
        <v>1.669</v>
      </c>
      <c r="X12" s="1"/>
      <c r="Y12" s="8">
        <v>42686.646000000001</v>
      </c>
      <c r="Z12" s="48">
        <v>1.7210000000000001</v>
      </c>
      <c r="AA12" s="1"/>
      <c r="AB12" s="8">
        <v>42473.881000000001</v>
      </c>
      <c r="AC12" s="48">
        <v>1.7869999999999999</v>
      </c>
      <c r="AD12" s="1"/>
      <c r="AE12" s="8">
        <v>42408.072999999997</v>
      </c>
      <c r="AF12" s="48">
        <v>1.7410000000000001</v>
      </c>
      <c r="AG12" s="10"/>
    </row>
    <row r="13" spans="1:33" ht="15" x14ac:dyDescent="0.2">
      <c r="A13" s="26" t="s">
        <v>240</v>
      </c>
      <c r="B13" s="26">
        <v>24</v>
      </c>
      <c r="C13" s="26">
        <v>162</v>
      </c>
      <c r="D13" s="8">
        <v>1995.088</v>
      </c>
      <c r="E13" s="48">
        <v>2.613</v>
      </c>
      <c r="F13" s="26"/>
      <c r="G13" s="8">
        <v>2000.1279999999999</v>
      </c>
      <c r="H13" s="48">
        <v>3.0209999999999999</v>
      </c>
      <c r="I13" s="1"/>
      <c r="J13" s="8">
        <v>1993.1189999999999</v>
      </c>
      <c r="K13" s="48">
        <v>3.0419999999999998</v>
      </c>
      <c r="L13" s="1"/>
      <c r="M13" s="8">
        <v>2003.0920000000001</v>
      </c>
      <c r="N13" s="48">
        <v>3.1909999999999998</v>
      </c>
      <c r="O13" s="1"/>
      <c r="P13" s="8">
        <v>1997.1130000000001</v>
      </c>
      <c r="Q13" s="48">
        <v>2.0449999999999999</v>
      </c>
      <c r="R13" s="1"/>
      <c r="S13" s="8">
        <v>1996.789</v>
      </c>
      <c r="T13" s="48">
        <v>2.6440000000000001</v>
      </c>
      <c r="U13" s="1"/>
      <c r="V13" s="8">
        <v>1994.452</v>
      </c>
      <c r="W13" s="9">
        <v>2.4870000000000001</v>
      </c>
      <c r="X13" s="1"/>
      <c r="Y13" s="8">
        <v>1994.5530000000001</v>
      </c>
      <c r="Z13" s="48">
        <v>3.3130000000000002</v>
      </c>
      <c r="AA13" s="1"/>
      <c r="AB13" s="8">
        <v>2008.3720000000001</v>
      </c>
      <c r="AC13" s="48">
        <v>2.7610000000000001</v>
      </c>
      <c r="AD13" s="1"/>
      <c r="AE13" s="8">
        <v>1995.1669999999999</v>
      </c>
      <c r="AF13" s="48">
        <v>2.4489999999999998</v>
      </c>
      <c r="AG13" s="10"/>
    </row>
    <row r="14" spans="1:33" ht="15" x14ac:dyDescent="0.2">
      <c r="A14" s="26" t="s">
        <v>241</v>
      </c>
      <c r="B14" s="26">
        <v>15</v>
      </c>
      <c r="C14" s="26">
        <v>69</v>
      </c>
      <c r="D14" s="8">
        <v>419.3</v>
      </c>
      <c r="E14" s="48">
        <v>0.71199999999999997</v>
      </c>
      <c r="F14" s="26"/>
      <c r="G14" s="8">
        <v>419.3</v>
      </c>
      <c r="H14" s="48">
        <v>0.61199999999999999</v>
      </c>
      <c r="I14" s="1"/>
      <c r="J14" s="8">
        <v>419.3</v>
      </c>
      <c r="K14" s="48">
        <v>0.45300000000000001</v>
      </c>
      <c r="L14" s="1"/>
      <c r="M14" s="8">
        <v>419.3</v>
      </c>
      <c r="N14" s="48">
        <v>0.47599999999999998</v>
      </c>
      <c r="O14" s="1"/>
      <c r="P14" s="8">
        <v>419.3</v>
      </c>
      <c r="Q14" s="48">
        <v>0.48899999999999999</v>
      </c>
      <c r="R14" s="1"/>
      <c r="S14" s="8">
        <v>419.3</v>
      </c>
      <c r="T14" s="48">
        <v>0.501</v>
      </c>
      <c r="U14" s="1"/>
      <c r="V14" s="8">
        <v>419.3</v>
      </c>
      <c r="W14" s="9">
        <v>0.46500000000000002</v>
      </c>
      <c r="X14" s="1"/>
      <c r="Y14" s="8">
        <v>419.3</v>
      </c>
      <c r="Z14" s="48">
        <v>0.54100000000000004</v>
      </c>
      <c r="AA14" s="1"/>
      <c r="AB14" s="8">
        <v>419.3</v>
      </c>
      <c r="AC14" s="48">
        <v>0.48399999999999999</v>
      </c>
      <c r="AD14" s="1"/>
      <c r="AE14" s="8">
        <v>419.3</v>
      </c>
      <c r="AF14" s="48">
        <v>0.47899999999999998</v>
      </c>
      <c r="AG14" s="10"/>
    </row>
    <row r="15" spans="1:33" ht="15" x14ac:dyDescent="0.2">
      <c r="A15" s="26" t="s">
        <v>242</v>
      </c>
      <c r="B15" s="26">
        <v>30</v>
      </c>
      <c r="C15" s="26">
        <v>138</v>
      </c>
      <c r="D15" s="8">
        <v>831.14200000000005</v>
      </c>
      <c r="E15" s="48">
        <v>10.986000000000001</v>
      </c>
      <c r="F15" s="26"/>
      <c r="G15" s="8">
        <v>833.68899999999996</v>
      </c>
      <c r="H15" s="48">
        <v>4.657</v>
      </c>
      <c r="I15" s="1"/>
      <c r="J15" s="8">
        <v>829.19299999999998</v>
      </c>
      <c r="K15" s="48">
        <v>6.1120000000000001</v>
      </c>
      <c r="L15" s="1"/>
      <c r="M15" s="8">
        <v>829.99199999999996</v>
      </c>
      <c r="N15" s="48">
        <v>4.3449999999999998</v>
      </c>
      <c r="O15" s="1"/>
      <c r="P15" s="8">
        <v>829.35699999999997</v>
      </c>
      <c r="Q15" s="48">
        <v>7.7119999999999997</v>
      </c>
      <c r="R15" s="1"/>
      <c r="S15" s="8">
        <v>831.14200000000005</v>
      </c>
      <c r="T15" s="48">
        <v>6.4240000000000004</v>
      </c>
      <c r="U15" s="1"/>
      <c r="V15" s="8">
        <v>829.97799999999995</v>
      </c>
      <c r="W15" s="9">
        <v>4.3540000000000001</v>
      </c>
      <c r="X15" s="1"/>
      <c r="Y15" s="8">
        <v>829.10199999999998</v>
      </c>
      <c r="Z15" s="48">
        <v>6.7889999999999997</v>
      </c>
      <c r="AA15" s="1"/>
      <c r="AB15" s="8">
        <v>829.99199999999996</v>
      </c>
      <c r="AC15" s="48">
        <v>4.8739999999999997</v>
      </c>
      <c r="AD15" s="1"/>
      <c r="AE15" s="8">
        <v>829.99199999999996</v>
      </c>
      <c r="AF15" s="48">
        <v>4.38</v>
      </c>
      <c r="AG15" s="10"/>
    </row>
    <row r="16" spans="1:33" ht="15" x14ac:dyDescent="0.2">
      <c r="A16" s="26" t="s">
        <v>243</v>
      </c>
      <c r="B16" s="26">
        <v>30</v>
      </c>
      <c r="C16" s="26">
        <v>148</v>
      </c>
      <c r="D16" s="8">
        <v>867.245</v>
      </c>
      <c r="E16" s="48">
        <v>4.8920000000000003</v>
      </c>
      <c r="F16" s="26"/>
      <c r="G16" s="8">
        <v>863.65800000000002</v>
      </c>
      <c r="H16" s="48">
        <v>12.590999999999999</v>
      </c>
      <c r="I16" s="1"/>
      <c r="J16" s="8">
        <v>869.45699999999999</v>
      </c>
      <c r="K16" s="48">
        <v>6.1360000000000001</v>
      </c>
      <c r="L16" s="1"/>
      <c r="M16" s="8">
        <v>864.64599999999996</v>
      </c>
      <c r="N16" s="48">
        <v>4.9509999999999996</v>
      </c>
      <c r="O16" s="1"/>
      <c r="P16" s="8">
        <v>864.64599999999996</v>
      </c>
      <c r="Q16" s="48">
        <v>9.8309999999999995</v>
      </c>
      <c r="R16" s="1"/>
      <c r="S16" s="8">
        <v>863.65800000000002</v>
      </c>
      <c r="T16" s="48">
        <v>4.2220000000000004</v>
      </c>
      <c r="U16" s="1"/>
      <c r="V16" s="8">
        <v>863.65800000000002</v>
      </c>
      <c r="W16" s="9">
        <v>7.5330000000000004</v>
      </c>
      <c r="X16" s="1"/>
      <c r="Y16" s="8">
        <v>863.947</v>
      </c>
      <c r="Z16" s="48">
        <v>8.3059999999999992</v>
      </c>
      <c r="AA16" s="1"/>
      <c r="AB16" s="8">
        <v>864.81700000000001</v>
      </c>
      <c r="AC16" s="48">
        <v>5.7169999999999996</v>
      </c>
      <c r="AD16" s="1"/>
      <c r="AE16" s="8">
        <v>863.65800000000002</v>
      </c>
      <c r="AF16" s="48">
        <v>4.4379999999999997</v>
      </c>
      <c r="AG16" s="10"/>
    </row>
    <row r="17" spans="1:33" ht="15" x14ac:dyDescent="0.2">
      <c r="A17" s="26" t="s">
        <v>244</v>
      </c>
      <c r="B17" s="26">
        <v>45</v>
      </c>
      <c r="C17" s="26">
        <v>207</v>
      </c>
      <c r="D17" s="8">
        <v>1227.915</v>
      </c>
      <c r="E17" s="48">
        <v>30.09</v>
      </c>
      <c r="F17" s="26"/>
      <c r="G17" s="8">
        <v>1229.9159999999999</v>
      </c>
      <c r="H17" s="48">
        <v>18.093</v>
      </c>
      <c r="I17" s="1"/>
      <c r="J17" s="8">
        <v>1238.9860000000001</v>
      </c>
      <c r="K17" s="48">
        <v>19.187999999999999</v>
      </c>
      <c r="L17" s="1"/>
      <c r="M17" s="8">
        <v>1227.0239999999999</v>
      </c>
      <c r="N17" s="48">
        <v>22.041</v>
      </c>
      <c r="O17" s="1"/>
      <c r="P17" s="8">
        <v>1234.731</v>
      </c>
      <c r="Q17" s="48">
        <v>24.824000000000002</v>
      </c>
      <c r="R17" s="1"/>
      <c r="S17" s="8">
        <v>1233.0160000000001</v>
      </c>
      <c r="T17" s="48">
        <v>26.151</v>
      </c>
      <c r="U17" s="1"/>
      <c r="V17" s="8">
        <v>1230.5250000000001</v>
      </c>
      <c r="W17" s="9">
        <v>33.53</v>
      </c>
      <c r="X17" s="1"/>
      <c r="Y17" s="8">
        <v>1229.6089999999999</v>
      </c>
      <c r="Z17" s="48">
        <v>53.402000000000001</v>
      </c>
      <c r="AA17" s="1"/>
      <c r="AB17" s="8">
        <v>1229.3610000000001</v>
      </c>
      <c r="AC17" s="48">
        <v>52.478000000000002</v>
      </c>
      <c r="AD17" s="1"/>
      <c r="AE17" s="8">
        <v>1227.2739999999999</v>
      </c>
      <c r="AF17" s="48">
        <v>39.612000000000002</v>
      </c>
      <c r="AG17" s="10"/>
    </row>
    <row r="18" spans="1:33" ht="15" x14ac:dyDescent="0.2">
      <c r="A18" s="26" t="s">
        <v>245</v>
      </c>
      <c r="B18" s="26">
        <v>60</v>
      </c>
      <c r="C18" s="26">
        <v>276</v>
      </c>
      <c r="D18" s="8">
        <v>1632.088</v>
      </c>
      <c r="E18" s="48">
        <v>61.750999999999998</v>
      </c>
      <c r="F18" s="26"/>
      <c r="G18" s="8">
        <v>1634.5550000000001</v>
      </c>
      <c r="H18" s="48">
        <v>181.19499999999999</v>
      </c>
      <c r="I18" s="1"/>
      <c r="J18" s="8">
        <v>1642.7760000000001</v>
      </c>
      <c r="K18" s="48">
        <v>57.033000000000001</v>
      </c>
      <c r="L18" s="1"/>
      <c r="M18" s="8">
        <v>1634.8969999999999</v>
      </c>
      <c r="N18" s="48">
        <v>49.225999999999999</v>
      </c>
      <c r="O18" s="1"/>
      <c r="P18" s="8">
        <v>1640.27</v>
      </c>
      <c r="Q18" s="48">
        <v>87.022999999999996</v>
      </c>
      <c r="R18" s="1"/>
      <c r="S18" s="8">
        <v>1660.9459999999999</v>
      </c>
      <c r="T18" s="48">
        <v>82.266000000000005</v>
      </c>
      <c r="U18" s="1"/>
      <c r="V18" s="8">
        <v>1642.86</v>
      </c>
      <c r="W18" s="9">
        <v>69.570999999999998</v>
      </c>
      <c r="X18" s="1"/>
      <c r="Y18" s="8">
        <v>1649.788</v>
      </c>
      <c r="Z18" s="48">
        <v>46.988</v>
      </c>
      <c r="AA18" s="1"/>
      <c r="AB18" s="8">
        <v>1652.7249999999999</v>
      </c>
      <c r="AC18" s="48">
        <v>58.427</v>
      </c>
      <c r="AD18" s="1"/>
      <c r="AE18" s="8">
        <v>1635.421</v>
      </c>
      <c r="AF18" s="48">
        <v>55.773000000000003</v>
      </c>
      <c r="AG18" s="10"/>
    </row>
    <row r="19" spans="1:33" ht="15" x14ac:dyDescent="0.2">
      <c r="A19" s="26" t="s">
        <v>246</v>
      </c>
      <c r="B19" s="26">
        <v>60</v>
      </c>
      <c r="C19" s="26">
        <v>296</v>
      </c>
      <c r="D19" s="8">
        <v>1587.5940000000001</v>
      </c>
      <c r="E19" s="48">
        <v>44.822000000000003</v>
      </c>
      <c r="F19" s="26"/>
      <c r="G19" s="8">
        <v>1589.6210000000001</v>
      </c>
      <c r="H19" s="48">
        <v>109.768</v>
      </c>
      <c r="I19" s="1"/>
      <c r="J19" s="8">
        <v>1580.9870000000001</v>
      </c>
      <c r="K19" s="48">
        <v>68.555999999999997</v>
      </c>
      <c r="L19" s="1"/>
      <c r="M19" s="8">
        <v>1596.942</v>
      </c>
      <c r="N19" s="48">
        <v>103.125</v>
      </c>
      <c r="O19" s="1"/>
      <c r="P19" s="8">
        <v>1590.018</v>
      </c>
      <c r="Q19" s="48">
        <v>142.39099999999999</v>
      </c>
      <c r="R19" s="1"/>
      <c r="S19" s="8">
        <v>1587.6890000000001</v>
      </c>
      <c r="T19" s="48">
        <v>58.44</v>
      </c>
      <c r="U19" s="1"/>
      <c r="V19" s="8">
        <v>1588.9860000000001</v>
      </c>
      <c r="W19" s="9">
        <v>61.442</v>
      </c>
      <c r="X19" s="1"/>
      <c r="Y19" s="8">
        <v>1595.6769999999999</v>
      </c>
      <c r="Z19" s="48">
        <v>50.52</v>
      </c>
      <c r="AA19" s="1"/>
      <c r="AB19" s="8">
        <v>1584.953</v>
      </c>
      <c r="AC19" s="48">
        <v>56.46</v>
      </c>
      <c r="AD19" s="1"/>
      <c r="AE19" s="8">
        <v>1579.4822999999999</v>
      </c>
      <c r="AF19" s="48">
        <v>72.242000000000004</v>
      </c>
      <c r="AG19" s="10"/>
    </row>
    <row r="20" spans="1:33" ht="15" x14ac:dyDescent="0.2">
      <c r="A20" s="26" t="s">
        <v>29</v>
      </c>
      <c r="B20" s="26">
        <v>75</v>
      </c>
      <c r="C20" s="26">
        <v>345</v>
      </c>
      <c r="D20" s="8">
        <v>2039.3340000000001</v>
      </c>
      <c r="E20" s="48">
        <v>142.91499999999999</v>
      </c>
      <c r="F20" s="26"/>
      <c r="G20" s="8">
        <v>2055.625</v>
      </c>
      <c r="H20" s="48">
        <v>117.482</v>
      </c>
      <c r="I20" s="1"/>
      <c r="J20" s="8">
        <v>2039.1089999999999</v>
      </c>
      <c r="K20" s="48">
        <v>264.18400000000003</v>
      </c>
      <c r="L20" s="1"/>
      <c r="M20" s="8">
        <v>2032.614</v>
      </c>
      <c r="N20" s="48">
        <v>159.376</v>
      </c>
      <c r="O20" s="1"/>
      <c r="P20" s="8">
        <v>2049.538</v>
      </c>
      <c r="Q20" s="48">
        <v>261.52100000000002</v>
      </c>
      <c r="R20" s="1"/>
      <c r="S20" s="8">
        <v>2037.3409999999999</v>
      </c>
      <c r="T20" s="48">
        <v>258.54599999999999</v>
      </c>
      <c r="U20" s="1"/>
      <c r="V20" s="8">
        <v>2030.019</v>
      </c>
      <c r="W20" s="9">
        <v>162.77099999999999</v>
      </c>
      <c r="X20" s="1"/>
      <c r="Y20" s="8">
        <v>2047.5229999999999</v>
      </c>
      <c r="Z20" s="48">
        <v>136.17400000000001</v>
      </c>
      <c r="AA20" s="1"/>
      <c r="AB20" s="8">
        <v>2032.5319999999999</v>
      </c>
      <c r="AC20" s="48">
        <v>209.17500000000001</v>
      </c>
      <c r="AD20" s="1"/>
      <c r="AE20" s="8">
        <v>2046.904</v>
      </c>
      <c r="AF20" s="48">
        <v>152.52500000000001</v>
      </c>
      <c r="AG20" s="10"/>
    </row>
    <row r="21" spans="1:33" ht="15" x14ac:dyDescent="0.2">
      <c r="A21" s="26" t="s">
        <v>30</v>
      </c>
      <c r="B21" s="26">
        <v>75</v>
      </c>
      <c r="C21" s="26">
        <v>363</v>
      </c>
      <c r="D21" s="8">
        <v>1923.6489999999999</v>
      </c>
      <c r="E21" s="48">
        <v>210.13</v>
      </c>
      <c r="F21" s="26"/>
      <c r="G21" s="8">
        <v>1935.624</v>
      </c>
      <c r="H21" s="48">
        <v>131.22999999999999</v>
      </c>
      <c r="I21" s="1"/>
      <c r="J21" s="8">
        <v>1936.586</v>
      </c>
      <c r="K21" s="48">
        <v>196.429</v>
      </c>
      <c r="L21" s="1"/>
      <c r="M21" s="8">
        <v>1941.7619999999999</v>
      </c>
      <c r="N21" s="48">
        <v>234.97499999999999</v>
      </c>
      <c r="O21" s="1"/>
      <c r="P21" s="8">
        <v>1922.192</v>
      </c>
      <c r="Q21" s="48">
        <v>126.77</v>
      </c>
      <c r="R21" s="1"/>
      <c r="S21" s="8">
        <v>1924.6369999999999</v>
      </c>
      <c r="T21" s="48">
        <v>339.86500000000001</v>
      </c>
      <c r="U21" s="1"/>
      <c r="V21" s="8">
        <v>1918.1130000000001</v>
      </c>
      <c r="W21" s="9">
        <v>180.74100000000001</v>
      </c>
      <c r="X21" s="1"/>
      <c r="Y21" s="8">
        <v>1941.4939999999999</v>
      </c>
      <c r="Z21" s="48">
        <v>135.69499999999999</v>
      </c>
      <c r="AA21" s="1"/>
      <c r="AB21" s="8">
        <v>1928.577</v>
      </c>
      <c r="AC21" s="48">
        <v>284.26900000000001</v>
      </c>
      <c r="AD21" s="1"/>
      <c r="AE21" s="8">
        <v>1946.2950000000001</v>
      </c>
      <c r="AF21" s="48">
        <v>143.84100000000001</v>
      </c>
      <c r="AG21" s="10"/>
    </row>
    <row r="22" spans="1:33" ht="15" x14ac:dyDescent="0.2">
      <c r="A22" s="26" t="s">
        <v>247</v>
      </c>
      <c r="B22" s="26">
        <v>43</v>
      </c>
      <c r="C22" s="26">
        <v>391</v>
      </c>
      <c r="D22" s="8">
        <v>1694.616</v>
      </c>
      <c r="E22" s="48">
        <v>13.901999999999999</v>
      </c>
      <c r="F22" s="26"/>
      <c r="G22" s="8">
        <v>1694.12</v>
      </c>
      <c r="H22" s="48">
        <v>46.429000000000002</v>
      </c>
      <c r="I22" s="1"/>
      <c r="J22" s="8">
        <v>1692.413</v>
      </c>
      <c r="K22" s="48">
        <v>22.225000000000001</v>
      </c>
      <c r="L22" s="1"/>
      <c r="M22" s="8">
        <v>1704.711</v>
      </c>
      <c r="N22" s="48">
        <v>22.870999999999999</v>
      </c>
      <c r="O22" s="1"/>
      <c r="P22" s="8">
        <v>1707.2339999999999</v>
      </c>
      <c r="Q22" s="48">
        <v>21.247</v>
      </c>
      <c r="R22" s="1"/>
      <c r="S22" s="8">
        <v>1692.2629999999999</v>
      </c>
      <c r="T22" s="48">
        <v>24.431999999999999</v>
      </c>
      <c r="U22" s="1"/>
      <c r="V22" s="8">
        <v>1696.79</v>
      </c>
      <c r="W22" s="9">
        <v>34.4</v>
      </c>
      <c r="X22" s="1"/>
      <c r="Y22" s="8">
        <v>1697.2539999999999</v>
      </c>
      <c r="Z22" s="48">
        <v>20.234999999999999</v>
      </c>
      <c r="AA22" s="1"/>
      <c r="AB22" s="8">
        <v>1693.336</v>
      </c>
      <c r="AC22" s="48">
        <v>23.428000000000001</v>
      </c>
      <c r="AD22" s="1"/>
      <c r="AE22" s="8">
        <v>1705.87</v>
      </c>
      <c r="AF22" s="48">
        <v>20.372</v>
      </c>
      <c r="AG22" s="10"/>
    </row>
    <row r="23" spans="1:33" ht="15" x14ac:dyDescent="0.2">
      <c r="A23" s="26" t="s">
        <v>32</v>
      </c>
      <c r="B23" s="26">
        <v>43</v>
      </c>
      <c r="C23" s="26">
        <v>391</v>
      </c>
      <c r="D23" s="8">
        <v>1720.95</v>
      </c>
      <c r="E23" s="48">
        <v>49.816000000000003</v>
      </c>
      <c r="F23" s="26"/>
      <c r="G23" s="8">
        <v>1723.8</v>
      </c>
      <c r="H23" s="48">
        <v>30.847000000000001</v>
      </c>
      <c r="I23" s="1"/>
      <c r="J23" s="8">
        <v>1723.7460000000001</v>
      </c>
      <c r="K23" s="48">
        <v>63.682000000000002</v>
      </c>
      <c r="L23" s="1"/>
      <c r="M23" s="8">
        <v>1738.7639999999999</v>
      </c>
      <c r="N23" s="48">
        <v>16.975999999999999</v>
      </c>
      <c r="O23" s="1"/>
      <c r="P23" s="8">
        <v>1722.895</v>
      </c>
      <c r="Q23" s="48">
        <v>22.181000000000001</v>
      </c>
      <c r="R23" s="1"/>
      <c r="S23" s="8">
        <v>1725.059</v>
      </c>
      <c r="T23" s="48">
        <v>24.855</v>
      </c>
      <c r="U23" s="1"/>
      <c r="V23" s="8">
        <v>1720.067</v>
      </c>
      <c r="W23" s="9">
        <v>47.058999999999997</v>
      </c>
      <c r="X23" s="1"/>
      <c r="Y23" s="8">
        <v>1722.1949999999999</v>
      </c>
      <c r="Z23" s="48">
        <v>26.399000000000001</v>
      </c>
      <c r="AA23" s="1"/>
      <c r="AB23" s="8">
        <v>1718.3789999999999</v>
      </c>
      <c r="AC23" s="48">
        <v>21.806000000000001</v>
      </c>
      <c r="AD23" s="1"/>
      <c r="AE23" s="8">
        <v>1715.9939999999999</v>
      </c>
      <c r="AF23" s="48">
        <v>19.036000000000001</v>
      </c>
      <c r="AG23" s="10"/>
    </row>
    <row r="24" spans="1:33" ht="15" x14ac:dyDescent="0.2">
      <c r="A24" s="26" t="s">
        <v>248</v>
      </c>
      <c r="B24" s="26">
        <v>43</v>
      </c>
      <c r="C24" s="26">
        <v>391</v>
      </c>
      <c r="D24" s="8">
        <v>1708.2929999999999</v>
      </c>
      <c r="E24" s="48">
        <v>20.632000000000001</v>
      </c>
      <c r="F24" s="26"/>
      <c r="G24" s="8">
        <v>1710.2840000000001</v>
      </c>
      <c r="H24" s="48">
        <v>32.027999999999999</v>
      </c>
      <c r="I24" s="1"/>
      <c r="J24" s="8">
        <v>1708.366</v>
      </c>
      <c r="K24" s="48">
        <v>18.693000000000001</v>
      </c>
      <c r="L24" s="1"/>
      <c r="M24" s="8">
        <v>1705.4169999999999</v>
      </c>
      <c r="N24" s="48">
        <v>27.875</v>
      </c>
      <c r="O24" s="1"/>
      <c r="P24" s="8">
        <v>1706.5989999999999</v>
      </c>
      <c r="Q24" s="48">
        <v>19.931999999999999</v>
      </c>
      <c r="R24" s="1"/>
      <c r="S24" s="8">
        <v>1703.769</v>
      </c>
      <c r="T24" s="48">
        <v>32.823999999999998</v>
      </c>
      <c r="U24" s="1"/>
      <c r="V24" s="8">
        <v>1709.807</v>
      </c>
      <c r="W24" s="9">
        <v>25.245000000000001</v>
      </c>
      <c r="X24" s="1"/>
      <c r="Y24" s="8">
        <v>1709.807</v>
      </c>
      <c r="Z24" s="48">
        <v>25.245000000000001</v>
      </c>
      <c r="AA24" s="1"/>
      <c r="AB24" s="8">
        <v>1710.3150000000001</v>
      </c>
      <c r="AC24" s="48">
        <v>24.783000000000001</v>
      </c>
      <c r="AD24" s="1"/>
      <c r="AE24" s="8">
        <v>1706.8610000000001</v>
      </c>
      <c r="AF24" s="48">
        <v>21.42</v>
      </c>
      <c r="AG24" s="10"/>
    </row>
    <row r="25" spans="1:33" ht="15" x14ac:dyDescent="0.2">
      <c r="A25" s="26" t="s">
        <v>249</v>
      </c>
      <c r="B25" s="26">
        <v>28</v>
      </c>
      <c r="C25" s="26">
        <v>176</v>
      </c>
      <c r="D25" s="8">
        <v>470.53</v>
      </c>
      <c r="E25" s="48">
        <v>5.0590000000000002</v>
      </c>
      <c r="F25" s="26"/>
      <c r="G25" s="8">
        <v>470.21600000000001</v>
      </c>
      <c r="H25" s="48">
        <v>4.9539999999999997</v>
      </c>
      <c r="I25" s="1"/>
      <c r="J25" s="8">
        <v>470.53100000000001</v>
      </c>
      <c r="K25" s="48">
        <v>5.8620000000000001</v>
      </c>
      <c r="L25" s="1"/>
      <c r="M25" s="8">
        <v>470.94</v>
      </c>
      <c r="N25" s="48">
        <v>7.2240000000000002</v>
      </c>
      <c r="O25" s="1"/>
      <c r="P25" s="8">
        <v>470.53100000000001</v>
      </c>
      <c r="Q25" s="48">
        <v>4.2279999999999998</v>
      </c>
      <c r="R25" s="1"/>
      <c r="S25" s="8">
        <v>470.21600000000001</v>
      </c>
      <c r="T25" s="48">
        <v>5.1660000000000004</v>
      </c>
      <c r="U25" s="1"/>
      <c r="V25" s="8">
        <v>470.53100000000001</v>
      </c>
      <c r="W25" s="9">
        <v>6.2549999999999999</v>
      </c>
      <c r="X25" s="1"/>
      <c r="Y25" s="8">
        <v>470.56</v>
      </c>
      <c r="Z25" s="48">
        <v>6.282</v>
      </c>
      <c r="AA25" s="1"/>
      <c r="AB25" s="8">
        <v>470.97</v>
      </c>
      <c r="AC25" s="48">
        <v>7.6260000000000003</v>
      </c>
      <c r="AD25" s="1"/>
      <c r="AE25" s="8">
        <v>470.53100000000001</v>
      </c>
      <c r="AF25" s="48">
        <v>4.6559999999999997</v>
      </c>
      <c r="AG25" s="10"/>
    </row>
    <row r="26" spans="1:33" ht="15" x14ac:dyDescent="0.2">
      <c r="A26" s="26" t="s">
        <v>250</v>
      </c>
      <c r="B26" s="26">
        <v>99</v>
      </c>
      <c r="C26" s="26">
        <v>599</v>
      </c>
      <c r="D26" s="8">
        <v>2134.7890000000002</v>
      </c>
      <c r="E26" s="48">
        <v>442.81099999999998</v>
      </c>
      <c r="F26" s="26"/>
      <c r="G26" s="8">
        <v>2130.0259999999998</v>
      </c>
      <c r="H26" s="48">
        <v>469.17200000000003</v>
      </c>
      <c r="I26" s="1"/>
      <c r="J26" s="8">
        <v>2119.7919999999999</v>
      </c>
      <c r="K26" s="48">
        <v>613.20899999999995</v>
      </c>
      <c r="L26" s="1"/>
      <c r="M26" s="8">
        <v>2122.4659999999999</v>
      </c>
      <c r="N26" s="48">
        <v>437.21199999999999</v>
      </c>
      <c r="O26" s="1"/>
      <c r="P26" s="8">
        <v>2138.6590000000001</v>
      </c>
      <c r="Q26" s="48">
        <v>487.44799999999998</v>
      </c>
      <c r="R26" s="1"/>
      <c r="S26" s="8">
        <v>2112.9560000000001</v>
      </c>
      <c r="T26" s="48">
        <v>381.322</v>
      </c>
      <c r="U26" s="1"/>
      <c r="V26" s="8">
        <v>2123.4454999999998</v>
      </c>
      <c r="W26" s="9">
        <v>391.18799999999999</v>
      </c>
      <c r="X26" s="1"/>
      <c r="Y26" s="8">
        <v>2121.4679999999998</v>
      </c>
      <c r="Z26" s="48">
        <v>417.358</v>
      </c>
      <c r="AA26" s="1"/>
      <c r="AB26" s="8">
        <v>2118.5340000000001</v>
      </c>
      <c r="AC26" s="48">
        <v>429.91899999999998</v>
      </c>
      <c r="AD26" s="1"/>
      <c r="AE26" s="8">
        <v>2132.48</v>
      </c>
      <c r="AF26" s="48">
        <v>682.94299999999998</v>
      </c>
      <c r="AG26" s="10"/>
    </row>
    <row r="27" spans="1:33" ht="15" x14ac:dyDescent="0.2">
      <c r="A27" s="26" t="s">
        <v>251</v>
      </c>
      <c r="B27" s="26">
        <v>48</v>
      </c>
      <c r="C27" s="26">
        <v>960</v>
      </c>
      <c r="D27" s="8">
        <v>196320.27600000001</v>
      </c>
      <c r="E27" s="48">
        <v>60.014000000000003</v>
      </c>
      <c r="F27" s="26"/>
      <c r="G27" s="8">
        <v>196717.486</v>
      </c>
      <c r="H27" s="48">
        <v>82.122</v>
      </c>
      <c r="I27" s="1"/>
      <c r="J27" s="8">
        <v>198467.36</v>
      </c>
      <c r="K27" s="48">
        <v>89.781000000000006</v>
      </c>
      <c r="L27" s="1"/>
      <c r="M27" s="8">
        <v>197030.47200000001</v>
      </c>
      <c r="N27" s="48">
        <v>74.765000000000001</v>
      </c>
      <c r="O27" s="1"/>
      <c r="P27" s="8">
        <v>197014.15400000001</v>
      </c>
      <c r="Q27" s="48">
        <v>70.795000000000002</v>
      </c>
      <c r="R27" s="1"/>
      <c r="S27" s="8">
        <v>196909.77100000001</v>
      </c>
      <c r="T27" s="48">
        <v>98.808999999999997</v>
      </c>
      <c r="U27" s="1"/>
      <c r="V27" s="8">
        <v>197283.79</v>
      </c>
      <c r="W27" s="9">
        <v>119.07299999999999</v>
      </c>
      <c r="X27" s="1"/>
      <c r="Y27" s="8">
        <v>196563.57399999999</v>
      </c>
      <c r="Z27" s="48">
        <v>80.8</v>
      </c>
      <c r="AA27" s="1"/>
      <c r="AB27" s="8">
        <v>197159.33600000001</v>
      </c>
      <c r="AC27" s="48">
        <v>95.710999999999999</v>
      </c>
      <c r="AD27" s="1"/>
      <c r="AE27" s="8">
        <v>196906.42300000001</v>
      </c>
      <c r="AF27" s="48">
        <v>82.923000000000002</v>
      </c>
      <c r="AG27" s="10"/>
    </row>
    <row r="28" spans="1:33" ht="15" x14ac:dyDescent="0.2">
      <c r="A28" s="26" t="s">
        <v>252</v>
      </c>
      <c r="B28" s="26">
        <v>64</v>
      </c>
      <c r="C28" s="26">
        <v>388</v>
      </c>
      <c r="D28" s="8">
        <v>4964.7280000000001</v>
      </c>
      <c r="E28" s="48">
        <v>92.543000000000006</v>
      </c>
      <c r="F28" s="26"/>
      <c r="G28" s="8">
        <v>4968.8059999999996</v>
      </c>
      <c r="H28" s="48">
        <v>93.585999999999999</v>
      </c>
      <c r="I28" s="1"/>
      <c r="J28" s="8">
        <v>4965.3890000000001</v>
      </c>
      <c r="K28" s="48">
        <v>109.173</v>
      </c>
      <c r="L28" s="1"/>
      <c r="M28" s="8">
        <v>4943.5460000000003</v>
      </c>
      <c r="N28" s="48">
        <v>157.86099999999999</v>
      </c>
      <c r="O28" s="1"/>
      <c r="P28" s="8">
        <v>4951.0739999999996</v>
      </c>
      <c r="Q28" s="48">
        <v>147.52000000000001</v>
      </c>
      <c r="R28" s="1"/>
      <c r="S28" s="8">
        <v>4959.3530000000001</v>
      </c>
      <c r="T28" s="48">
        <v>86.138000000000005</v>
      </c>
      <c r="U28" s="1"/>
      <c r="V28" s="8">
        <v>4944.607</v>
      </c>
      <c r="W28" s="9">
        <v>93.938999999999993</v>
      </c>
      <c r="X28" s="1"/>
      <c r="Y28" s="8">
        <v>4948.91</v>
      </c>
      <c r="Z28" s="48">
        <v>141.43299999999999</v>
      </c>
      <c r="AA28" s="1"/>
      <c r="AB28" s="8">
        <v>4948.51</v>
      </c>
      <c r="AC28" s="48">
        <v>146.89500000000001</v>
      </c>
      <c r="AD28" s="1"/>
      <c r="AE28" s="8">
        <v>4951.1819999999998</v>
      </c>
      <c r="AF28" s="48">
        <v>143.21</v>
      </c>
      <c r="AG28" s="10"/>
    </row>
    <row r="29" spans="1:33" ht="15" x14ac:dyDescent="0.2">
      <c r="A29" s="1" t="s">
        <v>7</v>
      </c>
      <c r="B29" s="1">
        <v>283</v>
      </c>
      <c r="C29" s="1">
        <v>21231</v>
      </c>
      <c r="D29" s="8">
        <v>362500.83</v>
      </c>
      <c r="E29" s="66">
        <v>3600</v>
      </c>
      <c r="F29" s="1"/>
      <c r="G29" s="8">
        <v>361192.42300000001</v>
      </c>
      <c r="H29" s="65">
        <v>3600</v>
      </c>
      <c r="I29" s="1"/>
      <c r="J29" s="8">
        <v>361736.63099999999</v>
      </c>
      <c r="K29" s="65">
        <v>3600</v>
      </c>
      <c r="L29" s="1"/>
      <c r="M29" s="8">
        <v>360412.96500000003</v>
      </c>
      <c r="N29" s="65">
        <v>3600</v>
      </c>
      <c r="O29" s="1"/>
      <c r="P29" s="8">
        <v>361320.08</v>
      </c>
      <c r="Q29" s="65">
        <v>3600</v>
      </c>
      <c r="R29" s="1"/>
      <c r="S29" s="8">
        <v>361148.35</v>
      </c>
      <c r="T29" s="65">
        <v>3600</v>
      </c>
      <c r="U29" s="1"/>
      <c r="V29" s="8">
        <v>361279.48599999998</v>
      </c>
      <c r="W29" s="65">
        <v>3600</v>
      </c>
      <c r="X29" s="1"/>
      <c r="Y29" s="8">
        <v>360391.31900000002</v>
      </c>
      <c r="Z29" s="65">
        <v>3600</v>
      </c>
      <c r="AA29" s="1"/>
      <c r="AB29" s="8">
        <v>361600.99900000001</v>
      </c>
      <c r="AC29" s="65">
        <v>3600</v>
      </c>
      <c r="AD29" s="1"/>
      <c r="AE29" s="8">
        <v>361087.364</v>
      </c>
      <c r="AF29" s="65">
        <v>3600</v>
      </c>
      <c r="AG29" s="10"/>
    </row>
    <row r="30" spans="1:33" ht="15" x14ac:dyDescent="0.2">
      <c r="A30" s="1" t="s">
        <v>253</v>
      </c>
      <c r="B30" s="1">
        <v>252</v>
      </c>
      <c r="C30" s="1">
        <v>17610</v>
      </c>
      <c r="D30" s="8">
        <v>317559.88</v>
      </c>
      <c r="E30" s="65">
        <v>3600</v>
      </c>
      <c r="F30" s="1"/>
      <c r="G30" s="8">
        <v>316912.62599999999</v>
      </c>
      <c r="H30" s="65">
        <v>3600</v>
      </c>
      <c r="I30" s="1"/>
      <c r="J30" s="8">
        <v>317095.83600000001</v>
      </c>
      <c r="K30" s="65">
        <v>3600</v>
      </c>
      <c r="L30" s="1"/>
      <c r="M30" s="8">
        <v>317340.05599999998</v>
      </c>
      <c r="N30" s="65">
        <v>3600</v>
      </c>
      <c r="O30" s="1"/>
      <c r="P30" s="8">
        <v>318024.62300000002</v>
      </c>
      <c r="Q30" s="65">
        <v>3600</v>
      </c>
      <c r="R30" s="1"/>
      <c r="S30" s="8">
        <v>316969.283</v>
      </c>
      <c r="T30" s="65">
        <v>3600</v>
      </c>
      <c r="U30" s="1"/>
      <c r="V30" s="8">
        <v>317737.83600000001</v>
      </c>
      <c r="W30" s="65">
        <v>3600</v>
      </c>
      <c r="X30" s="1"/>
      <c r="Y30" s="8">
        <v>317091.05599999998</v>
      </c>
      <c r="Z30" s="65">
        <v>3600</v>
      </c>
      <c r="AA30" s="1"/>
      <c r="AB30" s="8">
        <v>317455.87</v>
      </c>
      <c r="AC30" s="65">
        <v>3600</v>
      </c>
      <c r="AD30" s="1"/>
      <c r="AE30" s="8">
        <v>316779.72200000001</v>
      </c>
      <c r="AF30" s="65">
        <v>3600</v>
      </c>
      <c r="AG30" s="10"/>
    </row>
    <row r="31" spans="1:33" ht="15" x14ac:dyDescent="0.2">
      <c r="A31" s="1" t="s">
        <v>254</v>
      </c>
      <c r="B31" s="1">
        <v>252</v>
      </c>
      <c r="C31" s="1">
        <v>17610</v>
      </c>
      <c r="D31" s="8">
        <v>317922.70500000002</v>
      </c>
      <c r="E31" s="65">
        <v>3600</v>
      </c>
      <c r="F31" s="1"/>
      <c r="G31" s="8">
        <v>317316.05200000003</v>
      </c>
      <c r="H31" s="65">
        <v>3600</v>
      </c>
      <c r="I31" s="1"/>
      <c r="J31" s="8">
        <v>318358.60800000001</v>
      </c>
      <c r="K31" s="65">
        <v>3600</v>
      </c>
      <c r="L31" s="1"/>
      <c r="M31" s="8">
        <v>317464.22399999999</v>
      </c>
      <c r="N31" s="65">
        <v>3600</v>
      </c>
      <c r="O31" s="1"/>
      <c r="P31" s="8">
        <v>316743.04499999998</v>
      </c>
      <c r="Q31" s="65">
        <v>3600</v>
      </c>
      <c r="R31" s="1"/>
      <c r="S31" s="8">
        <v>317763.701</v>
      </c>
      <c r="T31" s="65">
        <v>3600</v>
      </c>
      <c r="U31" s="1"/>
      <c r="V31" s="8">
        <v>317335.435</v>
      </c>
      <c r="W31" s="65">
        <v>3600</v>
      </c>
      <c r="X31" s="1"/>
      <c r="Y31" s="8">
        <v>317779.06400000001</v>
      </c>
      <c r="Z31" s="65">
        <v>3600</v>
      </c>
      <c r="AA31" s="1"/>
      <c r="AB31" s="8">
        <v>318147.64500000002</v>
      </c>
      <c r="AC31" s="65">
        <v>3600</v>
      </c>
      <c r="AD31" s="1"/>
      <c r="AE31" s="8">
        <v>317160.38500000001</v>
      </c>
      <c r="AF31" s="65">
        <v>3600</v>
      </c>
      <c r="AG31" s="10"/>
    </row>
    <row r="32" spans="1:33" ht="15" x14ac:dyDescent="0.2">
      <c r="A32" s="1" t="s">
        <v>255</v>
      </c>
      <c r="B32" s="1">
        <v>293</v>
      </c>
      <c r="C32" s="1">
        <v>21221</v>
      </c>
      <c r="D32" s="8">
        <v>365272.04399999999</v>
      </c>
      <c r="E32" s="65">
        <v>3600</v>
      </c>
      <c r="F32" s="1"/>
      <c r="G32" s="8">
        <v>364738.92700000003</v>
      </c>
      <c r="H32" s="65">
        <v>3600</v>
      </c>
      <c r="I32" s="1"/>
      <c r="J32" s="8">
        <v>364998.54</v>
      </c>
      <c r="K32" s="65">
        <v>3600</v>
      </c>
      <c r="L32" s="1"/>
      <c r="M32" s="8">
        <v>365176.96799999999</v>
      </c>
      <c r="N32" s="65">
        <v>3600</v>
      </c>
      <c r="O32" s="1"/>
      <c r="P32" s="8">
        <v>364618.06400000001</v>
      </c>
      <c r="Q32" s="65">
        <v>3600</v>
      </c>
      <c r="R32" s="1"/>
      <c r="S32" s="8">
        <v>365084.47499999998</v>
      </c>
      <c r="T32" s="65">
        <v>3600</v>
      </c>
      <c r="U32" s="1"/>
      <c r="V32" s="8">
        <v>365185.23599999998</v>
      </c>
      <c r="W32" s="65">
        <v>3600</v>
      </c>
      <c r="X32" s="1"/>
      <c r="Y32" s="8">
        <v>364446.14399999997</v>
      </c>
      <c r="Z32" s="65">
        <v>3600</v>
      </c>
      <c r="AA32" s="1"/>
      <c r="AB32" s="8">
        <v>365168.228</v>
      </c>
      <c r="AC32" s="65">
        <v>3600</v>
      </c>
      <c r="AD32" s="1"/>
      <c r="AE32" s="8">
        <v>365276.59499999997</v>
      </c>
      <c r="AF32" s="65">
        <v>3600</v>
      </c>
      <c r="AG32" s="10"/>
    </row>
    <row r="33" spans="1:33" ht="15" x14ac:dyDescent="0.2">
      <c r="A33" s="1" t="s">
        <v>256</v>
      </c>
      <c r="B33" s="1">
        <v>293</v>
      </c>
      <c r="C33" s="1">
        <v>21221</v>
      </c>
      <c r="D33" s="8">
        <v>365874.63900000002</v>
      </c>
      <c r="E33" s="65">
        <v>3600</v>
      </c>
      <c r="F33" s="1"/>
      <c r="G33" s="8">
        <v>366859.99300000002</v>
      </c>
      <c r="H33" s="65">
        <v>3600</v>
      </c>
      <c r="I33" s="1"/>
      <c r="J33" s="8">
        <v>366747.21500000003</v>
      </c>
      <c r="K33" s="65">
        <v>3600</v>
      </c>
      <c r="L33" s="1"/>
      <c r="M33" s="8">
        <v>366369.58199999999</v>
      </c>
      <c r="N33" s="65">
        <v>3600</v>
      </c>
      <c r="O33" s="1"/>
      <c r="P33" s="8">
        <v>364291.18400000001</v>
      </c>
      <c r="Q33" s="65">
        <v>3600</v>
      </c>
      <c r="R33" s="1"/>
      <c r="S33" s="8">
        <v>364400.24699999997</v>
      </c>
      <c r="T33" s="65">
        <v>3600</v>
      </c>
      <c r="U33" s="1"/>
      <c r="V33" s="8">
        <v>365801.25199999998</v>
      </c>
      <c r="W33" s="65">
        <v>3600</v>
      </c>
      <c r="X33" s="1"/>
      <c r="Y33" s="8">
        <v>365915.68400000001</v>
      </c>
      <c r="Z33" s="65">
        <v>3600</v>
      </c>
      <c r="AA33" s="1"/>
      <c r="AB33" s="8">
        <v>365912.83100000001</v>
      </c>
      <c r="AC33" s="65">
        <v>3600</v>
      </c>
      <c r="AD33" s="1"/>
      <c r="AE33" s="8">
        <v>364978.348</v>
      </c>
      <c r="AF33" s="65">
        <v>3600</v>
      </c>
      <c r="AG33" s="10"/>
    </row>
    <row r="34" spans="1:33" ht="15" x14ac:dyDescent="0.2">
      <c r="A34" s="36" t="s">
        <v>257</v>
      </c>
      <c r="B34" s="36">
        <v>293</v>
      </c>
      <c r="C34" s="36">
        <v>21221</v>
      </c>
      <c r="D34" s="40">
        <v>364223.342</v>
      </c>
      <c r="E34" s="65">
        <v>3600</v>
      </c>
      <c r="F34" s="36"/>
      <c r="G34" s="40">
        <v>364639.52299999999</v>
      </c>
      <c r="H34" s="65">
        <v>3600</v>
      </c>
      <c r="I34" s="36"/>
      <c r="J34" s="40">
        <v>366312.18699999998</v>
      </c>
      <c r="K34" s="65">
        <v>3600</v>
      </c>
      <c r="L34" s="36"/>
      <c r="M34" s="40">
        <v>363838.27500000002</v>
      </c>
      <c r="N34" s="65">
        <v>3600</v>
      </c>
      <c r="O34" s="36"/>
      <c r="P34" s="40">
        <v>365585.42300000001</v>
      </c>
      <c r="Q34" s="65">
        <v>3600</v>
      </c>
      <c r="R34" s="36"/>
      <c r="S34" s="40">
        <v>366503.54300000001</v>
      </c>
      <c r="T34" s="65">
        <v>3600</v>
      </c>
      <c r="U34" s="36"/>
      <c r="V34" s="40">
        <v>364484.53100000002</v>
      </c>
      <c r="W34" s="65">
        <v>3600</v>
      </c>
      <c r="X34" s="36"/>
      <c r="Y34" s="40">
        <v>364616.38299999997</v>
      </c>
      <c r="Z34" s="65">
        <v>3600</v>
      </c>
      <c r="AA34" s="36"/>
      <c r="AB34" s="40">
        <v>365606.05699999997</v>
      </c>
      <c r="AC34" s="65">
        <v>3600</v>
      </c>
      <c r="AD34" s="36"/>
      <c r="AE34" s="40">
        <v>365547.94099999999</v>
      </c>
      <c r="AF34" s="65">
        <v>3600</v>
      </c>
      <c r="AG34" s="10"/>
    </row>
    <row r="35" spans="1:33" x14ac:dyDescent="0.2">
      <c r="A35" s="43"/>
      <c r="B35" s="43"/>
      <c r="C35" s="43"/>
      <c r="D35" s="43"/>
      <c r="E35" s="10"/>
      <c r="F35" s="43"/>
      <c r="G35" s="43"/>
      <c r="H35" s="10"/>
      <c r="I35" s="43"/>
      <c r="J35" s="43"/>
      <c r="K35" s="10"/>
      <c r="L35" s="43"/>
      <c r="M35" s="43"/>
      <c r="N35" s="10"/>
      <c r="O35" s="43"/>
      <c r="P35" s="43"/>
      <c r="Q35" s="10"/>
      <c r="R35" s="43"/>
      <c r="S35" s="43"/>
      <c r="T35" s="10"/>
      <c r="U35" s="43"/>
      <c r="V35" s="43"/>
      <c r="W35" s="10"/>
      <c r="X35" s="43"/>
      <c r="Y35" s="43"/>
      <c r="Z35" s="10"/>
      <c r="AA35" s="43"/>
      <c r="AB35" s="43"/>
      <c r="AC35" s="10"/>
      <c r="AD35" s="43"/>
      <c r="AE35" s="43"/>
      <c r="AF35" s="10"/>
    </row>
  </sheetData>
  <mergeCells count="13">
    <mergeCell ref="J1:K1"/>
    <mergeCell ref="A1:A2"/>
    <mergeCell ref="B1:B2"/>
    <mergeCell ref="C1:C2"/>
    <mergeCell ref="D1:E1"/>
    <mergeCell ref="G1:H1"/>
    <mergeCell ref="AE1:AF1"/>
    <mergeCell ref="M1:N1"/>
    <mergeCell ref="P1:Q1"/>
    <mergeCell ref="S1:T1"/>
    <mergeCell ref="V1:W1"/>
    <mergeCell ref="Y1:Z1"/>
    <mergeCell ref="AB1:AC1"/>
  </mergeCells>
  <phoneticPr fontId="2" type="noConversion"/>
  <pageMargins left="0.7" right="0.7" top="0.75" bottom="0.75" header="0.3" footer="0.3"/>
  <pageSetup paperSize="9" fitToWidth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9AD4-CE34-43F4-9EB2-F0E7223E8029}">
  <dimension ref="A1:AL90"/>
  <sheetViews>
    <sheetView topLeftCell="N1" workbookViewId="0">
      <selection activeCell="AH2" sqref="AH2:AL90"/>
    </sheetView>
  </sheetViews>
  <sheetFormatPr defaultRowHeight="14.25" x14ac:dyDescent="0.2"/>
  <cols>
    <col min="34" max="34" width="9" style="104"/>
    <col min="35" max="35" width="11.5" style="12" bestFit="1" customWidth="1"/>
    <col min="36" max="37" width="11.5" style="12" customWidth="1"/>
  </cols>
  <sheetData>
    <row r="1" spans="1:38" ht="15" x14ac:dyDescent="0.2">
      <c r="A1" s="110" t="s">
        <v>0</v>
      </c>
      <c r="B1" s="110" t="s">
        <v>53</v>
      </c>
      <c r="C1" s="110" t="s">
        <v>55</v>
      </c>
      <c r="D1" s="109">
        <v>1</v>
      </c>
      <c r="E1" s="109"/>
      <c r="F1" s="94"/>
      <c r="G1" s="109">
        <v>2</v>
      </c>
      <c r="H1" s="109"/>
      <c r="I1" s="94"/>
      <c r="J1" s="109">
        <v>3</v>
      </c>
      <c r="K1" s="109"/>
      <c r="L1" s="94"/>
      <c r="M1" s="109">
        <v>4</v>
      </c>
      <c r="N1" s="109"/>
      <c r="O1" s="94"/>
      <c r="P1" s="109">
        <v>5</v>
      </c>
      <c r="Q1" s="109"/>
      <c r="R1" s="94"/>
      <c r="S1" s="109">
        <v>6</v>
      </c>
      <c r="T1" s="109"/>
      <c r="U1" s="94"/>
      <c r="V1" s="109">
        <v>7</v>
      </c>
      <c r="W1" s="109"/>
      <c r="X1" s="94"/>
      <c r="Y1" s="109">
        <v>8</v>
      </c>
      <c r="Z1" s="109"/>
      <c r="AA1" s="94"/>
      <c r="AB1" s="109">
        <v>9</v>
      </c>
      <c r="AC1" s="109"/>
      <c r="AD1" s="94"/>
      <c r="AE1" s="109">
        <v>10</v>
      </c>
      <c r="AF1" s="109"/>
      <c r="AG1" s="1"/>
      <c r="AH1" s="100"/>
    </row>
    <row r="2" spans="1:38" ht="15" x14ac:dyDescent="0.2">
      <c r="A2" s="111"/>
      <c r="B2" s="111"/>
      <c r="C2" s="111"/>
      <c r="D2" s="101" t="s">
        <v>74</v>
      </c>
      <c r="E2" s="53" t="s">
        <v>2</v>
      </c>
      <c r="F2" s="95"/>
      <c r="G2" s="102" t="s">
        <v>74</v>
      </c>
      <c r="H2" s="53" t="s">
        <v>2</v>
      </c>
      <c r="I2" s="95"/>
      <c r="J2" s="102" t="s">
        <v>74</v>
      </c>
      <c r="K2" s="53" t="s">
        <v>2</v>
      </c>
      <c r="L2" s="95"/>
      <c r="M2" s="102" t="s">
        <v>74</v>
      </c>
      <c r="N2" s="53" t="s">
        <v>2</v>
      </c>
      <c r="O2" s="95"/>
      <c r="P2" s="102" t="s">
        <v>74</v>
      </c>
      <c r="Q2" s="53" t="s">
        <v>2</v>
      </c>
      <c r="R2" s="95"/>
      <c r="S2" s="102" t="s">
        <v>74</v>
      </c>
      <c r="T2" s="53" t="s">
        <v>2</v>
      </c>
      <c r="U2" s="95"/>
      <c r="V2" s="97" t="s">
        <v>74</v>
      </c>
      <c r="W2" s="62" t="s">
        <v>2</v>
      </c>
      <c r="X2" s="95"/>
      <c r="Y2" s="97" t="s">
        <v>74</v>
      </c>
      <c r="Z2" s="62" t="s">
        <v>5</v>
      </c>
      <c r="AA2" s="95"/>
      <c r="AB2" s="97" t="s">
        <v>74</v>
      </c>
      <c r="AC2" s="62" t="s">
        <v>5</v>
      </c>
      <c r="AD2" s="95"/>
      <c r="AE2" s="97" t="s">
        <v>74</v>
      </c>
      <c r="AF2" s="62" t="s">
        <v>6</v>
      </c>
      <c r="AG2" s="9"/>
      <c r="AH2" s="100"/>
      <c r="AI2" s="8"/>
      <c r="AJ2" s="8"/>
      <c r="AK2" s="8"/>
      <c r="AL2" s="9"/>
    </row>
    <row r="3" spans="1:38" ht="15" x14ac:dyDescent="0.2">
      <c r="A3" s="1" t="s">
        <v>342</v>
      </c>
      <c r="B3" s="1">
        <v>107</v>
      </c>
      <c r="C3" s="1">
        <v>535</v>
      </c>
      <c r="D3" s="100">
        <v>130964</v>
      </c>
      <c r="E3" s="103">
        <v>1283.816</v>
      </c>
      <c r="F3" s="94"/>
      <c r="G3" s="100">
        <v>132636</v>
      </c>
      <c r="H3" s="103">
        <v>1467.133</v>
      </c>
      <c r="I3" s="1"/>
      <c r="J3" s="100">
        <v>129463</v>
      </c>
      <c r="K3" s="103">
        <v>754.06899999999996</v>
      </c>
      <c r="L3" s="1"/>
      <c r="M3" s="100">
        <v>130095</v>
      </c>
      <c r="N3" s="103">
        <v>1984.2380000000001</v>
      </c>
      <c r="O3" s="1"/>
      <c r="P3" s="100">
        <v>130769</v>
      </c>
      <c r="Q3" s="103">
        <v>1331.5640000000001</v>
      </c>
      <c r="R3" s="1"/>
      <c r="S3" s="100">
        <v>131414</v>
      </c>
      <c r="T3" s="103">
        <v>979.73199999999997</v>
      </c>
      <c r="U3" s="1"/>
      <c r="V3" s="100">
        <v>133338</v>
      </c>
      <c r="W3" s="103">
        <v>954.75199999999995</v>
      </c>
      <c r="X3" s="1"/>
      <c r="Y3" s="100">
        <v>129132</v>
      </c>
      <c r="Z3" s="103">
        <v>947.31399999999996</v>
      </c>
      <c r="AA3" s="1"/>
      <c r="AB3" s="100">
        <v>129787</v>
      </c>
      <c r="AC3" s="103">
        <v>833.88</v>
      </c>
      <c r="AD3" s="1"/>
      <c r="AE3" s="100">
        <v>130498</v>
      </c>
      <c r="AF3" s="103">
        <v>1285.961</v>
      </c>
      <c r="AG3" s="48"/>
      <c r="AH3" s="100"/>
      <c r="AL3" s="105"/>
    </row>
    <row r="4" spans="1:38" ht="15" x14ac:dyDescent="0.2">
      <c r="A4" s="1" t="s">
        <v>418</v>
      </c>
      <c r="B4" s="1">
        <v>107</v>
      </c>
      <c r="C4" s="1">
        <v>532</v>
      </c>
      <c r="D4" s="100">
        <v>13570</v>
      </c>
      <c r="E4" s="103">
        <v>1659.4369999999999</v>
      </c>
      <c r="F4" s="1"/>
      <c r="G4" s="100">
        <v>13702</v>
      </c>
      <c r="H4" s="103">
        <v>1652.2619999999999</v>
      </c>
      <c r="I4" s="1"/>
      <c r="J4" s="100">
        <v>13950</v>
      </c>
      <c r="K4" s="103">
        <v>1564.825</v>
      </c>
      <c r="L4" s="7"/>
      <c r="M4" s="100">
        <v>13750</v>
      </c>
      <c r="N4" s="103">
        <v>1433.644</v>
      </c>
      <c r="O4" s="7"/>
      <c r="P4" s="100">
        <v>13743</v>
      </c>
      <c r="Q4" s="103">
        <v>1545.905</v>
      </c>
      <c r="R4" s="7"/>
      <c r="S4" s="100">
        <v>13568</v>
      </c>
      <c r="T4" s="103">
        <v>1446.5260000000001</v>
      </c>
      <c r="U4" s="7"/>
      <c r="V4" s="100">
        <v>13743</v>
      </c>
      <c r="W4" s="103">
        <v>1340.5909999999999</v>
      </c>
      <c r="X4" s="7"/>
      <c r="Y4" s="100">
        <v>13764</v>
      </c>
      <c r="Z4" s="103">
        <v>2048.7249999999999</v>
      </c>
      <c r="AA4" s="7"/>
      <c r="AB4" s="100">
        <v>13640</v>
      </c>
      <c r="AC4" s="103">
        <v>1909.8489999999999</v>
      </c>
      <c r="AD4" s="7"/>
      <c r="AE4" s="100">
        <v>13545</v>
      </c>
      <c r="AF4" s="103">
        <v>2191.8580000000002</v>
      </c>
      <c r="AG4" s="48"/>
      <c r="AH4" s="100"/>
      <c r="AL4" s="105"/>
    </row>
    <row r="5" spans="1:38" ht="15" x14ac:dyDescent="0.2">
      <c r="A5" s="1" t="s">
        <v>343</v>
      </c>
      <c r="B5" s="1">
        <v>107</v>
      </c>
      <c r="C5" s="1">
        <v>535</v>
      </c>
      <c r="D5" s="100">
        <v>13581</v>
      </c>
      <c r="E5" s="103">
        <v>1015.562</v>
      </c>
      <c r="F5" s="1"/>
      <c r="G5" s="100">
        <v>13542</v>
      </c>
      <c r="H5" s="103">
        <v>739.298</v>
      </c>
      <c r="I5" s="1"/>
      <c r="J5" s="100">
        <v>13527</v>
      </c>
      <c r="K5" s="103">
        <v>754.995</v>
      </c>
      <c r="L5" s="1"/>
      <c r="M5" s="100">
        <v>13543</v>
      </c>
      <c r="N5" s="103">
        <v>1152.528</v>
      </c>
      <c r="O5" s="1"/>
      <c r="P5" s="100">
        <v>13563</v>
      </c>
      <c r="Q5" s="103">
        <v>556.54399999999998</v>
      </c>
      <c r="R5" s="1"/>
      <c r="S5" s="100">
        <v>13576</v>
      </c>
      <c r="T5" s="103">
        <v>728.98599999999999</v>
      </c>
      <c r="U5" s="1"/>
      <c r="V5" s="100">
        <v>13532</v>
      </c>
      <c r="W5" s="103">
        <v>667.19100000000003</v>
      </c>
      <c r="X5" s="1"/>
      <c r="Y5" s="100">
        <v>13539</v>
      </c>
      <c r="Z5" s="103">
        <v>697.86099999999999</v>
      </c>
      <c r="AA5" s="1"/>
      <c r="AB5" s="100">
        <v>13536</v>
      </c>
      <c r="AC5" s="103">
        <v>811.28300000000002</v>
      </c>
      <c r="AD5" s="1"/>
      <c r="AE5" s="100">
        <v>13538</v>
      </c>
      <c r="AF5" s="103">
        <v>1914.3910000000001</v>
      </c>
      <c r="AG5" s="48"/>
      <c r="AH5" s="100"/>
      <c r="AL5" s="105"/>
    </row>
    <row r="6" spans="1:38" ht="15" x14ac:dyDescent="0.2">
      <c r="A6" s="1" t="s">
        <v>419</v>
      </c>
      <c r="B6" s="1">
        <v>10</v>
      </c>
      <c r="C6" s="1">
        <v>48</v>
      </c>
      <c r="D6" s="100">
        <v>5394</v>
      </c>
      <c r="E6" s="103">
        <v>0.25</v>
      </c>
      <c r="F6" s="1"/>
      <c r="G6" s="100">
        <v>5394</v>
      </c>
      <c r="H6" s="103">
        <v>0.312</v>
      </c>
      <c r="I6" s="1"/>
      <c r="J6" s="100">
        <v>5394</v>
      </c>
      <c r="K6" s="103">
        <v>0.245</v>
      </c>
      <c r="L6" s="1"/>
      <c r="M6" s="100">
        <v>5394</v>
      </c>
      <c r="N6" s="103">
        <v>0.24199999999999999</v>
      </c>
      <c r="O6" s="1"/>
      <c r="P6" s="100">
        <v>5394</v>
      </c>
      <c r="Q6" s="103">
        <v>0.26100000000000001</v>
      </c>
      <c r="R6" s="1"/>
      <c r="S6" s="100">
        <v>5394</v>
      </c>
      <c r="T6" s="103">
        <v>0.27600000000000002</v>
      </c>
      <c r="U6" s="1"/>
      <c r="V6" s="100">
        <v>5394</v>
      </c>
      <c r="W6" s="103">
        <v>0.26500000000000001</v>
      </c>
      <c r="X6" s="1"/>
      <c r="Y6" s="100">
        <v>5394</v>
      </c>
      <c r="Z6" s="103">
        <v>0.29699999999999999</v>
      </c>
      <c r="AA6" s="1"/>
      <c r="AB6" s="100">
        <v>5394</v>
      </c>
      <c r="AC6" s="103">
        <v>0.25800000000000001</v>
      </c>
      <c r="AD6" s="1"/>
      <c r="AE6" s="100">
        <v>5394</v>
      </c>
      <c r="AF6" s="103">
        <v>0.313</v>
      </c>
      <c r="AG6" s="48"/>
      <c r="AH6" s="100"/>
      <c r="AL6" s="105"/>
    </row>
    <row r="7" spans="1:38" ht="15" x14ac:dyDescent="0.2">
      <c r="A7" s="1" t="s">
        <v>344</v>
      </c>
      <c r="B7" s="1">
        <v>10</v>
      </c>
      <c r="C7" s="1">
        <v>48</v>
      </c>
      <c r="D7" s="100">
        <v>1834</v>
      </c>
      <c r="E7" s="103">
        <v>0.312</v>
      </c>
      <c r="F7" s="1"/>
      <c r="G7" s="100">
        <v>1834</v>
      </c>
      <c r="H7" s="103">
        <v>0.375</v>
      </c>
      <c r="I7" s="1"/>
      <c r="J7" s="100">
        <v>1834</v>
      </c>
      <c r="K7" s="103">
        <v>0.25900000000000001</v>
      </c>
      <c r="L7" s="1"/>
      <c r="M7" s="100">
        <v>1834</v>
      </c>
      <c r="N7" s="103">
        <v>0.26200000000000001</v>
      </c>
      <c r="O7" s="1"/>
      <c r="P7" s="100">
        <v>1834</v>
      </c>
      <c r="Q7" s="103">
        <v>0.29399999999999998</v>
      </c>
      <c r="R7" s="1"/>
      <c r="S7" s="100">
        <v>1834</v>
      </c>
      <c r="T7" s="103">
        <v>0.311</v>
      </c>
      <c r="U7" s="1"/>
      <c r="V7" s="100">
        <v>1834</v>
      </c>
      <c r="W7" s="103">
        <v>0.29399999999999998</v>
      </c>
      <c r="X7" s="1"/>
      <c r="Y7" s="100">
        <v>1834</v>
      </c>
      <c r="Z7" s="103">
        <v>0.31900000000000001</v>
      </c>
      <c r="AA7" s="1"/>
      <c r="AB7" s="100">
        <v>1834</v>
      </c>
      <c r="AC7" s="103">
        <v>0.29799999999999999</v>
      </c>
      <c r="AD7" s="1"/>
      <c r="AE7" s="100">
        <v>1834</v>
      </c>
      <c r="AF7" s="103">
        <v>0.36</v>
      </c>
      <c r="AG7" s="48"/>
      <c r="AH7" s="100"/>
      <c r="AL7" s="105"/>
    </row>
    <row r="8" spans="1:38" ht="15" x14ac:dyDescent="0.2">
      <c r="A8" s="1" t="s">
        <v>345</v>
      </c>
      <c r="B8" s="1">
        <v>10</v>
      </c>
      <c r="C8" s="1">
        <v>48</v>
      </c>
      <c r="D8" s="100">
        <v>6386</v>
      </c>
      <c r="E8" s="103">
        <v>0.25</v>
      </c>
      <c r="F8" s="1"/>
      <c r="G8" s="100">
        <v>6386</v>
      </c>
      <c r="H8" s="103">
        <v>0.313</v>
      </c>
      <c r="I8" s="1"/>
      <c r="J8" s="100">
        <v>6386</v>
      </c>
      <c r="K8" s="103">
        <v>0.23599999999999999</v>
      </c>
      <c r="L8" s="1"/>
      <c r="M8" s="100">
        <v>6386</v>
      </c>
      <c r="N8" s="103">
        <v>0.246</v>
      </c>
      <c r="O8" s="1"/>
      <c r="P8" s="100">
        <v>6386</v>
      </c>
      <c r="Q8" s="103">
        <v>0.26300000000000001</v>
      </c>
      <c r="R8" s="1"/>
      <c r="S8" s="100">
        <v>6386</v>
      </c>
      <c r="T8" s="103">
        <v>0.29699999999999999</v>
      </c>
      <c r="U8" s="1"/>
      <c r="V8" s="100">
        <v>6386</v>
      </c>
      <c r="W8" s="103">
        <v>0.26300000000000001</v>
      </c>
      <c r="X8" s="1"/>
      <c r="Y8" s="100">
        <v>6386</v>
      </c>
      <c r="Z8" s="103">
        <v>0.26600000000000001</v>
      </c>
      <c r="AA8" s="1"/>
      <c r="AB8" s="100">
        <v>6386</v>
      </c>
      <c r="AC8" s="103">
        <v>0.27300000000000002</v>
      </c>
      <c r="AD8" s="1"/>
      <c r="AE8" s="100">
        <v>6386</v>
      </c>
      <c r="AF8" s="103">
        <v>0.313</v>
      </c>
      <c r="AG8" s="48"/>
      <c r="AH8" s="100"/>
      <c r="AL8" s="105"/>
    </row>
    <row r="9" spans="1:38" ht="15" x14ac:dyDescent="0.2">
      <c r="A9" s="1" t="s">
        <v>346</v>
      </c>
      <c r="B9" s="1">
        <v>113</v>
      </c>
      <c r="C9" s="1">
        <v>561</v>
      </c>
      <c r="D9" s="100">
        <v>1070</v>
      </c>
      <c r="E9" s="103">
        <v>954.21299999999997</v>
      </c>
      <c r="F9" s="1"/>
      <c r="G9" s="100">
        <v>1091</v>
      </c>
      <c r="H9" s="103">
        <v>1029.2909999999999</v>
      </c>
      <c r="I9" s="1"/>
      <c r="J9" s="100">
        <v>1098</v>
      </c>
      <c r="K9" s="103">
        <v>690.56899999999996</v>
      </c>
      <c r="L9" s="1"/>
      <c r="M9" s="100">
        <v>1104</v>
      </c>
      <c r="N9" s="103">
        <v>1108.6120000000001</v>
      </c>
      <c r="O9" s="1"/>
      <c r="P9" s="100">
        <v>1124</v>
      </c>
      <c r="Q9" s="103">
        <v>807.97400000000005</v>
      </c>
      <c r="R9" s="1"/>
      <c r="S9" s="100">
        <v>1094</v>
      </c>
      <c r="T9" s="103">
        <v>1633.8119999999999</v>
      </c>
      <c r="U9" s="1"/>
      <c r="V9" s="100">
        <v>1094</v>
      </c>
      <c r="W9" s="103">
        <v>1989.595</v>
      </c>
      <c r="X9" s="1"/>
      <c r="Y9" s="100">
        <v>1059</v>
      </c>
      <c r="Z9" s="103">
        <v>1169.751</v>
      </c>
      <c r="AA9" s="1"/>
      <c r="AB9" s="100">
        <v>1075</v>
      </c>
      <c r="AC9" s="103">
        <v>1290.9780000000001</v>
      </c>
      <c r="AD9" s="1"/>
      <c r="AE9" s="100">
        <v>1117</v>
      </c>
      <c r="AF9" s="103">
        <v>1618.2619999999999</v>
      </c>
      <c r="AG9" s="48"/>
      <c r="AH9" s="100"/>
      <c r="AL9" s="105"/>
    </row>
    <row r="10" spans="1:38" ht="15" x14ac:dyDescent="0.2">
      <c r="A10" s="1" t="s">
        <v>420</v>
      </c>
      <c r="B10" s="1">
        <v>115</v>
      </c>
      <c r="C10" s="1">
        <v>575</v>
      </c>
      <c r="D10" s="100">
        <v>2511</v>
      </c>
      <c r="E10" s="103">
        <v>2818.5859999999998</v>
      </c>
      <c r="F10" s="1"/>
      <c r="G10" s="100">
        <v>2485</v>
      </c>
      <c r="H10" s="103">
        <v>3070.5949999999998</v>
      </c>
      <c r="I10" s="1"/>
      <c r="J10" s="100">
        <v>2496</v>
      </c>
      <c r="K10" s="103">
        <v>2040.02</v>
      </c>
      <c r="L10" s="1"/>
      <c r="M10" s="100">
        <v>2552</v>
      </c>
      <c r="N10" s="103">
        <v>2311.252</v>
      </c>
      <c r="O10" s="1"/>
      <c r="P10" s="100">
        <v>2563</v>
      </c>
      <c r="Q10" s="103">
        <v>1981.165</v>
      </c>
      <c r="R10" s="1"/>
      <c r="S10" s="100">
        <v>2513</v>
      </c>
      <c r="T10" s="103">
        <v>3001.538</v>
      </c>
      <c r="U10" s="1"/>
      <c r="V10" s="100">
        <v>2548</v>
      </c>
      <c r="W10" s="103">
        <v>1819.373</v>
      </c>
      <c r="X10" s="1"/>
      <c r="Y10" s="100">
        <v>2537</v>
      </c>
      <c r="Z10" s="103">
        <v>1631.2750000000001</v>
      </c>
      <c r="AA10" s="1"/>
      <c r="AB10" s="100">
        <v>2520</v>
      </c>
      <c r="AC10" s="103">
        <v>1819.617</v>
      </c>
      <c r="AD10" s="1"/>
      <c r="AE10" s="100">
        <v>2534</v>
      </c>
      <c r="AF10" s="103">
        <v>2736.4520000000002</v>
      </c>
      <c r="AG10" s="48"/>
      <c r="AH10" s="100"/>
      <c r="AL10" s="105"/>
    </row>
    <row r="11" spans="1:38" ht="15" x14ac:dyDescent="0.2">
      <c r="A11" s="1" t="s">
        <v>347</v>
      </c>
      <c r="B11" s="1">
        <v>115</v>
      </c>
      <c r="C11" s="1">
        <v>574</v>
      </c>
      <c r="D11" s="100">
        <v>16970</v>
      </c>
      <c r="E11" s="103">
        <v>2476.4389999999999</v>
      </c>
      <c r="F11" s="1"/>
      <c r="G11" s="100">
        <v>17003</v>
      </c>
      <c r="H11" s="103">
        <v>2346.1179999999999</v>
      </c>
      <c r="I11" s="1"/>
      <c r="J11" s="100">
        <v>17289</v>
      </c>
      <c r="K11" s="103">
        <v>2224.3719999999998</v>
      </c>
      <c r="L11" s="1"/>
      <c r="M11" s="100">
        <v>17102</v>
      </c>
      <c r="N11" s="103">
        <v>1747.98</v>
      </c>
      <c r="O11" s="1"/>
      <c r="P11" s="100">
        <v>17301</v>
      </c>
      <c r="Q11" s="103">
        <v>2903.7550000000001</v>
      </c>
      <c r="R11" s="1"/>
      <c r="S11" s="100">
        <v>17558</v>
      </c>
      <c r="T11" s="103">
        <v>2206.77</v>
      </c>
      <c r="U11" s="1"/>
      <c r="V11" s="100">
        <v>16963</v>
      </c>
      <c r="W11" s="103">
        <v>2740.8020000000001</v>
      </c>
      <c r="X11" s="1"/>
      <c r="Y11" s="100">
        <v>17321</v>
      </c>
      <c r="Z11" s="103">
        <v>2641.2489999999998</v>
      </c>
      <c r="AA11" s="1"/>
      <c r="AB11" s="100">
        <v>17224</v>
      </c>
      <c r="AC11" s="103">
        <v>2390.2339999999999</v>
      </c>
      <c r="AD11" s="1"/>
      <c r="AE11" s="100">
        <v>17223</v>
      </c>
      <c r="AF11" s="103">
        <v>2505.5010000000002</v>
      </c>
      <c r="AG11" s="48"/>
      <c r="AH11" s="100"/>
      <c r="AL11" s="105"/>
    </row>
    <row r="12" spans="1:38" ht="15" x14ac:dyDescent="0.2">
      <c r="A12" s="1" t="s">
        <v>348</v>
      </c>
      <c r="B12" s="1">
        <v>11</v>
      </c>
      <c r="C12" s="1">
        <v>52</v>
      </c>
      <c r="D12" s="100">
        <v>4040</v>
      </c>
      <c r="E12" s="103">
        <v>0.33</v>
      </c>
      <c r="F12" s="1"/>
      <c r="G12" s="100">
        <v>4040</v>
      </c>
      <c r="H12" s="103">
        <v>0.41599999999999998</v>
      </c>
      <c r="I12" s="1"/>
      <c r="J12" s="100">
        <v>4040</v>
      </c>
      <c r="K12" s="103">
        <v>0.32900000000000001</v>
      </c>
      <c r="L12" s="1"/>
      <c r="M12" s="100">
        <v>4040</v>
      </c>
      <c r="N12" s="103">
        <v>0.33600000000000002</v>
      </c>
      <c r="O12" s="1"/>
      <c r="P12" s="100">
        <v>4040</v>
      </c>
      <c r="Q12" s="103">
        <v>0.34799999999999998</v>
      </c>
      <c r="R12" s="1"/>
      <c r="S12" s="100">
        <v>4040</v>
      </c>
      <c r="T12" s="103">
        <v>0.33300000000000002</v>
      </c>
      <c r="U12" s="1"/>
      <c r="V12" s="100">
        <v>4040</v>
      </c>
      <c r="W12" s="103">
        <v>0.34599999999999997</v>
      </c>
      <c r="X12" s="1"/>
      <c r="Y12" s="100">
        <v>4040</v>
      </c>
      <c r="Z12" s="103">
        <v>0.33900000000000002</v>
      </c>
      <c r="AA12" s="1"/>
      <c r="AB12" s="100">
        <v>4040</v>
      </c>
      <c r="AC12" s="103">
        <v>0.373</v>
      </c>
      <c r="AD12" s="1"/>
      <c r="AE12" s="100">
        <v>4040</v>
      </c>
      <c r="AF12" s="103">
        <v>0.42199999999999999</v>
      </c>
      <c r="AG12" s="48"/>
      <c r="AH12" s="100"/>
      <c r="AL12" s="105"/>
    </row>
    <row r="13" spans="1:38" ht="15" x14ac:dyDescent="0.2">
      <c r="A13" s="1" t="s">
        <v>349</v>
      </c>
      <c r="B13" s="1">
        <v>11</v>
      </c>
      <c r="C13" s="1">
        <v>51</v>
      </c>
      <c r="D13" s="100">
        <v>174</v>
      </c>
      <c r="E13" s="103">
        <v>0.32700000000000001</v>
      </c>
      <c r="F13" s="1"/>
      <c r="G13" s="100">
        <v>174</v>
      </c>
      <c r="H13" s="103">
        <v>0.41799999999999998</v>
      </c>
      <c r="I13" s="1"/>
      <c r="J13" s="100">
        <v>174</v>
      </c>
      <c r="K13" s="103">
        <v>0.47299999999999998</v>
      </c>
      <c r="L13" s="1"/>
      <c r="M13" s="100">
        <v>174</v>
      </c>
      <c r="N13" s="103">
        <v>0.33700000000000002</v>
      </c>
      <c r="O13" s="1"/>
      <c r="P13" s="100">
        <v>174</v>
      </c>
      <c r="Q13" s="103">
        <v>0.35299999999999998</v>
      </c>
      <c r="R13" s="1"/>
      <c r="S13" s="100">
        <v>174</v>
      </c>
      <c r="T13" s="103">
        <v>0.35299999999999998</v>
      </c>
      <c r="U13" s="1"/>
      <c r="V13" s="100">
        <v>174</v>
      </c>
      <c r="W13" s="103">
        <v>0.35499999999999998</v>
      </c>
      <c r="X13" s="1"/>
      <c r="Y13" s="100">
        <v>174</v>
      </c>
      <c r="Z13" s="103">
        <v>0.33200000000000002</v>
      </c>
      <c r="AA13" s="1"/>
      <c r="AB13" s="100">
        <v>174</v>
      </c>
      <c r="AC13" s="103">
        <v>0.35</v>
      </c>
      <c r="AD13" s="1"/>
      <c r="AE13" s="100">
        <v>174</v>
      </c>
      <c r="AF13" s="103">
        <v>0.40699999999999997</v>
      </c>
      <c r="AG13" s="48"/>
      <c r="AH13" s="100"/>
      <c r="AL13" s="105"/>
    </row>
    <row r="14" spans="1:38" ht="15" x14ac:dyDescent="0.2">
      <c r="A14" s="1" t="s">
        <v>350</v>
      </c>
      <c r="B14" s="1">
        <v>12</v>
      </c>
      <c r="C14" s="1">
        <v>58</v>
      </c>
      <c r="D14" s="100">
        <v>15332</v>
      </c>
      <c r="E14" s="103">
        <v>0.43</v>
      </c>
      <c r="F14" s="1"/>
      <c r="G14" s="100">
        <v>15332</v>
      </c>
      <c r="H14" s="103">
        <v>0.55800000000000005</v>
      </c>
      <c r="I14" s="1"/>
      <c r="J14" s="100">
        <v>15332</v>
      </c>
      <c r="K14" s="103">
        <v>0.40500000000000003</v>
      </c>
      <c r="L14" s="1"/>
      <c r="M14" s="100">
        <v>15332</v>
      </c>
      <c r="N14" s="103">
        <v>0.42699999999999999</v>
      </c>
      <c r="O14" s="1"/>
      <c r="P14" s="100">
        <v>15332</v>
      </c>
      <c r="Q14" s="103">
        <v>0.44500000000000001</v>
      </c>
      <c r="R14" s="1"/>
      <c r="S14" s="100">
        <v>15332</v>
      </c>
      <c r="T14" s="103">
        <v>0.42899999999999999</v>
      </c>
      <c r="U14" s="1"/>
      <c r="V14" s="100">
        <v>15332</v>
      </c>
      <c r="W14" s="103">
        <v>0.443</v>
      </c>
      <c r="X14" s="1"/>
      <c r="Y14" s="100">
        <v>15332</v>
      </c>
      <c r="Z14" s="103">
        <v>0.47399999999999998</v>
      </c>
      <c r="AA14" s="1"/>
      <c r="AB14" s="100">
        <v>15332</v>
      </c>
      <c r="AC14" s="103">
        <v>0.498</v>
      </c>
      <c r="AD14" s="1"/>
      <c r="AE14" s="100">
        <v>15332</v>
      </c>
      <c r="AF14" s="103">
        <v>0.53200000000000003</v>
      </c>
      <c r="AG14" s="48"/>
      <c r="AH14" s="100"/>
      <c r="AL14" s="105"/>
    </row>
    <row r="15" spans="1:38" ht="15" x14ac:dyDescent="0.2">
      <c r="A15" s="1" t="s">
        <v>351</v>
      </c>
      <c r="B15" s="1">
        <v>131</v>
      </c>
      <c r="C15" s="1">
        <v>654</v>
      </c>
      <c r="D15" s="100">
        <v>27453</v>
      </c>
      <c r="E15" s="103">
        <v>1983.2940000000001</v>
      </c>
      <c r="F15" s="1"/>
      <c r="G15" s="100">
        <v>27462</v>
      </c>
      <c r="H15" s="103">
        <v>3267.8960000000002</v>
      </c>
      <c r="I15" s="1"/>
      <c r="J15" s="100">
        <v>27457</v>
      </c>
      <c r="K15" s="103">
        <v>2136.6610000000001</v>
      </c>
      <c r="L15" s="1"/>
      <c r="M15" s="100">
        <v>27465</v>
      </c>
      <c r="N15" s="103">
        <v>1761.075</v>
      </c>
      <c r="O15" s="1"/>
      <c r="P15" s="100">
        <v>27441</v>
      </c>
      <c r="Q15" s="103">
        <v>2740.1379999999999</v>
      </c>
      <c r="R15" s="1"/>
      <c r="S15" s="100">
        <v>27454</v>
      </c>
      <c r="T15" s="103">
        <v>2093.6260000000002</v>
      </c>
      <c r="U15" s="1"/>
      <c r="V15" s="100">
        <v>27452</v>
      </c>
      <c r="W15" s="103">
        <v>2073.4659999999999</v>
      </c>
      <c r="X15" s="1"/>
      <c r="Y15" s="100">
        <v>27450</v>
      </c>
      <c r="Z15" s="103">
        <v>2751.2710000000002</v>
      </c>
      <c r="AA15" s="1"/>
      <c r="AB15" s="100">
        <v>27441</v>
      </c>
      <c r="AC15" s="103">
        <v>3600.0839999999998</v>
      </c>
      <c r="AD15" s="1"/>
      <c r="AE15" s="100">
        <v>27448</v>
      </c>
      <c r="AF15" s="103">
        <v>2552.9110000000001</v>
      </c>
      <c r="AG15" s="48"/>
      <c r="AH15" s="100"/>
      <c r="AL15" s="105"/>
    </row>
    <row r="16" spans="1:38" ht="15" x14ac:dyDescent="0.2">
      <c r="A16" s="1" t="s">
        <v>352</v>
      </c>
      <c r="B16" s="1">
        <v>132</v>
      </c>
      <c r="C16" s="1">
        <v>657</v>
      </c>
      <c r="D16" s="100">
        <v>23510</v>
      </c>
      <c r="E16" s="103">
        <v>3600.0030000000002</v>
      </c>
      <c r="F16" s="1"/>
      <c r="G16" s="100">
        <v>23085</v>
      </c>
      <c r="H16" s="103">
        <v>3600.239</v>
      </c>
      <c r="I16" s="1"/>
      <c r="J16" s="100">
        <v>23524</v>
      </c>
      <c r="K16" s="103">
        <v>3577.6529999999998</v>
      </c>
      <c r="L16" s="1"/>
      <c r="M16" s="100">
        <v>23560</v>
      </c>
      <c r="N16" s="103">
        <v>3600.424</v>
      </c>
      <c r="O16" s="1"/>
      <c r="P16" s="100">
        <v>23210</v>
      </c>
      <c r="Q16" s="103">
        <v>3299.3629999999998</v>
      </c>
      <c r="R16" s="1"/>
      <c r="S16" s="100">
        <v>23311</v>
      </c>
      <c r="T16" s="103">
        <v>3600.33</v>
      </c>
      <c r="U16" s="1"/>
      <c r="V16" s="100">
        <v>23514</v>
      </c>
      <c r="W16" s="103">
        <v>2941.431</v>
      </c>
      <c r="X16" s="1"/>
      <c r="Y16" s="100">
        <v>22872</v>
      </c>
      <c r="Z16" s="103">
        <v>3600.0410000000002</v>
      </c>
      <c r="AA16" s="1"/>
      <c r="AB16" s="100">
        <v>23800</v>
      </c>
      <c r="AC16" s="103">
        <v>2701.279</v>
      </c>
      <c r="AD16" s="1"/>
      <c r="AE16" s="100">
        <v>23307</v>
      </c>
      <c r="AF16" s="103">
        <v>3600.049</v>
      </c>
      <c r="AG16" s="48"/>
      <c r="AH16" s="100"/>
      <c r="AL16" s="105"/>
    </row>
    <row r="17" spans="1:38" ht="15" x14ac:dyDescent="0.2">
      <c r="A17" s="1" t="s">
        <v>353</v>
      </c>
      <c r="B17" s="1">
        <v>134</v>
      </c>
      <c r="C17" s="1">
        <v>666</v>
      </c>
      <c r="D17" s="100">
        <v>164231</v>
      </c>
      <c r="E17" s="103">
        <v>3600.328</v>
      </c>
      <c r="F17" s="1"/>
      <c r="G17" s="100">
        <v>167700</v>
      </c>
      <c r="H17" s="103">
        <v>3600.3490000000002</v>
      </c>
      <c r="I17" s="1"/>
      <c r="J17" s="100">
        <v>167489</v>
      </c>
      <c r="K17" s="103">
        <v>2428.8989999999999</v>
      </c>
      <c r="L17" s="1"/>
      <c r="M17" s="100">
        <v>165214</v>
      </c>
      <c r="N17" s="103">
        <v>2658.0360000000001</v>
      </c>
      <c r="O17" s="1"/>
      <c r="P17" s="100">
        <v>170506</v>
      </c>
      <c r="Q17" s="103">
        <v>2526.105</v>
      </c>
      <c r="R17" s="1"/>
      <c r="S17" s="100">
        <v>167365</v>
      </c>
      <c r="T17" s="103">
        <v>3569.96</v>
      </c>
      <c r="U17" s="1"/>
      <c r="V17" s="100">
        <v>167329</v>
      </c>
      <c r="W17" s="103">
        <v>2732.348</v>
      </c>
      <c r="X17" s="1"/>
      <c r="Y17" s="100">
        <v>167109</v>
      </c>
      <c r="Z17" s="103">
        <v>3352.6529999999998</v>
      </c>
      <c r="AA17" s="1"/>
      <c r="AB17" s="100">
        <v>171952</v>
      </c>
      <c r="AC17" s="103">
        <v>3600.2339999999999</v>
      </c>
      <c r="AD17" s="1"/>
      <c r="AE17" s="100">
        <v>167980</v>
      </c>
      <c r="AF17" s="103">
        <v>3600.0050000000001</v>
      </c>
      <c r="AG17" s="48"/>
      <c r="AH17" s="100"/>
      <c r="AL17" s="105"/>
    </row>
    <row r="18" spans="1:38" ht="15" x14ac:dyDescent="0.2">
      <c r="A18" s="1" t="s">
        <v>354</v>
      </c>
      <c r="B18" s="1">
        <v>145</v>
      </c>
      <c r="C18" s="1">
        <v>724</v>
      </c>
      <c r="D18" s="100">
        <v>18123</v>
      </c>
      <c r="E18" s="103">
        <v>3600.2510000000002</v>
      </c>
      <c r="F18" s="1"/>
      <c r="G18" s="100">
        <v>18032</v>
      </c>
      <c r="H18" s="103">
        <v>3600.6089999999999</v>
      </c>
      <c r="I18" s="1"/>
      <c r="J18" s="100">
        <v>18293</v>
      </c>
      <c r="K18" s="103">
        <v>3600.3069999999998</v>
      </c>
      <c r="L18" s="1"/>
      <c r="M18" s="100">
        <v>17826</v>
      </c>
      <c r="N18" s="103">
        <v>3600.1410000000001</v>
      </c>
      <c r="O18" s="1"/>
      <c r="P18" s="100">
        <v>18442</v>
      </c>
      <c r="Q18" s="103">
        <v>3600.0259999999998</v>
      </c>
      <c r="R18" s="1"/>
      <c r="S18" s="100">
        <v>18118</v>
      </c>
      <c r="T18" s="103">
        <v>3600.0230000000001</v>
      </c>
      <c r="U18" s="1"/>
      <c r="V18" s="100">
        <v>17765</v>
      </c>
      <c r="W18" s="103">
        <v>3600.29</v>
      </c>
      <c r="X18" s="1"/>
      <c r="Y18" s="100">
        <v>18420</v>
      </c>
      <c r="Z18" s="103">
        <v>3600.0619999999999</v>
      </c>
      <c r="AA18" s="1"/>
      <c r="AB18" s="100">
        <v>18163</v>
      </c>
      <c r="AC18" s="103">
        <v>3600.2910000000002</v>
      </c>
      <c r="AD18" s="1"/>
      <c r="AE18" s="100">
        <v>18472</v>
      </c>
      <c r="AF18" s="103">
        <v>3600.0920000000001</v>
      </c>
      <c r="AG18" s="48"/>
      <c r="AH18" s="100"/>
      <c r="AL18" s="105"/>
    </row>
    <row r="19" spans="1:38" ht="15" x14ac:dyDescent="0.2">
      <c r="A19" s="1" t="s">
        <v>421</v>
      </c>
      <c r="B19" s="1">
        <v>14</v>
      </c>
      <c r="C19" s="1">
        <v>70</v>
      </c>
      <c r="D19" s="100">
        <v>316</v>
      </c>
      <c r="E19" s="103">
        <v>0.66300000000000003</v>
      </c>
      <c r="F19" s="1"/>
      <c r="G19" s="100">
        <v>317</v>
      </c>
      <c r="H19" s="103">
        <v>1.236</v>
      </c>
      <c r="I19" s="1"/>
      <c r="J19" s="100">
        <v>317</v>
      </c>
      <c r="K19" s="103">
        <v>0.65</v>
      </c>
      <c r="L19" s="1"/>
      <c r="M19" s="100">
        <v>316</v>
      </c>
      <c r="N19" s="103">
        <v>0.64</v>
      </c>
      <c r="O19" s="1"/>
      <c r="P19" s="100">
        <v>317</v>
      </c>
      <c r="Q19" s="103">
        <v>0.72099999999999997</v>
      </c>
      <c r="R19" s="1"/>
      <c r="S19" s="100">
        <v>317</v>
      </c>
      <c r="T19" s="103">
        <v>0.66300000000000003</v>
      </c>
      <c r="U19" s="1"/>
      <c r="V19" s="100">
        <v>317</v>
      </c>
      <c r="W19" s="103">
        <v>0.70399999999999996</v>
      </c>
      <c r="X19" s="1"/>
      <c r="Y19" s="100">
        <v>317</v>
      </c>
      <c r="Z19" s="103">
        <v>0.69099999999999995</v>
      </c>
      <c r="AA19" s="1"/>
      <c r="AB19" s="100">
        <v>316</v>
      </c>
      <c r="AC19" s="103">
        <v>0.75</v>
      </c>
      <c r="AD19" s="1"/>
      <c r="AE19" s="100">
        <v>316</v>
      </c>
      <c r="AF19" s="103">
        <v>0.85899999999999999</v>
      </c>
      <c r="AG19" s="48"/>
      <c r="AH19" s="100"/>
      <c r="AL19" s="105"/>
    </row>
    <row r="20" spans="1:38" ht="15" x14ac:dyDescent="0.2">
      <c r="A20" s="1" t="s">
        <v>422</v>
      </c>
      <c r="B20" s="1">
        <v>157</v>
      </c>
      <c r="C20" s="1">
        <v>783</v>
      </c>
      <c r="D20" s="100">
        <v>3488</v>
      </c>
      <c r="E20" s="103">
        <v>3600.0259999999998</v>
      </c>
      <c r="F20" s="1"/>
      <c r="G20" s="100">
        <v>3475</v>
      </c>
      <c r="H20" s="103">
        <v>3600.6280000000002</v>
      </c>
      <c r="I20" s="1"/>
      <c r="J20" s="100">
        <v>3476</v>
      </c>
      <c r="K20" s="103">
        <v>3600.1880000000001</v>
      </c>
      <c r="L20" s="1"/>
      <c r="M20" s="100">
        <v>3480</v>
      </c>
      <c r="N20" s="103">
        <v>3600.0650000000001</v>
      </c>
      <c r="O20" s="1"/>
      <c r="P20" s="100">
        <v>3421</v>
      </c>
      <c r="Q20" s="103">
        <v>3600.308</v>
      </c>
      <c r="R20" s="1"/>
      <c r="S20" s="100">
        <v>3408</v>
      </c>
      <c r="T20" s="103">
        <v>3600.9949999999999</v>
      </c>
      <c r="U20" s="1"/>
      <c r="V20" s="100">
        <v>3514</v>
      </c>
      <c r="W20" s="103">
        <v>3601.3510000000001</v>
      </c>
      <c r="X20" s="1"/>
      <c r="Y20" s="100">
        <v>3467</v>
      </c>
      <c r="Z20" s="103">
        <v>3600.2510000000002</v>
      </c>
      <c r="AA20" s="1"/>
      <c r="AB20" s="100">
        <v>3533</v>
      </c>
      <c r="AC20" s="103">
        <v>3601.069</v>
      </c>
      <c r="AD20" s="1"/>
      <c r="AE20" s="100">
        <v>3401</v>
      </c>
      <c r="AF20" s="103">
        <v>3601.4749999999999</v>
      </c>
      <c r="AG20" s="48"/>
      <c r="AH20" s="100"/>
      <c r="AL20" s="105"/>
    </row>
    <row r="21" spans="1:38" ht="15" x14ac:dyDescent="0.2">
      <c r="A21" s="1" t="s">
        <v>355</v>
      </c>
      <c r="B21" s="1">
        <v>16</v>
      </c>
      <c r="C21" s="1">
        <v>76</v>
      </c>
      <c r="D21" s="100">
        <v>209</v>
      </c>
      <c r="E21" s="103">
        <v>1.5629999999999999</v>
      </c>
      <c r="F21" s="1"/>
      <c r="G21" s="100">
        <v>209</v>
      </c>
      <c r="H21" s="103">
        <v>1.542</v>
      </c>
      <c r="I21" s="1"/>
      <c r="J21" s="100">
        <v>209</v>
      </c>
      <c r="K21" s="103">
        <v>0.93200000000000005</v>
      </c>
      <c r="L21" s="1"/>
      <c r="M21" s="100">
        <v>209</v>
      </c>
      <c r="N21" s="103">
        <v>0.996</v>
      </c>
      <c r="O21" s="1"/>
      <c r="P21" s="100">
        <v>209</v>
      </c>
      <c r="Q21" s="103">
        <v>1.1579999999999999</v>
      </c>
      <c r="R21" s="1"/>
      <c r="S21" s="100">
        <v>209</v>
      </c>
      <c r="T21" s="103">
        <v>1.8720000000000001</v>
      </c>
      <c r="U21" s="1"/>
      <c r="V21" s="100">
        <v>209</v>
      </c>
      <c r="W21" s="103">
        <v>1.022</v>
      </c>
      <c r="X21" s="1"/>
      <c r="Y21" s="100">
        <v>209</v>
      </c>
      <c r="Z21" s="103">
        <v>1.04</v>
      </c>
      <c r="AA21" s="1"/>
      <c r="AB21" s="100">
        <v>209</v>
      </c>
      <c r="AC21" s="103">
        <v>1.5289999999999999</v>
      </c>
      <c r="AD21" s="1"/>
      <c r="AE21" s="100">
        <v>209</v>
      </c>
      <c r="AF21" s="103">
        <v>1.2190000000000001</v>
      </c>
      <c r="AG21" s="48"/>
      <c r="AH21" s="100"/>
      <c r="AL21" s="105"/>
    </row>
    <row r="22" spans="1:38" ht="15" x14ac:dyDescent="0.2">
      <c r="A22" s="1" t="s">
        <v>356</v>
      </c>
      <c r="B22" s="1">
        <v>16</v>
      </c>
      <c r="C22" s="1">
        <v>76</v>
      </c>
      <c r="D22" s="100">
        <v>64993</v>
      </c>
      <c r="E22" s="103">
        <v>0.96899999999999997</v>
      </c>
      <c r="F22" s="1"/>
      <c r="G22" s="100">
        <v>64925</v>
      </c>
      <c r="H22" s="103">
        <v>1.694</v>
      </c>
      <c r="I22" s="1"/>
      <c r="J22" s="100">
        <v>64925</v>
      </c>
      <c r="K22" s="103">
        <v>0.97099999999999997</v>
      </c>
      <c r="L22" s="1"/>
      <c r="M22" s="100">
        <v>64925</v>
      </c>
      <c r="N22" s="103">
        <v>0.92600000000000005</v>
      </c>
      <c r="O22" s="1"/>
      <c r="P22" s="100">
        <v>64925</v>
      </c>
      <c r="Q22" s="103">
        <v>1.08</v>
      </c>
      <c r="R22" s="1"/>
      <c r="S22" s="100">
        <v>64925</v>
      </c>
      <c r="T22" s="103">
        <v>1.9530000000000001</v>
      </c>
      <c r="U22" s="1"/>
      <c r="V22" s="100">
        <v>64925</v>
      </c>
      <c r="W22" s="103">
        <v>1.0589999999999999</v>
      </c>
      <c r="X22" s="1"/>
      <c r="Y22" s="100">
        <v>64925</v>
      </c>
      <c r="Z22" s="103">
        <v>1.129</v>
      </c>
      <c r="AA22" s="1"/>
      <c r="AB22" s="100">
        <v>64993</v>
      </c>
      <c r="AC22" s="103">
        <v>1.075</v>
      </c>
      <c r="AD22" s="1"/>
      <c r="AE22" s="100">
        <v>64993</v>
      </c>
      <c r="AF22" s="103">
        <v>1.25</v>
      </c>
      <c r="AG22" s="48"/>
      <c r="AH22" s="100"/>
      <c r="AL22" s="105"/>
    </row>
    <row r="23" spans="1:38" ht="15" x14ac:dyDescent="0.2">
      <c r="A23" s="1" t="s">
        <v>357</v>
      </c>
      <c r="B23" s="1">
        <v>200</v>
      </c>
      <c r="C23" s="1">
        <v>1000</v>
      </c>
      <c r="D23" s="100">
        <v>9644926</v>
      </c>
      <c r="E23" s="103">
        <v>3600.886</v>
      </c>
      <c r="F23" s="1"/>
      <c r="G23" s="100">
        <v>9637260</v>
      </c>
      <c r="H23" s="103">
        <v>3600.8359999999998</v>
      </c>
      <c r="I23" s="1"/>
      <c r="J23" s="100">
        <v>9483802</v>
      </c>
      <c r="K23" s="103">
        <v>3600.6019999999999</v>
      </c>
      <c r="L23" s="1"/>
      <c r="M23" s="100">
        <v>9747155</v>
      </c>
      <c r="N23" s="103">
        <v>3600.9279999999999</v>
      </c>
      <c r="O23" s="1"/>
      <c r="P23" s="100">
        <v>9551276</v>
      </c>
      <c r="Q23" s="103">
        <v>3600.06</v>
      </c>
      <c r="R23" s="1"/>
      <c r="S23" s="100">
        <v>9588952</v>
      </c>
      <c r="T23" s="103">
        <v>3600.7280000000001</v>
      </c>
      <c r="U23" s="1"/>
      <c r="V23" s="100">
        <v>9476999</v>
      </c>
      <c r="W23" s="103">
        <v>3600.8429999999998</v>
      </c>
      <c r="X23" s="1"/>
      <c r="Y23" s="100">
        <v>9571784</v>
      </c>
      <c r="Z23" s="103">
        <v>3600.73</v>
      </c>
      <c r="AA23" s="1"/>
      <c r="AB23" s="100">
        <v>9561352</v>
      </c>
      <c r="AC23" s="103">
        <v>3600.7689999999998</v>
      </c>
      <c r="AD23" s="1"/>
      <c r="AE23" s="100">
        <v>9697729</v>
      </c>
      <c r="AF23" s="103">
        <v>3601.8910000000001</v>
      </c>
      <c r="AG23" s="48"/>
      <c r="AH23" s="100"/>
      <c r="AL23" s="105"/>
    </row>
    <row r="24" spans="1:38" ht="15" x14ac:dyDescent="0.2">
      <c r="A24" s="1" t="s">
        <v>358</v>
      </c>
      <c r="B24" s="1">
        <v>201</v>
      </c>
      <c r="C24" s="1">
        <v>1002</v>
      </c>
      <c r="D24" s="100">
        <v>120632</v>
      </c>
      <c r="E24" s="103">
        <v>3600.8739999999998</v>
      </c>
      <c r="F24" s="1"/>
      <c r="G24" s="100">
        <v>118946</v>
      </c>
      <c r="H24" s="103">
        <v>3601.3960000000002</v>
      </c>
      <c r="I24" s="1"/>
      <c r="J24" s="100">
        <v>123280</v>
      </c>
      <c r="K24" s="103">
        <v>3601.0949999999998</v>
      </c>
      <c r="L24" s="1"/>
      <c r="M24" s="100">
        <v>119064</v>
      </c>
      <c r="N24" s="103">
        <v>3601.4650000000001</v>
      </c>
      <c r="O24" s="1"/>
      <c r="P24" s="100">
        <v>120988</v>
      </c>
      <c r="Q24" s="103">
        <v>3600.9920000000002</v>
      </c>
      <c r="R24" s="1"/>
      <c r="S24" s="100">
        <v>123587</v>
      </c>
      <c r="T24" s="103">
        <v>3601.0770000000002</v>
      </c>
      <c r="U24" s="1"/>
      <c r="V24" s="100">
        <v>121868</v>
      </c>
      <c r="W24" s="103">
        <v>3601.1590000000001</v>
      </c>
      <c r="X24" s="1"/>
      <c r="Y24" s="100">
        <v>121772</v>
      </c>
      <c r="Z24" s="103">
        <v>3600.402</v>
      </c>
      <c r="AA24" s="1"/>
      <c r="AB24" s="100">
        <v>121325</v>
      </c>
      <c r="AC24" s="103">
        <v>3600.6010000000001</v>
      </c>
      <c r="AD24" s="1"/>
      <c r="AE24" s="100">
        <v>123831</v>
      </c>
      <c r="AF24" s="103">
        <v>3601.067</v>
      </c>
      <c r="AG24" s="48"/>
      <c r="AH24" s="100"/>
      <c r="AL24" s="105"/>
    </row>
    <row r="25" spans="1:38" ht="15" x14ac:dyDescent="0.2">
      <c r="A25" s="1" t="s">
        <v>359</v>
      </c>
      <c r="B25" s="1">
        <v>207</v>
      </c>
      <c r="C25" s="1">
        <v>1032</v>
      </c>
      <c r="D25" s="100">
        <v>22598</v>
      </c>
      <c r="E25" s="103">
        <v>3600.614</v>
      </c>
      <c r="F25" s="1"/>
      <c r="G25" s="100">
        <v>22649</v>
      </c>
      <c r="H25" s="103">
        <v>3600.509</v>
      </c>
      <c r="I25" s="1"/>
      <c r="J25" s="100">
        <v>22795</v>
      </c>
      <c r="K25" s="103">
        <v>3600.3040000000001</v>
      </c>
      <c r="L25" s="1"/>
      <c r="M25" s="100">
        <v>22650</v>
      </c>
      <c r="N25" s="103">
        <v>3600.4740000000002</v>
      </c>
      <c r="O25" s="1"/>
      <c r="P25" s="100">
        <v>22762</v>
      </c>
      <c r="Q25" s="103">
        <v>3600.547</v>
      </c>
      <c r="R25" s="1"/>
      <c r="S25" s="100">
        <v>22649</v>
      </c>
      <c r="T25" s="103">
        <v>3600.0169999999998</v>
      </c>
      <c r="U25" s="1"/>
      <c r="V25" s="100">
        <v>22571</v>
      </c>
      <c r="W25" s="103">
        <v>3600.7550000000001</v>
      </c>
      <c r="X25" s="1"/>
      <c r="Y25" s="100">
        <v>22799</v>
      </c>
      <c r="Z25" s="103">
        <v>3600.3040000000001</v>
      </c>
      <c r="AA25" s="1"/>
      <c r="AB25" s="100">
        <v>22649</v>
      </c>
      <c r="AC25" s="103">
        <v>3600.3829999999998</v>
      </c>
      <c r="AD25" s="1"/>
      <c r="AE25" s="100">
        <v>22723</v>
      </c>
      <c r="AF25" s="103">
        <v>3600.0709999999999</v>
      </c>
      <c r="AG25" s="48"/>
      <c r="AH25" s="100"/>
      <c r="AL25" s="105"/>
    </row>
    <row r="26" spans="1:38" ht="15" x14ac:dyDescent="0.2">
      <c r="A26" s="1" t="s">
        <v>360</v>
      </c>
      <c r="B26" s="1">
        <v>20</v>
      </c>
      <c r="C26" s="1">
        <v>96</v>
      </c>
      <c r="D26" s="100">
        <v>29440</v>
      </c>
      <c r="E26" s="103">
        <v>4.226</v>
      </c>
      <c r="F26" s="1"/>
      <c r="G26" s="100">
        <v>29440</v>
      </c>
      <c r="H26" s="103">
        <v>4.2469999999999999</v>
      </c>
      <c r="I26" s="1"/>
      <c r="J26" s="100">
        <v>29440</v>
      </c>
      <c r="K26" s="103">
        <v>3.262</v>
      </c>
      <c r="L26" s="1"/>
      <c r="M26" s="100">
        <v>29748</v>
      </c>
      <c r="N26" s="103">
        <v>1.8109999999999999</v>
      </c>
      <c r="O26" s="1"/>
      <c r="P26" s="100">
        <v>29440</v>
      </c>
      <c r="Q26" s="103">
        <v>2.0590000000000002</v>
      </c>
      <c r="R26" s="1"/>
      <c r="S26" s="100">
        <v>29666</v>
      </c>
      <c r="T26" s="103">
        <v>1.954</v>
      </c>
      <c r="U26" s="1"/>
      <c r="V26" s="100">
        <v>29440</v>
      </c>
      <c r="W26" s="103">
        <v>2.4470000000000001</v>
      </c>
      <c r="X26" s="1"/>
      <c r="Y26" s="100">
        <v>29748</v>
      </c>
      <c r="Z26" s="103">
        <v>2.0379999999999998</v>
      </c>
      <c r="AA26" s="1"/>
      <c r="AB26" s="100">
        <v>29440</v>
      </c>
      <c r="AC26" s="103">
        <v>4.2510000000000003</v>
      </c>
      <c r="AD26" s="1"/>
      <c r="AE26" s="100">
        <v>29666</v>
      </c>
      <c r="AF26" s="103">
        <v>2.4689999999999999</v>
      </c>
      <c r="AG26" s="48"/>
      <c r="AH26" s="100"/>
      <c r="AL26" s="105"/>
    </row>
    <row r="27" spans="1:38" ht="15" x14ac:dyDescent="0.2">
      <c r="A27" s="1" t="s">
        <v>361</v>
      </c>
      <c r="B27" s="1">
        <v>20</v>
      </c>
      <c r="C27" s="1">
        <v>100</v>
      </c>
      <c r="D27" s="100">
        <v>9711</v>
      </c>
      <c r="E27" s="103">
        <v>2.2559999999999998</v>
      </c>
      <c r="F27" s="1"/>
      <c r="G27" s="100">
        <v>9713</v>
      </c>
      <c r="H27" s="103">
        <v>2.7029999999999998</v>
      </c>
      <c r="I27" s="1"/>
      <c r="J27" s="100">
        <v>9711</v>
      </c>
      <c r="K27" s="103">
        <v>2.6520000000000001</v>
      </c>
      <c r="L27" s="1"/>
      <c r="M27" s="100">
        <v>9711</v>
      </c>
      <c r="N27" s="103">
        <v>1.992</v>
      </c>
      <c r="O27" s="1"/>
      <c r="P27" s="100">
        <v>9713</v>
      </c>
      <c r="Q27" s="103">
        <v>2.2829999999999999</v>
      </c>
      <c r="R27" s="1"/>
      <c r="S27" s="100">
        <v>9711</v>
      </c>
      <c r="T27" s="103">
        <v>2.0070000000000001</v>
      </c>
      <c r="U27" s="1"/>
      <c r="V27" s="100">
        <v>9711</v>
      </c>
      <c r="W27" s="103">
        <v>2.4390000000000001</v>
      </c>
      <c r="X27" s="1"/>
      <c r="Y27" s="100">
        <v>9711</v>
      </c>
      <c r="Z27" s="103">
        <v>1.9450000000000001</v>
      </c>
      <c r="AA27" s="1"/>
      <c r="AB27" s="100">
        <v>9711</v>
      </c>
      <c r="AC27" s="103">
        <v>3.1429999999999998</v>
      </c>
      <c r="AD27" s="1"/>
      <c r="AE27" s="100">
        <v>9711</v>
      </c>
      <c r="AF27" s="103">
        <v>2.5779999999999998</v>
      </c>
      <c r="AG27" s="48"/>
      <c r="AH27" s="100"/>
      <c r="AL27" s="105"/>
    </row>
    <row r="28" spans="1:38" ht="15" x14ac:dyDescent="0.2">
      <c r="A28" s="1" t="s">
        <v>362</v>
      </c>
      <c r="B28" s="1">
        <v>20</v>
      </c>
      <c r="C28" s="1">
        <v>100</v>
      </c>
      <c r="D28" s="100">
        <v>10328</v>
      </c>
      <c r="E28" s="103">
        <v>1.911</v>
      </c>
      <c r="F28" s="1"/>
      <c r="G28" s="100">
        <v>10328</v>
      </c>
      <c r="H28" s="103">
        <v>2.879</v>
      </c>
      <c r="I28" s="1"/>
      <c r="J28" s="100">
        <v>10352</v>
      </c>
      <c r="K28" s="103">
        <v>1.948</v>
      </c>
      <c r="L28" s="1"/>
      <c r="M28" s="100">
        <v>10328</v>
      </c>
      <c r="N28" s="103">
        <v>1.9219999999999999</v>
      </c>
      <c r="O28" s="1"/>
      <c r="P28" s="100">
        <v>10352</v>
      </c>
      <c r="Q28" s="103">
        <v>2.25</v>
      </c>
      <c r="R28" s="1"/>
      <c r="S28" s="100">
        <v>10328</v>
      </c>
      <c r="T28" s="103">
        <v>2.1219999999999999</v>
      </c>
      <c r="U28" s="1"/>
      <c r="V28" s="100">
        <v>10328</v>
      </c>
      <c r="W28" s="103">
        <v>2.2879999999999998</v>
      </c>
      <c r="X28" s="1"/>
      <c r="Y28" s="100">
        <v>10328</v>
      </c>
      <c r="Z28" s="103">
        <v>2.125</v>
      </c>
      <c r="AA28" s="1"/>
      <c r="AB28" s="100">
        <v>10328</v>
      </c>
      <c r="AC28" s="103">
        <v>2.415</v>
      </c>
      <c r="AD28" s="1"/>
      <c r="AE28" s="100">
        <v>10328</v>
      </c>
      <c r="AF28" s="103">
        <v>3.1880000000000002</v>
      </c>
      <c r="AG28" s="48"/>
      <c r="AH28" s="100"/>
      <c r="AL28" s="105"/>
    </row>
    <row r="29" spans="1:38" ht="15" x14ac:dyDescent="0.2">
      <c r="A29" s="1" t="s">
        <v>363</v>
      </c>
      <c r="B29" s="1">
        <v>20</v>
      </c>
      <c r="C29" s="1">
        <v>100</v>
      </c>
      <c r="D29" s="100">
        <v>9554</v>
      </c>
      <c r="E29" s="103">
        <v>2.0099999999999998</v>
      </c>
      <c r="F29" s="1"/>
      <c r="G29" s="100">
        <v>9554</v>
      </c>
      <c r="H29" s="103">
        <v>2.5409999999999999</v>
      </c>
      <c r="I29" s="1"/>
      <c r="J29" s="100">
        <v>9554</v>
      </c>
      <c r="K29" s="103">
        <v>2.2360000000000002</v>
      </c>
      <c r="L29" s="1"/>
      <c r="M29" s="100">
        <v>9554</v>
      </c>
      <c r="N29" s="103">
        <v>2.11</v>
      </c>
      <c r="O29" s="1"/>
      <c r="P29" s="100">
        <v>9554</v>
      </c>
      <c r="Q29" s="103">
        <v>2.7709999999999999</v>
      </c>
      <c r="R29" s="1"/>
      <c r="S29" s="100">
        <v>9554</v>
      </c>
      <c r="T29" s="103">
        <v>1.9410000000000001</v>
      </c>
      <c r="U29" s="1"/>
      <c r="V29" s="100">
        <v>9554</v>
      </c>
      <c r="W29" s="103">
        <v>3.1429999999999998</v>
      </c>
      <c r="X29" s="1"/>
      <c r="Y29" s="100">
        <v>9554</v>
      </c>
      <c r="Z29" s="103">
        <v>2.0720000000000001</v>
      </c>
      <c r="AA29" s="1"/>
      <c r="AB29" s="100">
        <v>9554</v>
      </c>
      <c r="AC29" s="103">
        <v>2.1389999999999998</v>
      </c>
      <c r="AD29" s="1"/>
      <c r="AE29" s="100">
        <v>9554</v>
      </c>
      <c r="AF29" s="103">
        <v>3.3279999999999998</v>
      </c>
      <c r="AG29" s="65"/>
      <c r="AH29" s="100"/>
      <c r="AL29" s="105"/>
    </row>
    <row r="30" spans="1:38" ht="15" x14ac:dyDescent="0.2">
      <c r="A30" s="1" t="s">
        <v>364</v>
      </c>
      <c r="B30" s="1">
        <v>20</v>
      </c>
      <c r="C30" s="1">
        <v>100</v>
      </c>
      <c r="D30" s="100">
        <v>9450</v>
      </c>
      <c r="E30" s="103">
        <v>2.0110000000000001</v>
      </c>
      <c r="F30" s="1"/>
      <c r="G30" s="100">
        <v>9450</v>
      </c>
      <c r="H30" s="103">
        <v>2.64</v>
      </c>
      <c r="I30" s="1"/>
      <c r="J30" s="100">
        <v>9450</v>
      </c>
      <c r="K30" s="103">
        <v>2.0529999999999999</v>
      </c>
      <c r="L30" s="1"/>
      <c r="M30" s="100">
        <v>9450</v>
      </c>
      <c r="N30" s="103">
        <v>1.9990000000000001</v>
      </c>
      <c r="O30" s="1"/>
      <c r="P30" s="100">
        <v>9450</v>
      </c>
      <c r="Q30" s="103">
        <v>2.4860000000000002</v>
      </c>
      <c r="R30" s="1"/>
      <c r="S30" s="100">
        <v>9450</v>
      </c>
      <c r="T30" s="103">
        <v>2.0699999999999998</v>
      </c>
      <c r="U30" s="1"/>
      <c r="V30" s="100">
        <v>9450</v>
      </c>
      <c r="W30" s="103">
        <v>2.4940000000000002</v>
      </c>
      <c r="X30" s="1"/>
      <c r="Y30" s="100">
        <v>9450</v>
      </c>
      <c r="Z30" s="103">
        <v>2.1429999999999998</v>
      </c>
      <c r="AA30" s="1"/>
      <c r="AB30" s="100">
        <v>9450</v>
      </c>
      <c r="AC30" s="103">
        <v>2.1779999999999999</v>
      </c>
      <c r="AD30" s="1"/>
      <c r="AE30" s="100">
        <v>9450</v>
      </c>
      <c r="AF30" s="103">
        <v>2.6379999999999999</v>
      </c>
      <c r="AG30" s="65"/>
      <c r="AH30" s="100"/>
      <c r="AL30" s="105"/>
    </row>
    <row r="31" spans="1:38" ht="15" x14ac:dyDescent="0.2">
      <c r="A31" s="1" t="s">
        <v>365</v>
      </c>
      <c r="B31" s="1">
        <v>20</v>
      </c>
      <c r="C31" s="1">
        <v>100</v>
      </c>
      <c r="D31" s="100">
        <v>9523</v>
      </c>
      <c r="E31" s="103">
        <v>2.052</v>
      </c>
      <c r="F31" s="1"/>
      <c r="G31" s="100">
        <v>9523</v>
      </c>
      <c r="H31" s="103">
        <v>2.6960000000000002</v>
      </c>
      <c r="I31" s="1"/>
      <c r="J31" s="100">
        <v>9523</v>
      </c>
      <c r="K31" s="103">
        <v>2.0129999999999999</v>
      </c>
      <c r="L31" s="1"/>
      <c r="M31" s="100">
        <v>9523</v>
      </c>
      <c r="N31" s="103">
        <v>1.9790000000000001</v>
      </c>
      <c r="O31" s="1"/>
      <c r="P31" s="100">
        <v>9523</v>
      </c>
      <c r="Q31" s="103">
        <v>2.3130000000000002</v>
      </c>
      <c r="R31" s="1"/>
      <c r="S31" s="100">
        <v>9523</v>
      </c>
      <c r="T31" s="103">
        <v>1.92</v>
      </c>
      <c r="U31" s="1"/>
      <c r="V31" s="100">
        <v>9523</v>
      </c>
      <c r="W31" s="103">
        <v>2.4180000000000001</v>
      </c>
      <c r="X31" s="1"/>
      <c r="Y31" s="100">
        <v>9523</v>
      </c>
      <c r="Z31" s="103">
        <v>2.19</v>
      </c>
      <c r="AA31" s="1"/>
      <c r="AB31" s="100">
        <v>9523</v>
      </c>
      <c r="AC31" s="103">
        <v>2.202</v>
      </c>
      <c r="AD31" s="1"/>
      <c r="AE31" s="100">
        <v>9523</v>
      </c>
      <c r="AF31" s="103">
        <v>2.82</v>
      </c>
      <c r="AG31" s="65"/>
      <c r="AH31" s="100"/>
      <c r="AL31" s="105"/>
    </row>
    <row r="32" spans="1:38" ht="15" x14ac:dyDescent="0.2">
      <c r="A32" s="1" t="s">
        <v>423</v>
      </c>
      <c r="B32" s="1">
        <v>20</v>
      </c>
      <c r="C32" s="1">
        <v>99</v>
      </c>
      <c r="D32" s="100">
        <v>497</v>
      </c>
      <c r="E32" s="103">
        <v>2.0630000000000002</v>
      </c>
      <c r="F32" s="1"/>
      <c r="G32" s="100">
        <v>497</v>
      </c>
      <c r="H32" s="103">
        <v>2.4790000000000001</v>
      </c>
      <c r="I32" s="1"/>
      <c r="J32" s="100">
        <v>497</v>
      </c>
      <c r="K32" s="103">
        <v>1.903</v>
      </c>
      <c r="L32" s="1"/>
      <c r="M32" s="100">
        <v>497</v>
      </c>
      <c r="N32" s="103">
        <v>2.0619999999999998</v>
      </c>
      <c r="O32" s="1"/>
      <c r="P32" s="100">
        <v>497</v>
      </c>
      <c r="Q32" s="103">
        <v>3.403</v>
      </c>
      <c r="R32" s="1"/>
      <c r="S32" s="100">
        <v>498</v>
      </c>
      <c r="T32" s="103">
        <v>1.917</v>
      </c>
      <c r="U32" s="1"/>
      <c r="V32" s="100">
        <v>497</v>
      </c>
      <c r="W32" s="103">
        <v>2.1360000000000001</v>
      </c>
      <c r="X32" s="1"/>
      <c r="Y32" s="100">
        <v>497</v>
      </c>
      <c r="Z32" s="103">
        <v>1.8480000000000001</v>
      </c>
      <c r="AA32" s="1"/>
      <c r="AB32" s="100">
        <v>497</v>
      </c>
      <c r="AC32" s="103">
        <v>2.3170000000000002</v>
      </c>
      <c r="AD32" s="1"/>
      <c r="AE32" s="100">
        <v>502</v>
      </c>
      <c r="AF32" s="103">
        <v>2.61</v>
      </c>
      <c r="AG32" s="65"/>
      <c r="AH32" s="100"/>
      <c r="AL32" s="105"/>
    </row>
    <row r="33" spans="1:38" ht="15" x14ac:dyDescent="0.2">
      <c r="A33" s="1" t="s">
        <v>366</v>
      </c>
      <c r="B33" s="1">
        <v>20</v>
      </c>
      <c r="C33" s="1">
        <v>100</v>
      </c>
      <c r="D33" s="100">
        <v>3653</v>
      </c>
      <c r="E33" s="103">
        <v>2.0379999999999998</v>
      </c>
      <c r="F33" s="1"/>
      <c r="G33" s="100">
        <v>3653</v>
      </c>
      <c r="H33" s="103">
        <v>2.9529999999999998</v>
      </c>
      <c r="I33" s="1"/>
      <c r="J33" s="100">
        <v>3653</v>
      </c>
      <c r="K33" s="103">
        <v>1.95</v>
      </c>
      <c r="L33" s="1"/>
      <c r="M33" s="100">
        <v>3711</v>
      </c>
      <c r="N33" s="103">
        <v>1.9119999999999999</v>
      </c>
      <c r="O33" s="1"/>
      <c r="P33" s="100">
        <v>3653</v>
      </c>
      <c r="Q33" s="103">
        <v>2.3029999999999999</v>
      </c>
      <c r="R33" s="1"/>
      <c r="S33" s="100">
        <v>3653</v>
      </c>
      <c r="T33" s="103">
        <v>2.0270000000000001</v>
      </c>
      <c r="U33" s="1"/>
      <c r="V33" s="100">
        <v>3653</v>
      </c>
      <c r="W33" s="103">
        <v>2.3250000000000002</v>
      </c>
      <c r="X33" s="1"/>
      <c r="Y33" s="100">
        <v>3653</v>
      </c>
      <c r="Z33" s="103">
        <v>2.0619999999999998</v>
      </c>
      <c r="AA33" s="1"/>
      <c r="AB33" s="100">
        <v>3650</v>
      </c>
      <c r="AC33" s="103">
        <v>2.0920000000000001</v>
      </c>
      <c r="AD33" s="1"/>
      <c r="AE33" s="100">
        <v>3653</v>
      </c>
      <c r="AF33" s="103">
        <v>2.625</v>
      </c>
      <c r="AG33" s="65"/>
      <c r="AH33" s="100"/>
      <c r="AL33" s="105"/>
    </row>
    <row r="34" spans="1:38" ht="15" x14ac:dyDescent="0.2">
      <c r="A34" s="1" t="s">
        <v>367</v>
      </c>
      <c r="B34" s="1">
        <v>212</v>
      </c>
      <c r="C34" s="1">
        <v>1060</v>
      </c>
      <c r="D34" s="100">
        <v>112583</v>
      </c>
      <c r="E34" s="103">
        <v>3600.866</v>
      </c>
      <c r="F34" s="1"/>
      <c r="G34" s="100">
        <v>112775</v>
      </c>
      <c r="H34" s="103">
        <v>3601.087</v>
      </c>
      <c r="I34" s="1"/>
      <c r="J34" s="100">
        <v>112666</v>
      </c>
      <c r="K34" s="103">
        <v>3600.7280000000001</v>
      </c>
      <c r="L34" s="1"/>
      <c r="M34" s="100">
        <v>112070</v>
      </c>
      <c r="N34" s="103">
        <v>3600.22</v>
      </c>
      <c r="O34" s="1"/>
      <c r="P34" s="100">
        <v>111540</v>
      </c>
      <c r="Q34" s="103">
        <v>3601.2689999999998</v>
      </c>
      <c r="R34" s="1"/>
      <c r="S34" s="100">
        <v>111613</v>
      </c>
      <c r="T34" s="103">
        <v>3600.7849999999999</v>
      </c>
      <c r="U34" s="1"/>
      <c r="V34" s="100">
        <v>112487</v>
      </c>
      <c r="W34" s="103">
        <v>3600.9989999999998</v>
      </c>
      <c r="X34" s="1"/>
      <c r="Y34" s="100">
        <v>112885</v>
      </c>
      <c r="Z34" s="103">
        <v>3600.0120000000002</v>
      </c>
      <c r="AA34" s="1"/>
      <c r="AB34" s="100">
        <v>113308</v>
      </c>
      <c r="AC34" s="103">
        <v>3602.288</v>
      </c>
      <c r="AD34" s="1"/>
      <c r="AE34" s="100">
        <v>112991</v>
      </c>
      <c r="AF34" s="103">
        <v>3602.0450000000001</v>
      </c>
      <c r="AG34" s="65"/>
      <c r="AH34" s="100"/>
      <c r="AL34" s="105"/>
    </row>
    <row r="35" spans="1:38" ht="15" x14ac:dyDescent="0.2">
      <c r="A35" s="1" t="s">
        <v>368</v>
      </c>
      <c r="B35" s="1">
        <v>217</v>
      </c>
      <c r="C35" s="1">
        <v>1084</v>
      </c>
      <c r="D35" s="100">
        <v>136483</v>
      </c>
      <c r="E35" s="103">
        <v>3601.0940000000001</v>
      </c>
      <c r="G35" s="100">
        <v>138636</v>
      </c>
      <c r="H35" s="103">
        <v>3600.491</v>
      </c>
      <c r="J35" s="100">
        <v>135911</v>
      </c>
      <c r="K35" s="103">
        <v>3601.5279999999998</v>
      </c>
      <c r="M35" s="100">
        <v>137752</v>
      </c>
      <c r="N35" s="103">
        <v>3602.5859999999998</v>
      </c>
      <c r="P35" s="100">
        <v>137224</v>
      </c>
      <c r="Q35" s="103">
        <v>3600.8069999999998</v>
      </c>
      <c r="S35" s="100">
        <v>134460</v>
      </c>
      <c r="T35" s="103">
        <v>3601.1559999999999</v>
      </c>
      <c r="V35" s="100">
        <v>136099</v>
      </c>
      <c r="W35" s="103">
        <v>3601.7890000000002</v>
      </c>
      <c r="Y35" s="100">
        <v>136235</v>
      </c>
      <c r="Z35" s="103">
        <v>3600.43</v>
      </c>
      <c r="AB35" s="100">
        <v>138598</v>
      </c>
      <c r="AC35" s="103">
        <v>3600.8809999999999</v>
      </c>
      <c r="AE35" s="100">
        <v>137519</v>
      </c>
      <c r="AF35" s="103">
        <v>3601.12</v>
      </c>
      <c r="AH35" s="100"/>
      <c r="AL35" s="105"/>
    </row>
    <row r="36" spans="1:38" ht="15" x14ac:dyDescent="0.2">
      <c r="A36" s="1" t="s">
        <v>369</v>
      </c>
      <c r="B36" s="1">
        <v>21</v>
      </c>
      <c r="C36" s="1">
        <v>101</v>
      </c>
      <c r="D36" s="100">
        <v>249</v>
      </c>
      <c r="E36" s="103">
        <v>2.15</v>
      </c>
      <c r="G36" s="100">
        <v>249</v>
      </c>
      <c r="H36" s="103">
        <v>3.0590000000000002</v>
      </c>
      <c r="J36" s="100">
        <v>250</v>
      </c>
      <c r="K36" s="103">
        <v>2.1970000000000001</v>
      </c>
      <c r="M36" s="100">
        <v>251</v>
      </c>
      <c r="N36" s="103">
        <v>2.3410000000000002</v>
      </c>
      <c r="P36" s="100">
        <v>250</v>
      </c>
      <c r="Q36" s="103">
        <v>2.6419999999999999</v>
      </c>
      <c r="S36" s="100">
        <v>250</v>
      </c>
      <c r="T36" s="103">
        <v>3.0720000000000001</v>
      </c>
      <c r="V36" s="100">
        <v>249</v>
      </c>
      <c r="W36" s="103">
        <v>2.4350000000000001</v>
      </c>
      <c r="Y36" s="100">
        <v>250</v>
      </c>
      <c r="Z36" s="103">
        <v>2.4009999999999998</v>
      </c>
      <c r="AB36" s="100">
        <v>249</v>
      </c>
      <c r="AC36" s="103">
        <v>2.782</v>
      </c>
      <c r="AE36" s="100">
        <v>250</v>
      </c>
      <c r="AF36" s="103">
        <v>3.093</v>
      </c>
      <c r="AH36" s="100"/>
      <c r="AL36" s="105"/>
    </row>
    <row r="37" spans="1:38" ht="15" x14ac:dyDescent="0.2">
      <c r="A37" s="1" t="s">
        <v>370</v>
      </c>
      <c r="B37" s="1">
        <v>21</v>
      </c>
      <c r="C37" s="1">
        <v>105</v>
      </c>
      <c r="D37" s="100">
        <v>8213</v>
      </c>
      <c r="E37" s="103">
        <v>2.2949999999999999</v>
      </c>
      <c r="G37" s="100">
        <v>8213</v>
      </c>
      <c r="H37" s="103">
        <v>3.016</v>
      </c>
      <c r="J37" s="100">
        <v>8213</v>
      </c>
      <c r="K37" s="103">
        <v>2.415</v>
      </c>
      <c r="M37" s="100">
        <v>8213</v>
      </c>
      <c r="N37" s="103">
        <v>2.226</v>
      </c>
      <c r="P37" s="100">
        <v>8213</v>
      </c>
      <c r="Q37" s="103">
        <v>2.6890000000000001</v>
      </c>
      <c r="S37" s="100">
        <v>8213</v>
      </c>
      <c r="T37" s="103">
        <v>2.99</v>
      </c>
      <c r="V37" s="100">
        <v>8213</v>
      </c>
      <c r="W37" s="103">
        <v>2.468</v>
      </c>
      <c r="Y37" s="100">
        <v>8213</v>
      </c>
      <c r="Z37" s="103">
        <v>2.5209999999999999</v>
      </c>
      <c r="AB37" s="100">
        <v>8213</v>
      </c>
      <c r="AC37" s="103">
        <v>2.706</v>
      </c>
      <c r="AE37" s="100">
        <v>8213</v>
      </c>
      <c r="AF37" s="103">
        <v>3.3620000000000001</v>
      </c>
      <c r="AH37" s="100"/>
      <c r="AL37" s="105"/>
    </row>
    <row r="38" spans="1:38" ht="15" x14ac:dyDescent="0.2">
      <c r="A38" s="1" t="s">
        <v>371</v>
      </c>
      <c r="B38" s="1">
        <v>22</v>
      </c>
      <c r="C38" s="1">
        <v>107</v>
      </c>
      <c r="D38" s="100">
        <v>27898</v>
      </c>
      <c r="E38" s="103">
        <v>2.9129999999999998</v>
      </c>
      <c r="G38" s="100">
        <v>27901</v>
      </c>
      <c r="H38" s="103">
        <v>3.581</v>
      </c>
      <c r="J38" s="100">
        <v>27922</v>
      </c>
      <c r="K38" s="103">
        <v>2.7690000000000001</v>
      </c>
      <c r="M38" s="100">
        <v>27898</v>
      </c>
      <c r="N38" s="103">
        <v>2.79</v>
      </c>
      <c r="P38" s="100">
        <v>27898</v>
      </c>
      <c r="Q38" s="103">
        <v>4.0330000000000004</v>
      </c>
      <c r="S38" s="100">
        <v>27901</v>
      </c>
      <c r="T38" s="103">
        <v>2.6549999999999998</v>
      </c>
      <c r="V38" s="100">
        <v>27901</v>
      </c>
      <c r="W38" s="103">
        <v>2.9470000000000001</v>
      </c>
      <c r="Y38" s="100">
        <v>27901</v>
      </c>
      <c r="Z38" s="103">
        <v>2.8879999999999999</v>
      </c>
      <c r="AB38" s="100">
        <v>27901</v>
      </c>
      <c r="AC38" s="103">
        <v>3.056</v>
      </c>
      <c r="AE38" s="100">
        <v>27898</v>
      </c>
      <c r="AF38" s="103">
        <v>3.8490000000000002</v>
      </c>
      <c r="AH38" s="100"/>
      <c r="AL38" s="105"/>
    </row>
    <row r="39" spans="1:38" ht="15" x14ac:dyDescent="0.2">
      <c r="A39" s="1" t="s">
        <v>372</v>
      </c>
      <c r="B39" s="1">
        <v>24</v>
      </c>
      <c r="C39" s="1">
        <v>120</v>
      </c>
      <c r="D39" s="100">
        <v>2769</v>
      </c>
      <c r="E39" s="103">
        <v>3.7690000000000001</v>
      </c>
      <c r="G39" s="100">
        <v>2769</v>
      </c>
      <c r="H39" s="103">
        <v>4.91</v>
      </c>
      <c r="J39" s="100">
        <v>2824</v>
      </c>
      <c r="K39" s="103">
        <v>3.6709999999999998</v>
      </c>
      <c r="M39" s="100">
        <v>2824</v>
      </c>
      <c r="N39" s="103">
        <v>3.444</v>
      </c>
      <c r="P39" s="100">
        <v>2824</v>
      </c>
      <c r="Q39" s="103">
        <v>7.016</v>
      </c>
      <c r="S39" s="100">
        <v>2824</v>
      </c>
      <c r="T39" s="103">
        <v>3.262</v>
      </c>
      <c r="V39" s="100">
        <v>2824</v>
      </c>
      <c r="W39" s="103">
        <v>3.9710000000000001</v>
      </c>
      <c r="Y39" s="100">
        <v>2824</v>
      </c>
      <c r="Z39" s="103">
        <v>3.51</v>
      </c>
      <c r="AB39" s="100">
        <v>2824</v>
      </c>
      <c r="AC39" s="103">
        <v>4.2930000000000001</v>
      </c>
      <c r="AE39" s="100">
        <v>2776</v>
      </c>
      <c r="AF39" s="103">
        <v>5.7969999999999997</v>
      </c>
      <c r="AH39" s="100"/>
      <c r="AL39" s="105"/>
    </row>
    <row r="40" spans="1:38" ht="15" x14ac:dyDescent="0.2">
      <c r="A40" s="1" t="s">
        <v>373</v>
      </c>
      <c r="B40" s="1">
        <v>25</v>
      </c>
      <c r="C40" s="1">
        <v>124</v>
      </c>
      <c r="D40" s="100">
        <v>36787</v>
      </c>
      <c r="E40" s="103">
        <v>4.806</v>
      </c>
      <c r="G40" s="100">
        <v>36778</v>
      </c>
      <c r="H40" s="103">
        <v>6.0839999999999996</v>
      </c>
      <c r="J40" s="100">
        <v>36605</v>
      </c>
      <c r="K40" s="103">
        <v>4.1660000000000004</v>
      </c>
      <c r="M40" s="100">
        <v>36787</v>
      </c>
      <c r="N40" s="103">
        <v>4.5119999999999996</v>
      </c>
      <c r="P40" s="100">
        <v>36605</v>
      </c>
      <c r="Q40" s="103">
        <v>4.6619999999999999</v>
      </c>
      <c r="S40" s="100">
        <v>36778</v>
      </c>
      <c r="T40" s="103">
        <v>3.9780000000000002</v>
      </c>
      <c r="V40" s="100">
        <v>36778</v>
      </c>
      <c r="W40" s="103">
        <v>4.9690000000000003</v>
      </c>
      <c r="Y40" s="100">
        <v>36778</v>
      </c>
      <c r="Z40" s="103">
        <v>4.266</v>
      </c>
      <c r="AB40" s="100">
        <v>36787</v>
      </c>
      <c r="AC40" s="103">
        <v>5.3419999999999996</v>
      </c>
      <c r="AE40" s="100">
        <v>36762</v>
      </c>
      <c r="AF40" s="103">
        <v>6.2350000000000003</v>
      </c>
      <c r="AH40" s="100"/>
      <c r="AL40" s="105"/>
    </row>
    <row r="41" spans="1:38" ht="15" x14ac:dyDescent="0.2">
      <c r="A41" s="1" t="s">
        <v>374</v>
      </c>
      <c r="B41" s="1">
        <v>26</v>
      </c>
      <c r="C41" s="1">
        <v>127</v>
      </c>
      <c r="D41" s="100">
        <v>72418</v>
      </c>
      <c r="E41" s="103">
        <v>4.2699999999999996</v>
      </c>
      <c r="G41" s="100">
        <v>72418</v>
      </c>
      <c r="H41" s="103">
        <v>6</v>
      </c>
      <c r="J41" s="100">
        <v>72418</v>
      </c>
      <c r="K41" s="103">
        <v>6.4189999999999996</v>
      </c>
      <c r="M41" s="100">
        <v>72418</v>
      </c>
      <c r="N41" s="103">
        <v>4.3659999999999997</v>
      </c>
      <c r="P41" s="100">
        <v>72418</v>
      </c>
      <c r="Q41" s="103">
        <v>5.2240000000000002</v>
      </c>
      <c r="S41" s="100">
        <v>72418</v>
      </c>
      <c r="T41" s="103">
        <v>4.0830000000000002</v>
      </c>
      <c r="V41" s="100">
        <v>76439</v>
      </c>
      <c r="W41" s="103">
        <v>4.8339999999999996</v>
      </c>
      <c r="Y41" s="100">
        <v>72418</v>
      </c>
      <c r="Z41" s="103">
        <v>4.399</v>
      </c>
      <c r="AB41" s="100">
        <v>72418</v>
      </c>
      <c r="AC41" s="103">
        <v>4.5090000000000003</v>
      </c>
      <c r="AE41" s="100">
        <v>72418</v>
      </c>
      <c r="AF41" s="103">
        <v>5.641</v>
      </c>
      <c r="AH41" s="100"/>
      <c r="AL41" s="105"/>
    </row>
    <row r="42" spans="1:38" ht="15" x14ac:dyDescent="0.2">
      <c r="A42" s="1" t="s">
        <v>375</v>
      </c>
      <c r="B42" s="1">
        <v>26</v>
      </c>
      <c r="C42" s="1">
        <v>130</v>
      </c>
      <c r="D42" s="100">
        <v>2828</v>
      </c>
      <c r="E42" s="103">
        <v>4.9020000000000001</v>
      </c>
      <c r="G42" s="100">
        <v>2849</v>
      </c>
      <c r="H42" s="103">
        <v>6.0540000000000003</v>
      </c>
      <c r="J42" s="100">
        <v>2918</v>
      </c>
      <c r="K42" s="103">
        <v>7.9480000000000004</v>
      </c>
      <c r="M42" s="100">
        <v>2849</v>
      </c>
      <c r="N42" s="103">
        <v>5.2389999999999999</v>
      </c>
      <c r="P42" s="100">
        <v>2840</v>
      </c>
      <c r="Q42" s="103">
        <v>4.8369999999999997</v>
      </c>
      <c r="S42" s="100">
        <v>2828</v>
      </c>
      <c r="T42" s="103">
        <v>4.1609999999999996</v>
      </c>
      <c r="V42" s="100">
        <v>2849</v>
      </c>
      <c r="W42" s="103">
        <v>5.444</v>
      </c>
      <c r="Y42" s="100">
        <v>2849</v>
      </c>
      <c r="Z42" s="103">
        <v>4.7149999999999999</v>
      </c>
      <c r="AB42" s="100">
        <v>2828</v>
      </c>
      <c r="AC42" s="103">
        <v>4.6369999999999996</v>
      </c>
      <c r="AE42" s="100">
        <v>2849</v>
      </c>
      <c r="AF42" s="103">
        <v>6.89</v>
      </c>
      <c r="AH42" s="100"/>
      <c r="AL42" s="105"/>
    </row>
    <row r="43" spans="1:38" ht="15" x14ac:dyDescent="0.2">
      <c r="A43" s="1" t="s">
        <v>376</v>
      </c>
      <c r="B43" s="1">
        <v>28</v>
      </c>
      <c r="C43" s="1">
        <v>137</v>
      </c>
      <c r="D43" s="100">
        <v>36893</v>
      </c>
      <c r="E43" s="103">
        <v>6.59</v>
      </c>
      <c r="G43" s="100">
        <v>36950</v>
      </c>
      <c r="H43" s="103">
        <v>16.247</v>
      </c>
      <c r="J43" s="100">
        <v>36953</v>
      </c>
      <c r="K43" s="103">
        <v>6.3380000000000001</v>
      </c>
      <c r="M43" s="100">
        <v>36950</v>
      </c>
      <c r="N43" s="103">
        <v>6.6120000000000001</v>
      </c>
      <c r="P43" s="100">
        <v>36987</v>
      </c>
      <c r="Q43" s="103">
        <v>7.1779999999999999</v>
      </c>
      <c r="S43" s="100">
        <v>36950</v>
      </c>
      <c r="T43" s="103">
        <v>6.7279999999999998</v>
      </c>
      <c r="V43" s="100">
        <v>36893</v>
      </c>
      <c r="W43" s="103">
        <v>7.7629999999999999</v>
      </c>
      <c r="Y43" s="100">
        <v>36935</v>
      </c>
      <c r="Z43" s="103">
        <v>7.2460000000000004</v>
      </c>
      <c r="AB43" s="100">
        <v>36622</v>
      </c>
      <c r="AC43" s="103">
        <v>6.6349999999999998</v>
      </c>
      <c r="AE43" s="100">
        <v>36740</v>
      </c>
      <c r="AF43" s="103">
        <v>8.6560000000000006</v>
      </c>
      <c r="AH43" s="100"/>
      <c r="AL43" s="105"/>
    </row>
    <row r="44" spans="1:38" ht="15" x14ac:dyDescent="0.2">
      <c r="A44" s="1" t="s">
        <v>377</v>
      </c>
      <c r="B44" s="1">
        <v>28</v>
      </c>
      <c r="C44" s="1">
        <v>136</v>
      </c>
      <c r="D44" s="100">
        <v>42570</v>
      </c>
      <c r="E44" s="103">
        <v>6.1260000000000003</v>
      </c>
      <c r="G44" s="100">
        <v>42570</v>
      </c>
      <c r="H44" s="103">
        <v>8.9960000000000004</v>
      </c>
      <c r="J44" s="100">
        <v>44201</v>
      </c>
      <c r="K44" s="103">
        <v>5.52</v>
      </c>
      <c r="M44" s="100">
        <v>42570</v>
      </c>
      <c r="N44" s="103">
        <v>6.1079999999999997</v>
      </c>
      <c r="P44" s="100">
        <v>42570</v>
      </c>
      <c r="Q44" s="103">
        <v>6.3840000000000003</v>
      </c>
      <c r="S44" s="100">
        <v>43057</v>
      </c>
      <c r="T44" s="103">
        <v>6.02</v>
      </c>
      <c r="V44" s="100">
        <v>44201</v>
      </c>
      <c r="W44" s="103">
        <v>6.734</v>
      </c>
      <c r="Y44" s="100">
        <v>43057</v>
      </c>
      <c r="Z44" s="103">
        <v>6.4029999999999996</v>
      </c>
      <c r="AB44" s="100">
        <v>45453</v>
      </c>
      <c r="AC44" s="103">
        <v>7.2969999999999997</v>
      </c>
      <c r="AE44" s="100">
        <v>42919</v>
      </c>
      <c r="AF44" s="103">
        <v>9.2029999999999994</v>
      </c>
      <c r="AH44" s="100"/>
      <c r="AL44" s="105"/>
    </row>
    <row r="45" spans="1:38" ht="15" x14ac:dyDescent="0.2">
      <c r="A45" s="1" t="s">
        <v>378</v>
      </c>
      <c r="B45" s="1">
        <v>29</v>
      </c>
      <c r="C45" s="1">
        <v>144</v>
      </c>
      <c r="D45" s="100">
        <v>45887</v>
      </c>
      <c r="E45" s="103">
        <v>8.0630000000000006</v>
      </c>
      <c r="G45" s="100">
        <v>45887</v>
      </c>
      <c r="H45" s="103">
        <v>9.6509999999999998</v>
      </c>
      <c r="J45" s="100">
        <v>45890</v>
      </c>
      <c r="K45" s="103">
        <v>8.8650000000000002</v>
      </c>
      <c r="M45" s="100">
        <v>45887</v>
      </c>
      <c r="N45" s="103">
        <v>7.665</v>
      </c>
      <c r="P45" s="100">
        <v>45887</v>
      </c>
      <c r="Q45" s="103">
        <v>8.0269999999999992</v>
      </c>
      <c r="S45" s="100">
        <v>45886</v>
      </c>
      <c r="T45" s="103">
        <v>13.266999999999999</v>
      </c>
      <c r="V45" s="100">
        <v>45890</v>
      </c>
      <c r="W45" s="103">
        <v>7.9249999999999998</v>
      </c>
      <c r="Y45" s="100">
        <v>45886</v>
      </c>
      <c r="Z45" s="103">
        <v>9.2759999999999998</v>
      </c>
      <c r="AB45" s="100">
        <v>45887</v>
      </c>
      <c r="AC45" s="103">
        <v>12.287000000000001</v>
      </c>
      <c r="AE45" s="100">
        <v>45887</v>
      </c>
      <c r="AF45" s="103">
        <v>12.41</v>
      </c>
      <c r="AH45" s="100"/>
      <c r="AL45" s="105"/>
    </row>
    <row r="46" spans="1:38" ht="15" x14ac:dyDescent="0.2">
      <c r="A46" s="1" t="s">
        <v>379</v>
      </c>
      <c r="B46" s="1">
        <v>30</v>
      </c>
      <c r="C46" s="1">
        <v>150</v>
      </c>
      <c r="D46" s="100">
        <v>2806</v>
      </c>
      <c r="E46" s="103">
        <v>7.0389999999999997</v>
      </c>
      <c r="G46" s="100">
        <v>2816</v>
      </c>
      <c r="H46" s="103">
        <v>9.9760000000000009</v>
      </c>
      <c r="J46" s="100">
        <v>2816</v>
      </c>
      <c r="K46" s="103">
        <v>12.8</v>
      </c>
      <c r="M46" s="100">
        <v>2816</v>
      </c>
      <c r="N46" s="103">
        <v>10.013</v>
      </c>
      <c r="P46" s="100">
        <v>2816</v>
      </c>
      <c r="Q46" s="103">
        <v>10.601000000000001</v>
      </c>
      <c r="S46" s="100">
        <v>2774</v>
      </c>
      <c r="T46" s="103">
        <v>8.0329999999999995</v>
      </c>
      <c r="V46" s="100">
        <v>2780</v>
      </c>
      <c r="W46" s="103">
        <v>8.3109999999999999</v>
      </c>
      <c r="Y46" s="100">
        <v>2815</v>
      </c>
      <c r="Z46" s="103">
        <v>11.755000000000001</v>
      </c>
      <c r="AB46" s="100">
        <v>2842</v>
      </c>
      <c r="AC46" s="103">
        <v>9.2690000000000001</v>
      </c>
      <c r="AE46" s="100">
        <v>2780</v>
      </c>
      <c r="AF46" s="103">
        <v>10.047000000000001</v>
      </c>
      <c r="AH46" s="100"/>
      <c r="AL46" s="105"/>
    </row>
    <row r="47" spans="1:38" ht="15" x14ac:dyDescent="0.2">
      <c r="A47" s="1" t="s">
        <v>380</v>
      </c>
      <c r="B47" s="1">
        <v>30</v>
      </c>
      <c r="C47" s="1">
        <v>150</v>
      </c>
      <c r="D47" s="100">
        <v>11018</v>
      </c>
      <c r="E47" s="103">
        <v>9.5869999999999997</v>
      </c>
      <c r="G47" s="100">
        <v>11028</v>
      </c>
      <c r="H47" s="103">
        <v>11.922000000000001</v>
      </c>
      <c r="J47" s="100">
        <v>11018</v>
      </c>
      <c r="K47" s="103">
        <v>11.166</v>
      </c>
      <c r="M47" s="100">
        <v>11018</v>
      </c>
      <c r="N47" s="103">
        <v>11.537000000000001</v>
      </c>
      <c r="P47" s="100">
        <v>11018</v>
      </c>
      <c r="Q47" s="103">
        <v>8.7829999999999995</v>
      </c>
      <c r="S47" s="100">
        <v>11018</v>
      </c>
      <c r="T47" s="103">
        <v>7.915</v>
      </c>
      <c r="V47" s="100">
        <v>11018</v>
      </c>
      <c r="W47" s="103">
        <v>9.6780000000000008</v>
      </c>
      <c r="Y47" s="100">
        <v>11018</v>
      </c>
      <c r="Z47" s="103">
        <v>9.484</v>
      </c>
      <c r="AB47" s="100">
        <v>11018</v>
      </c>
      <c r="AC47" s="103">
        <v>8.6780000000000008</v>
      </c>
      <c r="AE47" s="100">
        <v>11018</v>
      </c>
      <c r="AF47" s="103">
        <v>11.452999999999999</v>
      </c>
      <c r="AH47" s="100"/>
      <c r="AL47" s="105"/>
    </row>
    <row r="48" spans="1:38" ht="15" x14ac:dyDescent="0.2">
      <c r="A48" s="1" t="s">
        <v>381</v>
      </c>
      <c r="B48" s="1">
        <v>30</v>
      </c>
      <c r="C48" s="1">
        <v>150</v>
      </c>
      <c r="D48" s="100">
        <v>12196</v>
      </c>
      <c r="E48" s="103">
        <v>8.8030000000000008</v>
      </c>
      <c r="G48" s="100">
        <v>12308</v>
      </c>
      <c r="H48" s="103">
        <v>11.14</v>
      </c>
      <c r="J48" s="100">
        <v>12444</v>
      </c>
      <c r="K48" s="103">
        <v>7.4980000000000002</v>
      </c>
      <c r="M48" s="100">
        <v>12199</v>
      </c>
      <c r="N48" s="103">
        <v>8.9390000000000001</v>
      </c>
      <c r="P48" s="100">
        <v>12196</v>
      </c>
      <c r="Q48" s="103">
        <v>10.071</v>
      </c>
      <c r="S48" s="100">
        <v>12200</v>
      </c>
      <c r="T48" s="103">
        <v>7.843</v>
      </c>
      <c r="V48" s="100">
        <v>12196</v>
      </c>
      <c r="W48" s="103">
        <v>11.074</v>
      </c>
      <c r="Y48" s="100">
        <v>12196</v>
      </c>
      <c r="Z48" s="103">
        <v>10.377000000000001</v>
      </c>
      <c r="AB48" s="100">
        <v>12196</v>
      </c>
      <c r="AC48" s="103">
        <v>10.43</v>
      </c>
      <c r="AE48" s="100">
        <v>12419</v>
      </c>
      <c r="AF48" s="103">
        <v>10.39</v>
      </c>
      <c r="AH48" s="100"/>
      <c r="AL48" s="105"/>
    </row>
    <row r="49" spans="1:38" ht="15" x14ac:dyDescent="0.2">
      <c r="A49" s="1" t="s">
        <v>382</v>
      </c>
      <c r="B49" s="1">
        <v>31</v>
      </c>
      <c r="C49" s="1">
        <v>152</v>
      </c>
      <c r="D49" s="100">
        <v>51576</v>
      </c>
      <c r="E49" s="103">
        <v>12.069000000000001</v>
      </c>
      <c r="G49" s="100">
        <v>51576</v>
      </c>
      <c r="H49" s="103">
        <v>23.754999999999999</v>
      </c>
      <c r="J49" s="100">
        <v>51576</v>
      </c>
      <c r="K49" s="103">
        <v>11.948</v>
      </c>
      <c r="M49" s="100">
        <v>51594</v>
      </c>
      <c r="N49" s="103">
        <v>8.4849999999999994</v>
      </c>
      <c r="P49" s="100">
        <v>51576</v>
      </c>
      <c r="Q49" s="103">
        <v>20.611999999999998</v>
      </c>
      <c r="S49" s="100">
        <v>51584</v>
      </c>
      <c r="T49" s="103">
        <v>16.213999999999999</v>
      </c>
      <c r="V49" s="100">
        <v>51576</v>
      </c>
      <c r="W49" s="103">
        <v>9.3130000000000006</v>
      </c>
      <c r="Y49" s="100">
        <v>51576</v>
      </c>
      <c r="Z49" s="103">
        <v>12.532999999999999</v>
      </c>
      <c r="AB49" s="100">
        <v>51584</v>
      </c>
      <c r="AC49" s="103">
        <v>24.911000000000001</v>
      </c>
      <c r="AE49" s="100">
        <v>51576</v>
      </c>
      <c r="AF49" s="103">
        <v>11.766</v>
      </c>
      <c r="AH49" s="100"/>
      <c r="AL49" s="105"/>
    </row>
    <row r="50" spans="1:38" ht="15" x14ac:dyDescent="0.2">
      <c r="A50" s="1" t="s">
        <v>383</v>
      </c>
      <c r="B50" s="1">
        <v>32</v>
      </c>
      <c r="C50" s="1">
        <v>159</v>
      </c>
      <c r="D50" s="100">
        <v>22664</v>
      </c>
      <c r="E50" s="103">
        <v>11.106</v>
      </c>
      <c r="G50" s="100">
        <v>23058</v>
      </c>
      <c r="H50" s="103">
        <v>11.698</v>
      </c>
      <c r="J50" s="100">
        <v>22664</v>
      </c>
      <c r="K50" s="103">
        <v>10.409000000000001</v>
      </c>
      <c r="M50" s="100">
        <v>23058</v>
      </c>
      <c r="N50" s="103">
        <v>8.4009999999999998</v>
      </c>
      <c r="P50" s="100">
        <v>22667</v>
      </c>
      <c r="Q50" s="103">
        <v>9.5</v>
      </c>
      <c r="S50" s="100">
        <v>22664</v>
      </c>
      <c r="T50" s="103">
        <v>14.128</v>
      </c>
      <c r="V50" s="100">
        <v>22664</v>
      </c>
      <c r="W50" s="103">
        <v>11.73</v>
      </c>
      <c r="Y50" s="100">
        <v>22664</v>
      </c>
      <c r="Z50" s="103">
        <v>10.045</v>
      </c>
      <c r="AB50" s="100">
        <v>22667</v>
      </c>
      <c r="AC50" s="103">
        <v>9.7829999999999995</v>
      </c>
      <c r="AE50" s="100">
        <v>23058</v>
      </c>
      <c r="AF50" s="103">
        <v>12.086</v>
      </c>
      <c r="AH50" s="100"/>
      <c r="AL50" s="105"/>
    </row>
    <row r="51" spans="1:38" ht="15" x14ac:dyDescent="0.2">
      <c r="A51" s="1" t="s">
        <v>384</v>
      </c>
      <c r="B51" s="1">
        <v>35</v>
      </c>
      <c r="C51" s="1">
        <v>175</v>
      </c>
      <c r="D51" s="100">
        <v>5564</v>
      </c>
      <c r="E51" s="103">
        <v>25.478000000000002</v>
      </c>
      <c r="G51" s="100">
        <v>5564</v>
      </c>
      <c r="H51" s="103">
        <v>15.975</v>
      </c>
      <c r="J51" s="100">
        <v>5618</v>
      </c>
      <c r="K51" s="103">
        <v>10.723000000000001</v>
      </c>
      <c r="M51" s="100">
        <v>5654</v>
      </c>
      <c r="N51" s="103">
        <v>10.516</v>
      </c>
      <c r="P51" s="100">
        <v>5597</v>
      </c>
      <c r="Q51" s="103">
        <v>21.327999999999999</v>
      </c>
      <c r="S51" s="100">
        <v>5591</v>
      </c>
      <c r="T51" s="103">
        <v>9.5419999999999998</v>
      </c>
      <c r="V51" s="100">
        <v>5564</v>
      </c>
      <c r="W51" s="103">
        <v>12.881</v>
      </c>
      <c r="Y51" s="100">
        <v>5619</v>
      </c>
      <c r="Z51" s="103">
        <v>12.015000000000001</v>
      </c>
      <c r="AB51" s="100">
        <v>5574</v>
      </c>
      <c r="AC51" s="103">
        <v>16.893000000000001</v>
      </c>
      <c r="AE51" s="100">
        <v>5564</v>
      </c>
      <c r="AF51" s="103">
        <v>26.574999999999999</v>
      </c>
      <c r="AH51" s="100"/>
      <c r="AL51" s="105"/>
    </row>
    <row r="52" spans="1:38" ht="15" x14ac:dyDescent="0.2">
      <c r="A52" s="1" t="s">
        <v>385</v>
      </c>
      <c r="B52" s="1">
        <v>36</v>
      </c>
      <c r="C52" s="1">
        <v>180</v>
      </c>
      <c r="D52" s="100">
        <v>4420</v>
      </c>
      <c r="E52" s="103">
        <v>8.5459999999999994</v>
      </c>
      <c r="G52" s="100">
        <v>4420</v>
      </c>
      <c r="H52" s="103">
        <v>12.189</v>
      </c>
      <c r="J52" s="100">
        <v>4420</v>
      </c>
      <c r="K52" s="103">
        <v>6.8849999999999998</v>
      </c>
      <c r="M52" s="100">
        <v>4420</v>
      </c>
      <c r="N52" s="103">
        <v>11.545999999999999</v>
      </c>
      <c r="P52" s="100">
        <v>4440</v>
      </c>
      <c r="Q52" s="103">
        <v>10.53</v>
      </c>
      <c r="S52" s="100">
        <v>4420</v>
      </c>
      <c r="T52" s="103">
        <v>9.3260000000000005</v>
      </c>
      <c r="V52" s="100">
        <v>4420</v>
      </c>
      <c r="W52" s="103">
        <v>7.3680000000000003</v>
      </c>
      <c r="Y52" s="100">
        <v>4420</v>
      </c>
      <c r="Z52" s="103">
        <v>6.8860000000000001</v>
      </c>
      <c r="AB52" s="100">
        <v>4420</v>
      </c>
      <c r="AC52" s="103">
        <v>10.391999999999999</v>
      </c>
      <c r="AE52" s="100">
        <v>4420</v>
      </c>
      <c r="AF52" s="103">
        <v>8.3439999999999994</v>
      </c>
      <c r="AH52" s="100"/>
      <c r="AL52" s="105"/>
    </row>
    <row r="53" spans="1:38" ht="15" x14ac:dyDescent="0.2">
      <c r="A53" s="1" t="s">
        <v>424</v>
      </c>
      <c r="B53" s="1">
        <v>39</v>
      </c>
      <c r="C53" s="1">
        <v>195</v>
      </c>
      <c r="D53" s="100">
        <v>876</v>
      </c>
      <c r="E53" s="103">
        <v>18.334</v>
      </c>
      <c r="G53" s="100">
        <v>866</v>
      </c>
      <c r="H53" s="103">
        <v>28.542999999999999</v>
      </c>
      <c r="J53" s="100">
        <v>866</v>
      </c>
      <c r="K53" s="103">
        <v>19.466999999999999</v>
      </c>
      <c r="M53" s="100">
        <v>861</v>
      </c>
      <c r="N53" s="103">
        <v>22.690999999999999</v>
      </c>
      <c r="P53" s="100">
        <v>856</v>
      </c>
      <c r="Q53" s="103">
        <v>58.738</v>
      </c>
      <c r="S53" s="100">
        <v>854</v>
      </c>
      <c r="T53" s="103">
        <v>17.245999999999999</v>
      </c>
      <c r="V53" s="100">
        <v>854</v>
      </c>
      <c r="W53" s="103">
        <v>25.161999999999999</v>
      </c>
      <c r="Y53" s="100">
        <v>864</v>
      </c>
      <c r="Z53" s="103">
        <v>22.202000000000002</v>
      </c>
      <c r="AB53" s="100">
        <v>854</v>
      </c>
      <c r="AC53" s="103">
        <v>24.783000000000001</v>
      </c>
      <c r="AE53" s="100">
        <v>868</v>
      </c>
      <c r="AF53" s="103">
        <v>31.798999999999999</v>
      </c>
      <c r="AH53" s="100"/>
      <c r="AL53" s="105"/>
    </row>
    <row r="54" spans="1:38" ht="15" x14ac:dyDescent="0.2">
      <c r="A54" s="1" t="s">
        <v>386</v>
      </c>
      <c r="B54" s="1">
        <v>3</v>
      </c>
      <c r="C54" s="1">
        <v>14</v>
      </c>
      <c r="D54" s="100">
        <v>1805</v>
      </c>
      <c r="E54" s="103">
        <v>3.2000000000000001E-2</v>
      </c>
      <c r="G54" s="100">
        <v>1805</v>
      </c>
      <c r="H54" s="103">
        <v>3.5000000000000003E-2</v>
      </c>
      <c r="J54" s="100">
        <v>1805</v>
      </c>
      <c r="K54" s="103">
        <v>2.3E-2</v>
      </c>
      <c r="M54" s="100">
        <v>1805</v>
      </c>
      <c r="N54" s="103">
        <v>3.2000000000000001E-2</v>
      </c>
      <c r="P54" s="100">
        <v>1805</v>
      </c>
      <c r="Q54" s="103">
        <v>3.2000000000000001E-2</v>
      </c>
      <c r="S54" s="100">
        <v>1805</v>
      </c>
      <c r="T54" s="103">
        <v>3.3000000000000002E-2</v>
      </c>
      <c r="V54" s="100">
        <v>1805</v>
      </c>
      <c r="W54" s="103">
        <v>3.4000000000000002E-2</v>
      </c>
      <c r="Y54" s="100">
        <v>1805</v>
      </c>
      <c r="Z54" s="103">
        <v>3.3000000000000002E-2</v>
      </c>
      <c r="AB54" s="100">
        <v>1805</v>
      </c>
      <c r="AC54" s="103">
        <v>3.5999999999999997E-2</v>
      </c>
      <c r="AE54" s="100">
        <v>1805</v>
      </c>
      <c r="AF54" s="103">
        <v>3.1E-2</v>
      </c>
      <c r="AH54" s="100"/>
      <c r="AL54" s="105"/>
    </row>
    <row r="55" spans="1:38" ht="15" x14ac:dyDescent="0.2">
      <c r="A55" s="1" t="s">
        <v>387</v>
      </c>
      <c r="B55" s="1">
        <v>40</v>
      </c>
      <c r="C55" s="1">
        <v>198</v>
      </c>
      <c r="D55" s="100">
        <v>10620</v>
      </c>
      <c r="E55" s="103">
        <v>22.905999999999999</v>
      </c>
      <c r="G55" s="100">
        <v>10604</v>
      </c>
      <c r="H55" s="103">
        <v>29.102</v>
      </c>
      <c r="J55" s="100">
        <v>10557</v>
      </c>
      <c r="K55" s="103">
        <v>24.045999999999999</v>
      </c>
      <c r="M55" s="100">
        <v>10682</v>
      </c>
      <c r="N55" s="103">
        <v>20.241</v>
      </c>
      <c r="P55" s="100">
        <v>10620</v>
      </c>
      <c r="Q55" s="103">
        <v>32.218000000000004</v>
      </c>
      <c r="S55" s="100">
        <v>10603</v>
      </c>
      <c r="T55" s="103">
        <v>26.33</v>
      </c>
      <c r="V55" s="100">
        <v>10603</v>
      </c>
      <c r="W55" s="103">
        <v>31.155999999999999</v>
      </c>
      <c r="Y55" s="100">
        <v>10630</v>
      </c>
      <c r="Z55" s="103">
        <v>21.587</v>
      </c>
      <c r="AB55" s="100">
        <v>10603</v>
      </c>
      <c r="AC55" s="103">
        <v>30.788</v>
      </c>
      <c r="AE55" s="100">
        <v>10621</v>
      </c>
      <c r="AF55" s="103">
        <v>35.188000000000002</v>
      </c>
      <c r="AH55" s="100"/>
      <c r="AL55" s="105"/>
    </row>
    <row r="56" spans="1:38" ht="15" x14ac:dyDescent="0.2">
      <c r="A56" s="1" t="s">
        <v>388</v>
      </c>
      <c r="B56" s="1">
        <v>40</v>
      </c>
      <c r="C56" s="1">
        <v>200</v>
      </c>
      <c r="D56" s="100">
        <v>13454</v>
      </c>
      <c r="E56" s="103">
        <v>22.768000000000001</v>
      </c>
      <c r="G56" s="100">
        <v>13480</v>
      </c>
      <c r="H56" s="103">
        <v>29.823</v>
      </c>
      <c r="J56" s="100">
        <v>13537</v>
      </c>
      <c r="K56" s="103">
        <v>22.734000000000002</v>
      </c>
      <c r="M56" s="100">
        <v>13499</v>
      </c>
      <c r="N56" s="103">
        <v>27.023</v>
      </c>
      <c r="P56" s="100">
        <v>13480</v>
      </c>
      <c r="Q56" s="103">
        <v>28.832000000000001</v>
      </c>
      <c r="S56" s="100">
        <v>13546</v>
      </c>
      <c r="T56" s="103">
        <v>21.145</v>
      </c>
      <c r="V56" s="100">
        <v>13480</v>
      </c>
      <c r="W56" s="103">
        <v>23.288</v>
      </c>
      <c r="Y56" s="100">
        <v>13546</v>
      </c>
      <c r="Z56" s="103">
        <v>33.94</v>
      </c>
      <c r="AB56" s="100">
        <v>13757</v>
      </c>
      <c r="AC56" s="103">
        <v>30.946000000000002</v>
      </c>
      <c r="AE56" s="100">
        <v>13463</v>
      </c>
      <c r="AF56" s="103">
        <v>44.688000000000002</v>
      </c>
      <c r="AH56" s="100"/>
      <c r="AL56" s="105"/>
    </row>
    <row r="57" spans="1:38" ht="15" x14ac:dyDescent="0.2">
      <c r="A57" s="1" t="s">
        <v>389</v>
      </c>
      <c r="B57" s="1">
        <v>40</v>
      </c>
      <c r="C57" s="1">
        <v>200</v>
      </c>
      <c r="D57" s="100">
        <v>13400</v>
      </c>
      <c r="E57" s="103">
        <v>28.012</v>
      </c>
      <c r="G57" s="100">
        <v>13165</v>
      </c>
      <c r="H57" s="103">
        <v>68.635999999999996</v>
      </c>
      <c r="J57" s="100">
        <v>13122</v>
      </c>
      <c r="K57" s="103">
        <v>25.141999999999999</v>
      </c>
      <c r="M57" s="100">
        <v>13165</v>
      </c>
      <c r="N57" s="103">
        <v>24.405999999999999</v>
      </c>
      <c r="P57" s="100">
        <v>13175</v>
      </c>
      <c r="Q57" s="103">
        <v>36.53</v>
      </c>
      <c r="S57" s="100">
        <v>13122</v>
      </c>
      <c r="T57" s="103">
        <v>22.113</v>
      </c>
      <c r="V57" s="100">
        <v>13111</v>
      </c>
      <c r="W57" s="103">
        <v>32.082999999999998</v>
      </c>
      <c r="Y57" s="100">
        <v>13606</v>
      </c>
      <c r="Z57" s="103">
        <v>24.248999999999999</v>
      </c>
      <c r="AB57" s="100">
        <v>13467</v>
      </c>
      <c r="AC57" s="103">
        <v>22.024000000000001</v>
      </c>
      <c r="AE57" s="100">
        <v>13400</v>
      </c>
      <c r="AF57" s="103">
        <v>44.378</v>
      </c>
      <c r="AH57" s="100"/>
      <c r="AL57" s="105"/>
    </row>
    <row r="58" spans="1:38" ht="15" x14ac:dyDescent="0.2">
      <c r="A58" s="1" t="s">
        <v>390</v>
      </c>
      <c r="B58" s="1">
        <v>41</v>
      </c>
      <c r="C58" s="1">
        <v>202</v>
      </c>
      <c r="D58" s="100">
        <v>23301</v>
      </c>
      <c r="E58" s="103">
        <v>33.268000000000001</v>
      </c>
      <c r="G58" s="100">
        <v>23556</v>
      </c>
      <c r="H58" s="103">
        <v>35.024999999999999</v>
      </c>
      <c r="J58" s="100">
        <v>23819</v>
      </c>
      <c r="K58" s="103">
        <v>19.558</v>
      </c>
      <c r="M58" s="100">
        <v>23776</v>
      </c>
      <c r="N58" s="103">
        <v>20.045999999999999</v>
      </c>
      <c r="P58" s="100">
        <v>23789</v>
      </c>
      <c r="Q58" s="103">
        <v>35.744</v>
      </c>
      <c r="S58" s="100">
        <v>23882</v>
      </c>
      <c r="T58" s="103">
        <v>18.439</v>
      </c>
      <c r="V58" s="100">
        <v>23597</v>
      </c>
      <c r="W58" s="103">
        <v>27.356000000000002</v>
      </c>
      <c r="Y58" s="100">
        <v>23550</v>
      </c>
      <c r="Z58" s="103">
        <v>23.07</v>
      </c>
      <c r="AB58" s="100">
        <v>23337</v>
      </c>
      <c r="AC58" s="103">
        <v>21.725000000000001</v>
      </c>
      <c r="AE58" s="100">
        <v>23549</v>
      </c>
      <c r="AF58" s="103">
        <v>32.951999999999998</v>
      </c>
      <c r="AH58" s="100"/>
      <c r="AL58" s="105"/>
    </row>
    <row r="59" spans="1:38" ht="15" x14ac:dyDescent="0.2">
      <c r="A59" s="1" t="s">
        <v>425</v>
      </c>
      <c r="B59" s="1">
        <v>45</v>
      </c>
      <c r="C59" s="1">
        <v>225</v>
      </c>
      <c r="D59" s="100">
        <v>68400</v>
      </c>
      <c r="E59" s="103">
        <v>32.033000000000001</v>
      </c>
      <c r="G59" s="100">
        <v>69467</v>
      </c>
      <c r="H59" s="103">
        <v>53.389000000000003</v>
      </c>
      <c r="J59" s="100">
        <v>68582</v>
      </c>
      <c r="K59" s="103">
        <v>42.6</v>
      </c>
      <c r="M59" s="100">
        <v>68958</v>
      </c>
      <c r="N59" s="103">
        <v>24.602</v>
      </c>
      <c r="P59" s="100">
        <v>68400</v>
      </c>
      <c r="Q59" s="103">
        <v>31.734000000000002</v>
      </c>
      <c r="S59" s="100">
        <v>68756</v>
      </c>
      <c r="T59" s="103">
        <v>63.74</v>
      </c>
      <c r="V59" s="100">
        <v>68638</v>
      </c>
      <c r="W59" s="103">
        <v>38.078000000000003</v>
      </c>
      <c r="Y59" s="100">
        <v>68994</v>
      </c>
      <c r="Z59" s="103">
        <v>52.636000000000003</v>
      </c>
      <c r="AB59" s="100">
        <v>68958</v>
      </c>
      <c r="AC59" s="103">
        <v>32.533999999999999</v>
      </c>
      <c r="AE59" s="100">
        <v>68873</v>
      </c>
      <c r="AF59" s="103">
        <v>46.613</v>
      </c>
      <c r="AH59" s="100"/>
      <c r="AL59" s="105"/>
    </row>
    <row r="60" spans="1:38" ht="15" x14ac:dyDescent="0.2">
      <c r="A60" s="1" t="s">
        <v>426</v>
      </c>
      <c r="B60" s="1">
        <v>45</v>
      </c>
      <c r="C60" s="1">
        <v>225</v>
      </c>
      <c r="D60" s="100">
        <v>1628</v>
      </c>
      <c r="E60" s="103">
        <v>53.27</v>
      </c>
      <c r="G60" s="100">
        <v>1658</v>
      </c>
      <c r="H60" s="103">
        <v>48.353000000000002</v>
      </c>
      <c r="J60" s="100">
        <v>1613</v>
      </c>
      <c r="K60" s="103">
        <v>37.470999999999997</v>
      </c>
      <c r="M60" s="100">
        <v>1683</v>
      </c>
      <c r="N60" s="103">
        <v>31.27</v>
      </c>
      <c r="P60" s="100">
        <v>1652</v>
      </c>
      <c r="Q60" s="103">
        <v>34.334000000000003</v>
      </c>
      <c r="S60" s="100">
        <v>1664</v>
      </c>
      <c r="T60" s="103">
        <v>34.409999999999997</v>
      </c>
      <c r="V60" s="100">
        <v>1639</v>
      </c>
      <c r="W60" s="103">
        <v>39.021999999999998</v>
      </c>
      <c r="Y60" s="100">
        <v>1623</v>
      </c>
      <c r="Z60" s="103">
        <v>36.274999999999999</v>
      </c>
      <c r="AB60" s="100">
        <v>1623</v>
      </c>
      <c r="AC60" s="103">
        <v>50.749000000000002</v>
      </c>
      <c r="AE60" s="100">
        <v>1628</v>
      </c>
      <c r="AF60" s="103">
        <v>42.58</v>
      </c>
      <c r="AH60" s="100"/>
      <c r="AL60" s="105"/>
    </row>
    <row r="61" spans="1:38" ht="15" x14ac:dyDescent="0.2">
      <c r="A61" s="1" t="s">
        <v>391</v>
      </c>
      <c r="B61" s="1">
        <v>46</v>
      </c>
      <c r="C61" s="1">
        <v>229</v>
      </c>
      <c r="D61" s="100">
        <v>73154</v>
      </c>
      <c r="E61" s="103">
        <v>30.544</v>
      </c>
      <c r="G61" s="100">
        <v>73627</v>
      </c>
      <c r="H61" s="103">
        <v>104.288</v>
      </c>
      <c r="J61" s="100">
        <v>72721</v>
      </c>
      <c r="K61" s="103">
        <v>43.503</v>
      </c>
      <c r="M61" s="100">
        <v>72690</v>
      </c>
      <c r="N61" s="103">
        <v>36.134</v>
      </c>
      <c r="P61" s="100">
        <v>73154</v>
      </c>
      <c r="Q61" s="103">
        <v>39.383000000000003</v>
      </c>
      <c r="S61" s="100">
        <v>73381</v>
      </c>
      <c r="T61" s="103">
        <v>27.994</v>
      </c>
      <c r="V61" s="100">
        <v>72023</v>
      </c>
      <c r="W61" s="103">
        <v>63.587000000000003</v>
      </c>
      <c r="Y61" s="100">
        <v>72639</v>
      </c>
      <c r="Z61" s="103">
        <v>53.936999999999998</v>
      </c>
      <c r="AB61" s="100">
        <v>72670</v>
      </c>
      <c r="AC61" s="103">
        <v>37.155999999999999</v>
      </c>
      <c r="AE61" s="100">
        <v>72762</v>
      </c>
      <c r="AF61" s="103">
        <v>46.624000000000002</v>
      </c>
      <c r="AH61" s="100"/>
      <c r="AL61" s="105"/>
    </row>
    <row r="62" spans="1:38" ht="15" x14ac:dyDescent="0.2">
      <c r="A62" s="1" t="s">
        <v>392</v>
      </c>
      <c r="B62" s="1">
        <v>46</v>
      </c>
      <c r="C62" s="1">
        <v>226</v>
      </c>
      <c r="D62" s="100">
        <v>64007</v>
      </c>
      <c r="E62" s="103">
        <v>37.677</v>
      </c>
      <c r="G62" s="100">
        <v>64007</v>
      </c>
      <c r="H62" s="103">
        <v>42.756999999999998</v>
      </c>
      <c r="J62" s="100">
        <v>64007</v>
      </c>
      <c r="K62" s="103">
        <v>31.744</v>
      </c>
      <c r="M62" s="100">
        <v>64007</v>
      </c>
      <c r="N62" s="103">
        <v>36.302999999999997</v>
      </c>
      <c r="P62" s="100">
        <v>64007</v>
      </c>
      <c r="Q62" s="103">
        <v>39.564</v>
      </c>
      <c r="S62" s="100">
        <v>64007</v>
      </c>
      <c r="T62" s="103">
        <v>31.568999999999999</v>
      </c>
      <c r="V62" s="100">
        <v>64007</v>
      </c>
      <c r="W62" s="103">
        <v>38.088000000000001</v>
      </c>
      <c r="Y62" s="100">
        <v>64007</v>
      </c>
      <c r="Z62" s="103">
        <v>34.441000000000003</v>
      </c>
      <c r="AB62" s="100">
        <v>64007</v>
      </c>
      <c r="AC62" s="103">
        <v>47.917000000000002</v>
      </c>
      <c r="AE62" s="100">
        <v>64007</v>
      </c>
      <c r="AF62" s="103">
        <v>44.372999999999998</v>
      </c>
      <c r="AH62" s="100"/>
      <c r="AL62" s="105"/>
    </row>
    <row r="63" spans="1:38" ht="15" x14ac:dyDescent="0.2">
      <c r="A63" s="1" t="s">
        <v>393</v>
      </c>
      <c r="B63" s="1">
        <v>4</v>
      </c>
      <c r="C63" s="1">
        <v>17</v>
      </c>
      <c r="D63" s="100">
        <v>31</v>
      </c>
      <c r="E63" s="103">
        <v>3.6999999999999998E-2</v>
      </c>
      <c r="G63" s="100">
        <v>31</v>
      </c>
      <c r="H63" s="103">
        <v>4.4999999999999998E-2</v>
      </c>
      <c r="J63" s="100">
        <v>31</v>
      </c>
      <c r="K63" s="103">
        <v>3.4000000000000002E-2</v>
      </c>
      <c r="M63" s="100">
        <v>31</v>
      </c>
      <c r="N63" s="103">
        <v>4.4999999999999998E-2</v>
      </c>
      <c r="P63" s="100">
        <v>31</v>
      </c>
      <c r="Q63" s="103">
        <v>3.9E-2</v>
      </c>
      <c r="S63" s="100">
        <v>31</v>
      </c>
      <c r="T63" s="103">
        <v>3.9E-2</v>
      </c>
      <c r="V63" s="100">
        <v>31</v>
      </c>
      <c r="W63" s="103">
        <v>3.9E-2</v>
      </c>
      <c r="Y63" s="100">
        <v>31</v>
      </c>
      <c r="Z63" s="103">
        <v>3.9E-2</v>
      </c>
      <c r="AB63" s="100">
        <v>31</v>
      </c>
      <c r="AC63" s="103">
        <v>3.6999999999999998E-2</v>
      </c>
      <c r="AE63" s="100">
        <v>31</v>
      </c>
      <c r="AF63" s="103">
        <v>6.3E-2</v>
      </c>
      <c r="AH63" s="100"/>
      <c r="AL63" s="105"/>
    </row>
    <row r="64" spans="1:38" ht="15" x14ac:dyDescent="0.2">
      <c r="A64" s="1" t="s">
        <v>394</v>
      </c>
      <c r="B64" s="1">
        <v>4</v>
      </c>
      <c r="C64" s="1">
        <v>17</v>
      </c>
      <c r="D64" s="100">
        <v>1309</v>
      </c>
      <c r="E64" s="103">
        <v>4.1000000000000002E-2</v>
      </c>
      <c r="G64" s="100">
        <v>1309</v>
      </c>
      <c r="H64" s="103">
        <v>4.9000000000000002E-2</v>
      </c>
      <c r="J64" s="100">
        <v>1309</v>
      </c>
      <c r="K64" s="103">
        <v>0.04</v>
      </c>
      <c r="M64" s="100">
        <v>1309</v>
      </c>
      <c r="N64" s="103">
        <v>3.9E-2</v>
      </c>
      <c r="P64" s="100">
        <v>1309</v>
      </c>
      <c r="Q64" s="103">
        <v>4.2000000000000003E-2</v>
      </c>
      <c r="S64" s="100">
        <v>1309</v>
      </c>
      <c r="T64" s="103">
        <v>4.2999999999999997E-2</v>
      </c>
      <c r="V64" s="100">
        <v>1309</v>
      </c>
      <c r="W64" s="103">
        <v>4.2000000000000003E-2</v>
      </c>
      <c r="Y64" s="100">
        <v>1309</v>
      </c>
      <c r="Z64" s="103">
        <v>4.3999999999999997E-2</v>
      </c>
      <c r="AB64" s="100">
        <v>1309</v>
      </c>
      <c r="AC64" s="103">
        <v>4.3999999999999997E-2</v>
      </c>
      <c r="AE64" s="100">
        <v>1309</v>
      </c>
      <c r="AF64" s="103">
        <v>4.7E-2</v>
      </c>
      <c r="AH64" s="100"/>
      <c r="AL64" s="105"/>
    </row>
    <row r="65" spans="1:38" ht="15" x14ac:dyDescent="0.2">
      <c r="A65" s="1" t="s">
        <v>395</v>
      </c>
      <c r="B65" s="1">
        <v>4</v>
      </c>
      <c r="C65" s="1">
        <v>16</v>
      </c>
      <c r="D65" s="100">
        <v>4539</v>
      </c>
      <c r="E65" s="103">
        <v>3.6999999999999998E-2</v>
      </c>
      <c r="G65" s="100">
        <v>4539</v>
      </c>
      <c r="H65" s="103">
        <v>4.7E-2</v>
      </c>
      <c r="J65" s="100">
        <v>4539</v>
      </c>
      <c r="K65" s="103">
        <v>0.04</v>
      </c>
      <c r="M65" s="100">
        <v>4539</v>
      </c>
      <c r="N65" s="103">
        <v>3.9E-2</v>
      </c>
      <c r="P65" s="100">
        <v>4539</v>
      </c>
      <c r="Q65" s="103">
        <v>3.9E-2</v>
      </c>
      <c r="S65" s="100">
        <v>4539</v>
      </c>
      <c r="T65" s="103">
        <v>3.7999999999999999E-2</v>
      </c>
      <c r="V65" s="100">
        <v>4539</v>
      </c>
      <c r="W65" s="103">
        <v>3.7999999999999999E-2</v>
      </c>
      <c r="Y65" s="100">
        <v>4539</v>
      </c>
      <c r="Z65" s="103">
        <v>3.7999999999999999E-2</v>
      </c>
      <c r="AB65" s="100">
        <v>4539</v>
      </c>
      <c r="AC65" s="103">
        <v>4.2999999999999997E-2</v>
      </c>
      <c r="AE65" s="100">
        <v>4539</v>
      </c>
      <c r="AF65" s="103">
        <v>3.1E-2</v>
      </c>
      <c r="AH65" s="100"/>
      <c r="AL65" s="105"/>
    </row>
    <row r="66" spans="1:38" ht="15" x14ac:dyDescent="0.2">
      <c r="A66" s="1" t="s">
        <v>396</v>
      </c>
      <c r="B66" s="1">
        <v>53</v>
      </c>
      <c r="C66" s="1">
        <v>262</v>
      </c>
      <c r="D66" s="100">
        <v>1058</v>
      </c>
      <c r="E66" s="103">
        <v>66.63</v>
      </c>
      <c r="G66" s="100">
        <v>1076</v>
      </c>
      <c r="H66" s="103">
        <v>116.502</v>
      </c>
      <c r="J66" s="100">
        <v>1086</v>
      </c>
      <c r="K66" s="103">
        <v>51.378999999999998</v>
      </c>
      <c r="M66" s="100">
        <v>1108</v>
      </c>
      <c r="N66" s="103">
        <v>94.834999999999994</v>
      </c>
      <c r="P66" s="100">
        <v>1033</v>
      </c>
      <c r="Q66" s="103">
        <v>65.036000000000001</v>
      </c>
      <c r="S66" s="100">
        <v>1032</v>
      </c>
      <c r="T66" s="103">
        <v>65.381</v>
      </c>
      <c r="V66" s="100">
        <v>1068</v>
      </c>
      <c r="W66" s="103">
        <v>63.15</v>
      </c>
      <c r="Y66" s="100">
        <v>1031</v>
      </c>
      <c r="Z66" s="103">
        <v>71.921999999999997</v>
      </c>
      <c r="AB66" s="100">
        <v>1051</v>
      </c>
      <c r="AC66" s="103">
        <v>69.513000000000005</v>
      </c>
      <c r="AE66" s="100">
        <v>1068</v>
      </c>
      <c r="AF66" s="103">
        <v>151.15</v>
      </c>
      <c r="AH66" s="100"/>
      <c r="AL66" s="105"/>
    </row>
    <row r="67" spans="1:38" ht="15" x14ac:dyDescent="0.2">
      <c r="A67" s="1" t="s">
        <v>397</v>
      </c>
      <c r="B67" s="1">
        <v>53</v>
      </c>
      <c r="C67" s="1">
        <v>264</v>
      </c>
      <c r="D67" s="100">
        <v>29747</v>
      </c>
      <c r="E67" s="103">
        <v>126.944</v>
      </c>
      <c r="G67" s="100">
        <v>29747</v>
      </c>
      <c r="H67" s="103">
        <v>84.064999999999998</v>
      </c>
      <c r="J67" s="100">
        <v>29807</v>
      </c>
      <c r="K67" s="103">
        <v>86.150999999999996</v>
      </c>
      <c r="M67" s="100">
        <v>29694</v>
      </c>
      <c r="N67" s="103">
        <v>55.643999999999998</v>
      </c>
      <c r="P67" s="100">
        <v>30005</v>
      </c>
      <c r="Q67" s="103">
        <v>74.350999999999999</v>
      </c>
      <c r="S67" s="100">
        <v>29549</v>
      </c>
      <c r="T67" s="103">
        <v>94.768000000000001</v>
      </c>
      <c r="V67" s="100">
        <v>29747</v>
      </c>
      <c r="W67" s="103">
        <v>115.878</v>
      </c>
      <c r="Y67" s="100">
        <v>29549</v>
      </c>
      <c r="Z67" s="103">
        <v>122.42400000000001</v>
      </c>
      <c r="AB67" s="100">
        <v>29572</v>
      </c>
      <c r="AC67" s="103">
        <v>69.465000000000003</v>
      </c>
      <c r="AE67" s="100">
        <v>29632</v>
      </c>
      <c r="AF67" s="103">
        <v>96.608000000000004</v>
      </c>
      <c r="AH67" s="100"/>
      <c r="AL67" s="105"/>
    </row>
    <row r="68" spans="1:38" ht="15" x14ac:dyDescent="0.2">
      <c r="A68" s="1" t="s">
        <v>398</v>
      </c>
      <c r="B68" s="1">
        <v>56</v>
      </c>
      <c r="C68" s="1">
        <v>280</v>
      </c>
      <c r="D68" s="100">
        <v>1108</v>
      </c>
      <c r="E68" s="103">
        <v>109.82</v>
      </c>
      <c r="G68" s="100">
        <v>1097</v>
      </c>
      <c r="H68" s="103">
        <v>258.68599999999998</v>
      </c>
      <c r="J68" s="100">
        <v>1114</v>
      </c>
      <c r="K68" s="103">
        <v>112.267</v>
      </c>
      <c r="M68" s="100">
        <v>1116</v>
      </c>
      <c r="N68" s="103">
        <v>112.36199999999999</v>
      </c>
      <c r="P68" s="100">
        <v>1096</v>
      </c>
      <c r="Q68" s="103">
        <v>87.153999999999996</v>
      </c>
      <c r="S68" s="100">
        <v>1096</v>
      </c>
      <c r="T68" s="103">
        <v>88.414000000000001</v>
      </c>
      <c r="V68" s="100">
        <v>1079</v>
      </c>
      <c r="W68" s="103">
        <v>137.54599999999999</v>
      </c>
      <c r="Y68" s="100">
        <v>1111</v>
      </c>
      <c r="Z68" s="103">
        <v>106.887</v>
      </c>
      <c r="AB68" s="100">
        <v>1091</v>
      </c>
      <c r="AC68" s="103">
        <v>95.138000000000005</v>
      </c>
      <c r="AE68" s="100">
        <v>1079</v>
      </c>
      <c r="AF68" s="103">
        <v>111.42700000000001</v>
      </c>
      <c r="AH68" s="100"/>
      <c r="AL68" s="105"/>
    </row>
    <row r="69" spans="1:38" ht="15" x14ac:dyDescent="0.2">
      <c r="A69" s="1" t="s">
        <v>399</v>
      </c>
      <c r="B69" s="1">
        <v>5</v>
      </c>
      <c r="C69" s="1">
        <v>21</v>
      </c>
      <c r="D69" s="100">
        <v>1740</v>
      </c>
      <c r="E69" s="103">
        <v>5.7000000000000002E-2</v>
      </c>
      <c r="G69" s="100">
        <v>1740</v>
      </c>
      <c r="H69" s="103">
        <v>6.8000000000000005E-2</v>
      </c>
      <c r="J69" s="100">
        <v>1740</v>
      </c>
      <c r="K69" s="103">
        <v>5.1999999999999998E-2</v>
      </c>
      <c r="M69" s="100">
        <v>1740</v>
      </c>
      <c r="N69" s="103">
        <v>5.7000000000000002E-2</v>
      </c>
      <c r="P69" s="100">
        <v>1740</v>
      </c>
      <c r="Q69" s="103">
        <v>6.2E-2</v>
      </c>
      <c r="S69" s="100">
        <v>1740</v>
      </c>
      <c r="T69" s="103">
        <v>0.06</v>
      </c>
      <c r="V69" s="100">
        <v>1740</v>
      </c>
      <c r="W69" s="103">
        <v>6.0999999999999999E-2</v>
      </c>
      <c r="Y69" s="100">
        <v>1740</v>
      </c>
      <c r="Z69" s="103">
        <v>5.8999999999999997E-2</v>
      </c>
      <c r="AB69" s="100">
        <v>1740</v>
      </c>
      <c r="AC69" s="103">
        <v>6.5000000000000002E-2</v>
      </c>
      <c r="AE69" s="100">
        <v>1740</v>
      </c>
      <c r="AF69" s="103">
        <v>6.3E-2</v>
      </c>
      <c r="AH69" s="100"/>
      <c r="AL69" s="105"/>
    </row>
    <row r="70" spans="1:38" ht="15" x14ac:dyDescent="0.2">
      <c r="A70" s="1" t="s">
        <v>400</v>
      </c>
      <c r="B70" s="1">
        <v>5</v>
      </c>
      <c r="C70" s="1">
        <v>24</v>
      </c>
      <c r="D70" s="100">
        <v>334</v>
      </c>
      <c r="E70" s="103">
        <v>6.3E-2</v>
      </c>
      <c r="G70" s="100">
        <v>334</v>
      </c>
      <c r="H70" s="103">
        <v>7.8E-2</v>
      </c>
      <c r="J70" s="100">
        <v>334</v>
      </c>
      <c r="K70" s="103">
        <v>0.06</v>
      </c>
      <c r="M70" s="100">
        <v>334</v>
      </c>
      <c r="N70" s="103">
        <v>7.8E-2</v>
      </c>
      <c r="P70" s="100">
        <v>334</v>
      </c>
      <c r="Q70" s="103">
        <v>7.0000000000000007E-2</v>
      </c>
      <c r="S70" s="100">
        <v>334</v>
      </c>
      <c r="T70" s="103">
        <v>6.8000000000000005E-2</v>
      </c>
      <c r="V70" s="100">
        <v>334</v>
      </c>
      <c r="W70" s="103">
        <v>6.7000000000000004E-2</v>
      </c>
      <c r="Y70" s="100">
        <v>334</v>
      </c>
      <c r="Z70" s="103">
        <v>6.9000000000000006E-2</v>
      </c>
      <c r="AB70" s="100">
        <v>334</v>
      </c>
      <c r="AC70" s="103">
        <v>7.4999999999999997E-2</v>
      </c>
      <c r="AE70" s="100">
        <v>334</v>
      </c>
      <c r="AF70" s="103">
        <v>7.9000000000000001E-2</v>
      </c>
      <c r="AH70" s="100"/>
      <c r="AL70" s="105"/>
    </row>
    <row r="71" spans="1:38" ht="15" x14ac:dyDescent="0.2">
      <c r="A71" s="1" t="s">
        <v>401</v>
      </c>
      <c r="B71" s="1">
        <v>5</v>
      </c>
      <c r="C71" s="1">
        <v>22</v>
      </c>
      <c r="D71" s="100">
        <v>5307</v>
      </c>
      <c r="E71" s="103">
        <v>5.5E-2</v>
      </c>
      <c r="G71" s="100">
        <v>5307</v>
      </c>
      <c r="H71" s="103">
        <v>6.3E-2</v>
      </c>
      <c r="J71" s="100">
        <v>5307</v>
      </c>
      <c r="K71" s="103">
        <v>0.06</v>
      </c>
      <c r="M71" s="100">
        <v>5307</v>
      </c>
      <c r="N71" s="103">
        <v>5.8000000000000003E-2</v>
      </c>
      <c r="P71" s="100">
        <v>5307</v>
      </c>
      <c r="Q71" s="103">
        <v>5.7000000000000002E-2</v>
      </c>
      <c r="S71" s="100">
        <v>5307</v>
      </c>
      <c r="T71" s="103">
        <v>6.7000000000000004E-2</v>
      </c>
      <c r="V71" s="100">
        <v>5307</v>
      </c>
      <c r="W71" s="103">
        <v>5.8000000000000003E-2</v>
      </c>
      <c r="Y71" s="100">
        <v>5307</v>
      </c>
      <c r="Z71" s="103">
        <v>7.2999999999999995E-2</v>
      </c>
      <c r="AB71" s="100">
        <v>5307</v>
      </c>
      <c r="AC71" s="103">
        <v>6.4000000000000001E-2</v>
      </c>
      <c r="AE71" s="100">
        <v>5307</v>
      </c>
      <c r="AF71" s="103">
        <v>7.8E-2</v>
      </c>
      <c r="AH71" s="100"/>
      <c r="AL71" s="105"/>
    </row>
    <row r="72" spans="1:38" ht="15" x14ac:dyDescent="0.2">
      <c r="A72" s="1" t="s">
        <v>402</v>
      </c>
      <c r="B72" s="1">
        <v>60</v>
      </c>
      <c r="C72" s="1">
        <v>299</v>
      </c>
      <c r="D72" s="100">
        <v>22649</v>
      </c>
      <c r="E72" s="103">
        <v>104.747</v>
      </c>
      <c r="G72" s="100">
        <v>23827</v>
      </c>
      <c r="H72" s="103">
        <v>168.11600000000001</v>
      </c>
      <c r="J72" s="100">
        <v>24232</v>
      </c>
      <c r="K72" s="103">
        <v>123.30200000000001</v>
      </c>
      <c r="M72" s="100">
        <v>23591</v>
      </c>
      <c r="N72" s="103">
        <v>185.495</v>
      </c>
      <c r="P72" s="100">
        <v>23257</v>
      </c>
      <c r="Q72" s="103">
        <v>229.90299999999999</v>
      </c>
      <c r="S72" s="100">
        <v>22649</v>
      </c>
      <c r="T72" s="103">
        <v>90.388999999999996</v>
      </c>
      <c r="V72" s="100">
        <v>23569</v>
      </c>
      <c r="W72" s="103">
        <v>142.09</v>
      </c>
      <c r="Y72" s="100">
        <v>23327</v>
      </c>
      <c r="Z72" s="103">
        <v>236.06800000000001</v>
      </c>
      <c r="AB72" s="100">
        <v>23646</v>
      </c>
      <c r="AC72" s="103">
        <v>180.68100000000001</v>
      </c>
      <c r="AE72" s="100">
        <v>24106</v>
      </c>
      <c r="AF72" s="103">
        <v>223.77099999999999</v>
      </c>
      <c r="AH72" s="100"/>
      <c r="AL72" s="105"/>
    </row>
    <row r="73" spans="1:38" ht="15" x14ac:dyDescent="0.2">
      <c r="A73" s="1" t="s">
        <v>403</v>
      </c>
      <c r="B73" s="1">
        <v>64</v>
      </c>
      <c r="C73" s="1">
        <v>318</v>
      </c>
      <c r="D73" s="100">
        <v>21293</v>
      </c>
      <c r="E73" s="103">
        <v>141.56700000000001</v>
      </c>
      <c r="G73" s="100">
        <v>21373</v>
      </c>
      <c r="H73" s="103">
        <v>179.08699999999999</v>
      </c>
      <c r="J73" s="100">
        <v>21767</v>
      </c>
      <c r="K73" s="103">
        <v>198.12899999999999</v>
      </c>
      <c r="M73" s="100">
        <v>21407</v>
      </c>
      <c r="N73" s="103">
        <v>139.953</v>
      </c>
      <c r="P73" s="100">
        <v>21635</v>
      </c>
      <c r="Q73" s="103">
        <v>236.292</v>
      </c>
      <c r="S73" s="100">
        <v>20955</v>
      </c>
      <c r="T73" s="103">
        <v>134.74</v>
      </c>
      <c r="V73" s="100">
        <v>21699</v>
      </c>
      <c r="W73" s="103">
        <v>189.035</v>
      </c>
      <c r="Y73" s="100">
        <v>21007</v>
      </c>
      <c r="Z73" s="103">
        <v>160.78200000000001</v>
      </c>
      <c r="AB73" s="100">
        <v>21681</v>
      </c>
      <c r="AC73" s="103">
        <v>215.63800000000001</v>
      </c>
      <c r="AE73" s="100">
        <v>21427</v>
      </c>
      <c r="AF73" s="103">
        <v>164.64099999999999</v>
      </c>
      <c r="AH73" s="100"/>
      <c r="AL73" s="105"/>
    </row>
    <row r="74" spans="1:38" ht="15" x14ac:dyDescent="0.2">
      <c r="A74" s="1" t="s">
        <v>404</v>
      </c>
      <c r="B74" s="1">
        <v>65</v>
      </c>
      <c r="C74" s="1">
        <v>323</v>
      </c>
      <c r="D74" s="100">
        <v>471</v>
      </c>
      <c r="E74" s="103">
        <v>387.517</v>
      </c>
      <c r="G74" s="100">
        <v>482</v>
      </c>
      <c r="H74" s="103">
        <v>316.34300000000002</v>
      </c>
      <c r="J74" s="100">
        <v>481</v>
      </c>
      <c r="K74" s="103">
        <v>152.191</v>
      </c>
      <c r="M74" s="100">
        <v>476</v>
      </c>
      <c r="N74" s="103">
        <v>122.669</v>
      </c>
      <c r="P74" s="100">
        <v>479</v>
      </c>
      <c r="Q74" s="103">
        <v>209.126</v>
      </c>
      <c r="S74" s="100">
        <v>473</v>
      </c>
      <c r="T74" s="103">
        <v>292.51400000000001</v>
      </c>
      <c r="V74" s="100">
        <v>477</v>
      </c>
      <c r="W74" s="103">
        <v>366.38799999999998</v>
      </c>
      <c r="Y74" s="100">
        <v>472</v>
      </c>
      <c r="Z74" s="103">
        <v>203.98500000000001</v>
      </c>
      <c r="AB74" s="100">
        <v>493</v>
      </c>
      <c r="AC74" s="103">
        <v>166.233</v>
      </c>
      <c r="AE74" s="100">
        <v>482</v>
      </c>
      <c r="AF74" s="103">
        <v>357.14299999999997</v>
      </c>
      <c r="AH74" s="100"/>
      <c r="AL74" s="105"/>
    </row>
    <row r="75" spans="1:38" ht="15" x14ac:dyDescent="0.2">
      <c r="A75" s="1" t="s">
        <v>405</v>
      </c>
      <c r="B75" s="1">
        <v>6</v>
      </c>
      <c r="C75" s="1">
        <v>29</v>
      </c>
      <c r="D75" s="100">
        <v>707</v>
      </c>
      <c r="E75" s="103">
        <v>8.1000000000000003E-2</v>
      </c>
      <c r="G75" s="100">
        <v>707</v>
      </c>
      <c r="H75" s="103">
        <v>0.109</v>
      </c>
      <c r="J75" s="100">
        <v>707</v>
      </c>
      <c r="K75" s="103">
        <v>0.08</v>
      </c>
      <c r="M75" s="100">
        <v>707</v>
      </c>
      <c r="N75" s="103">
        <v>8.3000000000000004E-2</v>
      </c>
      <c r="P75" s="100">
        <v>707</v>
      </c>
      <c r="Q75" s="103">
        <v>8.5000000000000006E-2</v>
      </c>
      <c r="S75" s="100">
        <v>707</v>
      </c>
      <c r="T75" s="103">
        <v>8.3000000000000004E-2</v>
      </c>
      <c r="V75" s="100">
        <v>707</v>
      </c>
      <c r="W75" s="103">
        <v>8.7999999999999995E-2</v>
      </c>
      <c r="Y75" s="100">
        <v>707</v>
      </c>
      <c r="Z75" s="103">
        <v>9.5000000000000001E-2</v>
      </c>
      <c r="AB75" s="100">
        <v>707</v>
      </c>
      <c r="AC75" s="103">
        <v>0.09</v>
      </c>
      <c r="AE75" s="100">
        <v>707</v>
      </c>
      <c r="AF75" s="103">
        <v>9.4E-2</v>
      </c>
      <c r="AH75" s="100"/>
      <c r="AL75" s="105"/>
    </row>
    <row r="76" spans="1:38" ht="15" x14ac:dyDescent="0.2">
      <c r="A76" s="1" t="s">
        <v>406</v>
      </c>
      <c r="B76" s="1">
        <v>6</v>
      </c>
      <c r="C76" s="1">
        <v>29</v>
      </c>
      <c r="D76" s="100">
        <v>822</v>
      </c>
      <c r="E76" s="103">
        <v>8.2000000000000003E-2</v>
      </c>
      <c r="G76" s="100">
        <v>822</v>
      </c>
      <c r="H76" s="103">
        <v>0.11</v>
      </c>
      <c r="J76" s="100">
        <v>822</v>
      </c>
      <c r="K76" s="103">
        <v>7.9000000000000001E-2</v>
      </c>
      <c r="M76" s="100">
        <v>822</v>
      </c>
      <c r="N76" s="103">
        <v>8.2000000000000003E-2</v>
      </c>
      <c r="P76" s="100">
        <v>822</v>
      </c>
      <c r="Q76" s="103">
        <v>8.7999999999999995E-2</v>
      </c>
      <c r="S76" s="100">
        <v>822</v>
      </c>
      <c r="T76" s="103">
        <v>8.4000000000000005E-2</v>
      </c>
      <c r="V76" s="100">
        <v>822</v>
      </c>
      <c r="W76" s="103">
        <v>9.1999999999999998E-2</v>
      </c>
      <c r="Y76" s="100">
        <v>822</v>
      </c>
      <c r="Z76" s="103">
        <v>0.107</v>
      </c>
      <c r="AB76" s="100">
        <v>822</v>
      </c>
      <c r="AC76" s="103">
        <v>8.6999999999999994E-2</v>
      </c>
      <c r="AE76" s="100">
        <v>822</v>
      </c>
      <c r="AF76" s="103">
        <v>0.109</v>
      </c>
      <c r="AH76" s="100"/>
      <c r="AL76" s="105"/>
    </row>
    <row r="77" spans="1:38" ht="15" x14ac:dyDescent="0.2">
      <c r="A77" s="1" t="s">
        <v>407</v>
      </c>
      <c r="B77" s="1">
        <v>6</v>
      </c>
      <c r="C77" s="1">
        <v>26</v>
      </c>
      <c r="D77" s="100">
        <v>481</v>
      </c>
      <c r="E77" s="103">
        <v>8.2000000000000003E-2</v>
      </c>
      <c r="G77" s="100">
        <v>481</v>
      </c>
      <c r="H77" s="103">
        <v>9.4E-2</v>
      </c>
      <c r="J77" s="100">
        <v>481</v>
      </c>
      <c r="K77" s="103">
        <v>7.2999999999999995E-2</v>
      </c>
      <c r="M77" s="100">
        <v>481</v>
      </c>
      <c r="N77" s="103">
        <v>8.2000000000000003E-2</v>
      </c>
      <c r="P77" s="100">
        <v>481</v>
      </c>
      <c r="Q77" s="103">
        <v>8.5999999999999993E-2</v>
      </c>
      <c r="S77" s="100">
        <v>481</v>
      </c>
      <c r="T77" s="103">
        <v>8.4000000000000005E-2</v>
      </c>
      <c r="V77" s="100">
        <v>481</v>
      </c>
      <c r="W77" s="103">
        <v>8.5999999999999993E-2</v>
      </c>
      <c r="Y77" s="100">
        <v>481</v>
      </c>
      <c r="Z77" s="103">
        <v>0.10199999999999999</v>
      </c>
      <c r="AB77" s="100">
        <v>481</v>
      </c>
      <c r="AC77" s="103">
        <v>8.8999999999999996E-2</v>
      </c>
      <c r="AE77" s="100">
        <v>481</v>
      </c>
      <c r="AF77" s="103">
        <v>9.4E-2</v>
      </c>
      <c r="AH77" s="100"/>
      <c r="AL77" s="105"/>
    </row>
    <row r="78" spans="1:38" ht="15" x14ac:dyDescent="0.2">
      <c r="A78" s="1" t="s">
        <v>408</v>
      </c>
      <c r="B78" s="1">
        <v>72</v>
      </c>
      <c r="C78" s="1">
        <v>358</v>
      </c>
      <c r="D78" s="100">
        <v>700</v>
      </c>
      <c r="E78" s="103">
        <v>286.81799999999998</v>
      </c>
      <c r="G78" s="100">
        <v>693</v>
      </c>
      <c r="H78" s="103">
        <v>355.47300000000001</v>
      </c>
      <c r="J78" s="100">
        <v>695</v>
      </c>
      <c r="K78" s="103">
        <v>269.02800000000002</v>
      </c>
      <c r="M78" s="100">
        <v>695</v>
      </c>
      <c r="N78" s="103">
        <v>358.86700000000002</v>
      </c>
      <c r="P78" s="100">
        <v>698</v>
      </c>
      <c r="Q78" s="103">
        <v>296.66800000000001</v>
      </c>
      <c r="S78" s="100">
        <v>695</v>
      </c>
      <c r="T78" s="103">
        <v>242.47300000000001</v>
      </c>
      <c r="V78" s="100">
        <v>693</v>
      </c>
      <c r="W78" s="103">
        <v>234.321</v>
      </c>
      <c r="Y78" s="100">
        <v>693</v>
      </c>
      <c r="Z78" s="103">
        <v>439.61</v>
      </c>
      <c r="AB78" s="100">
        <v>693</v>
      </c>
      <c r="AC78" s="103">
        <v>330.226</v>
      </c>
      <c r="AE78" s="100">
        <v>701</v>
      </c>
      <c r="AF78" s="103">
        <v>273.50599999999997</v>
      </c>
      <c r="AH78" s="100"/>
      <c r="AL78" s="105"/>
    </row>
    <row r="79" spans="1:38" ht="15" x14ac:dyDescent="0.2">
      <c r="A79" s="1" t="s">
        <v>427</v>
      </c>
      <c r="B79" s="1">
        <v>7</v>
      </c>
      <c r="C79" s="1">
        <v>34</v>
      </c>
      <c r="D79" s="100">
        <v>476</v>
      </c>
      <c r="E79" s="103">
        <v>0.105</v>
      </c>
      <c r="G79" s="100">
        <v>476</v>
      </c>
      <c r="H79" s="103">
        <v>0.13400000000000001</v>
      </c>
      <c r="J79" s="100">
        <v>476</v>
      </c>
      <c r="K79" s="103">
        <v>9.4E-2</v>
      </c>
      <c r="M79" s="100">
        <v>476</v>
      </c>
      <c r="N79" s="103">
        <v>0.106</v>
      </c>
      <c r="P79" s="100">
        <v>476</v>
      </c>
      <c r="Q79" s="103">
        <v>0.11799999999999999</v>
      </c>
      <c r="S79" s="100">
        <v>476</v>
      </c>
      <c r="T79" s="103">
        <v>0.14000000000000001</v>
      </c>
      <c r="V79" s="100">
        <v>476</v>
      </c>
      <c r="W79" s="103">
        <v>0.12</v>
      </c>
      <c r="Y79" s="100">
        <v>476</v>
      </c>
      <c r="Z79" s="103">
        <v>0.14799999999999999</v>
      </c>
      <c r="AB79" s="100">
        <v>476</v>
      </c>
      <c r="AC79" s="103">
        <v>0.115</v>
      </c>
      <c r="AE79" s="100">
        <v>476</v>
      </c>
      <c r="AF79" s="103">
        <v>0.14099999999999999</v>
      </c>
      <c r="AH79" s="100"/>
      <c r="AL79" s="105"/>
    </row>
    <row r="80" spans="1:38" ht="15" x14ac:dyDescent="0.2">
      <c r="A80" s="1" t="s">
        <v>409</v>
      </c>
      <c r="B80" s="1">
        <v>80</v>
      </c>
      <c r="C80" s="1">
        <v>400</v>
      </c>
      <c r="D80" s="100">
        <v>6509</v>
      </c>
      <c r="E80" s="103">
        <v>343.59899999999999</v>
      </c>
      <c r="G80" s="100">
        <v>6719</v>
      </c>
      <c r="H80" s="103">
        <v>1009.051</v>
      </c>
      <c r="J80" s="100">
        <v>6689</v>
      </c>
      <c r="K80" s="103">
        <v>297.00200000000001</v>
      </c>
      <c r="M80" s="100">
        <v>6498</v>
      </c>
      <c r="N80" s="103">
        <v>353.39</v>
      </c>
      <c r="P80" s="100">
        <v>6666</v>
      </c>
      <c r="Q80" s="103">
        <v>508.46600000000001</v>
      </c>
      <c r="S80" s="100">
        <v>6682</v>
      </c>
      <c r="T80" s="103">
        <v>457.255</v>
      </c>
      <c r="V80" s="100">
        <v>6671</v>
      </c>
      <c r="W80" s="103">
        <v>320.88400000000001</v>
      </c>
      <c r="Y80" s="100">
        <v>6780</v>
      </c>
      <c r="Z80" s="103">
        <v>358.16699999999997</v>
      </c>
      <c r="AB80" s="100">
        <v>6546</v>
      </c>
      <c r="AC80" s="103">
        <v>421.17200000000003</v>
      </c>
      <c r="AE80" s="100">
        <v>6470</v>
      </c>
      <c r="AF80" s="103">
        <v>460.185</v>
      </c>
      <c r="AH80" s="100"/>
      <c r="AL80" s="105"/>
    </row>
    <row r="81" spans="1:38" ht="15" x14ac:dyDescent="0.2">
      <c r="A81" s="1" t="s">
        <v>410</v>
      </c>
      <c r="B81" s="1">
        <v>81</v>
      </c>
      <c r="C81" s="1">
        <v>403</v>
      </c>
      <c r="D81" s="100">
        <v>1188</v>
      </c>
      <c r="E81" s="103">
        <v>207.166</v>
      </c>
      <c r="G81" s="100">
        <v>1170</v>
      </c>
      <c r="H81" s="103">
        <v>219.61500000000001</v>
      </c>
      <c r="J81" s="100">
        <v>1170</v>
      </c>
      <c r="K81" s="103">
        <v>287.20699999999999</v>
      </c>
      <c r="M81" s="100">
        <v>1177</v>
      </c>
      <c r="N81" s="103">
        <v>150.67599999999999</v>
      </c>
      <c r="P81" s="100">
        <v>1170</v>
      </c>
      <c r="Q81" s="103">
        <v>233.08699999999999</v>
      </c>
      <c r="S81" s="100">
        <v>1172</v>
      </c>
      <c r="T81" s="103">
        <v>144.79400000000001</v>
      </c>
      <c r="V81" s="100">
        <v>1170</v>
      </c>
      <c r="W81" s="103">
        <v>198.221</v>
      </c>
      <c r="Y81" s="100">
        <v>1177</v>
      </c>
      <c r="Z81" s="103">
        <v>212.73699999999999</v>
      </c>
      <c r="AB81" s="100">
        <v>1178</v>
      </c>
      <c r="AC81" s="103">
        <v>236.75200000000001</v>
      </c>
      <c r="AE81" s="100">
        <v>1177</v>
      </c>
      <c r="AF81" s="103">
        <v>197.14</v>
      </c>
      <c r="AH81" s="100"/>
      <c r="AL81" s="105"/>
    </row>
    <row r="82" spans="1:38" ht="15" x14ac:dyDescent="0.2">
      <c r="A82" s="1" t="s">
        <v>411</v>
      </c>
      <c r="B82" s="1">
        <v>84</v>
      </c>
      <c r="C82" s="1">
        <v>417</v>
      </c>
      <c r="D82" s="100">
        <v>9667</v>
      </c>
      <c r="E82" s="103">
        <v>552.01300000000003</v>
      </c>
      <c r="G82" s="100">
        <v>9668</v>
      </c>
      <c r="H82" s="103">
        <v>1031.9929999999999</v>
      </c>
      <c r="J82" s="100">
        <v>9662</v>
      </c>
      <c r="K82" s="103">
        <v>410.459</v>
      </c>
      <c r="M82" s="100">
        <v>9668</v>
      </c>
      <c r="N82" s="103">
        <v>579.03399999999999</v>
      </c>
      <c r="P82" s="100">
        <v>9662</v>
      </c>
      <c r="Q82" s="103">
        <v>413.62</v>
      </c>
      <c r="S82" s="100">
        <v>9657</v>
      </c>
      <c r="T82" s="103">
        <v>643.04</v>
      </c>
      <c r="V82" s="100">
        <v>9668</v>
      </c>
      <c r="W82" s="103">
        <v>743.55100000000004</v>
      </c>
      <c r="Y82" s="100">
        <v>9658</v>
      </c>
      <c r="Z82" s="103">
        <v>578.399</v>
      </c>
      <c r="AB82" s="100">
        <v>9668</v>
      </c>
      <c r="AC82" s="103">
        <v>598.65800000000002</v>
      </c>
      <c r="AE82" s="100">
        <v>9673</v>
      </c>
      <c r="AF82" s="103">
        <v>827.04300000000001</v>
      </c>
      <c r="AH82" s="100"/>
      <c r="AL82" s="105"/>
    </row>
    <row r="83" spans="1:38" ht="15" x14ac:dyDescent="0.2">
      <c r="A83" s="1" t="s">
        <v>412</v>
      </c>
      <c r="B83" s="1">
        <v>87</v>
      </c>
      <c r="C83" s="1">
        <v>431</v>
      </c>
      <c r="D83" s="100">
        <v>103471</v>
      </c>
      <c r="E83" s="103">
        <v>524.17399999999998</v>
      </c>
      <c r="G83" s="100">
        <v>103066</v>
      </c>
      <c r="H83" s="103">
        <v>1788.681</v>
      </c>
      <c r="J83" s="100">
        <v>103970</v>
      </c>
      <c r="K83" s="103">
        <v>372.95800000000003</v>
      </c>
      <c r="M83" s="100">
        <v>103650</v>
      </c>
      <c r="N83" s="103">
        <v>856.61400000000003</v>
      </c>
      <c r="P83" s="100">
        <v>104970</v>
      </c>
      <c r="Q83" s="103">
        <v>969.58500000000004</v>
      </c>
      <c r="S83" s="100">
        <v>105445</v>
      </c>
      <c r="T83" s="103">
        <v>324.52100000000002</v>
      </c>
      <c r="V83" s="100">
        <v>102289</v>
      </c>
      <c r="W83" s="103">
        <v>704.80799999999999</v>
      </c>
      <c r="Y83" s="100">
        <v>103204</v>
      </c>
      <c r="Z83" s="103">
        <v>442.89400000000001</v>
      </c>
      <c r="AB83" s="100">
        <v>103765</v>
      </c>
      <c r="AC83" s="103">
        <v>401.07400000000001</v>
      </c>
      <c r="AE83" s="100">
        <v>103638</v>
      </c>
      <c r="AF83" s="103">
        <v>783.45899999999995</v>
      </c>
      <c r="AH83" s="100"/>
      <c r="AL83" s="105"/>
    </row>
    <row r="84" spans="1:38" ht="15" x14ac:dyDescent="0.2">
      <c r="A84" s="1" t="s">
        <v>413</v>
      </c>
      <c r="B84" s="1">
        <v>88</v>
      </c>
      <c r="C84" s="1">
        <v>439</v>
      </c>
      <c r="D84" s="100">
        <v>60246</v>
      </c>
      <c r="E84" s="103">
        <v>698.51099999999997</v>
      </c>
      <c r="G84" s="100">
        <v>60825</v>
      </c>
      <c r="H84" s="103">
        <v>1279.95</v>
      </c>
      <c r="J84" s="100">
        <v>60281</v>
      </c>
      <c r="K84" s="103">
        <v>716.27099999999996</v>
      </c>
      <c r="M84" s="100">
        <v>60512</v>
      </c>
      <c r="N84" s="103">
        <v>594.24300000000005</v>
      </c>
      <c r="P84" s="100">
        <v>60229</v>
      </c>
      <c r="Q84" s="103">
        <v>619.22199999999998</v>
      </c>
      <c r="S84" s="100">
        <v>60229</v>
      </c>
      <c r="T84" s="103">
        <v>446.59300000000002</v>
      </c>
      <c r="V84" s="100">
        <v>60365</v>
      </c>
      <c r="W84" s="103">
        <v>693.76099999999997</v>
      </c>
      <c r="Y84" s="100">
        <v>60977</v>
      </c>
      <c r="Z84" s="103">
        <v>692.1</v>
      </c>
      <c r="AB84" s="100">
        <v>60249</v>
      </c>
      <c r="AC84" s="103">
        <v>666.60599999999999</v>
      </c>
      <c r="AE84" s="100">
        <v>60969</v>
      </c>
      <c r="AF84" s="103">
        <v>597.28800000000001</v>
      </c>
      <c r="AH84" s="100"/>
      <c r="AL84" s="105"/>
    </row>
    <row r="85" spans="1:38" ht="15" x14ac:dyDescent="0.2">
      <c r="A85" s="1" t="s">
        <v>414</v>
      </c>
      <c r="B85" s="1">
        <v>89</v>
      </c>
      <c r="C85" s="1">
        <v>442</v>
      </c>
      <c r="D85" s="100">
        <v>22541</v>
      </c>
      <c r="E85" s="103">
        <v>859.48099999999999</v>
      </c>
      <c r="G85" s="100">
        <v>22365</v>
      </c>
      <c r="H85" s="103">
        <v>545.50300000000004</v>
      </c>
      <c r="J85" s="100">
        <v>22649</v>
      </c>
      <c r="K85" s="103">
        <v>850.84199999999998</v>
      </c>
      <c r="M85" s="100">
        <v>21841</v>
      </c>
      <c r="N85" s="103">
        <v>625.93799999999999</v>
      </c>
      <c r="P85" s="100">
        <v>22291</v>
      </c>
      <c r="Q85" s="103">
        <v>576.06899999999996</v>
      </c>
      <c r="S85" s="100">
        <v>23629</v>
      </c>
      <c r="T85" s="103">
        <v>950.43100000000004</v>
      </c>
      <c r="V85" s="100">
        <v>22226</v>
      </c>
      <c r="W85" s="103">
        <v>789.82799999999997</v>
      </c>
      <c r="Y85" s="100">
        <v>22368</v>
      </c>
      <c r="Z85" s="103">
        <v>768.46900000000005</v>
      </c>
      <c r="AB85" s="100">
        <v>23053</v>
      </c>
      <c r="AC85" s="103">
        <v>987.02099999999996</v>
      </c>
      <c r="AE85" s="100">
        <v>22372</v>
      </c>
      <c r="AF85" s="103">
        <v>952.93299999999999</v>
      </c>
      <c r="AH85" s="100"/>
      <c r="AL85" s="105"/>
    </row>
    <row r="86" spans="1:38" ht="15" x14ac:dyDescent="0.2">
      <c r="A86" s="1" t="s">
        <v>415</v>
      </c>
      <c r="B86" s="1">
        <v>89</v>
      </c>
      <c r="C86" s="1">
        <v>443</v>
      </c>
      <c r="D86" s="100">
        <v>637</v>
      </c>
      <c r="E86" s="103">
        <v>979.55799999999999</v>
      </c>
      <c r="G86" s="100">
        <v>633</v>
      </c>
      <c r="H86" s="103">
        <v>1527.921</v>
      </c>
      <c r="J86" s="100">
        <v>638</v>
      </c>
      <c r="K86" s="103">
        <v>928.56899999999996</v>
      </c>
      <c r="M86" s="100">
        <v>642</v>
      </c>
      <c r="N86" s="103">
        <v>731.75</v>
      </c>
      <c r="P86" s="100">
        <v>647</v>
      </c>
      <c r="Q86" s="103">
        <v>897.97</v>
      </c>
      <c r="S86" s="100">
        <v>641</v>
      </c>
      <c r="T86" s="103">
        <v>704.61800000000005</v>
      </c>
      <c r="V86" s="100">
        <v>639</v>
      </c>
      <c r="W86" s="103">
        <v>797.76199999999994</v>
      </c>
      <c r="Y86" s="100">
        <v>642</v>
      </c>
      <c r="Z86" s="103">
        <v>606.41700000000003</v>
      </c>
      <c r="AB86" s="100">
        <v>653</v>
      </c>
      <c r="AC86" s="103">
        <v>589.94100000000003</v>
      </c>
      <c r="AE86" s="100">
        <v>662</v>
      </c>
      <c r="AF86" s="103">
        <v>630.80600000000004</v>
      </c>
      <c r="AH86" s="100"/>
      <c r="AL86" s="105"/>
    </row>
    <row r="87" spans="1:38" ht="15" x14ac:dyDescent="0.2">
      <c r="A87" s="1" t="s">
        <v>428</v>
      </c>
      <c r="B87" s="1">
        <v>8</v>
      </c>
      <c r="C87" s="1">
        <v>36</v>
      </c>
      <c r="D87" s="100">
        <v>525</v>
      </c>
      <c r="E87" s="103">
        <v>0.14299999999999999</v>
      </c>
      <c r="G87" s="100">
        <v>525</v>
      </c>
      <c r="H87" s="103">
        <v>0.20300000000000001</v>
      </c>
      <c r="J87" s="100">
        <v>525</v>
      </c>
      <c r="K87" s="103">
        <v>0.14099999999999999</v>
      </c>
      <c r="M87" s="100">
        <v>525</v>
      </c>
      <c r="N87" s="103">
        <v>0.158</v>
      </c>
      <c r="P87" s="100">
        <v>525</v>
      </c>
      <c r="Q87" s="103">
        <v>0.158</v>
      </c>
      <c r="S87" s="100">
        <v>525</v>
      </c>
      <c r="T87" s="103">
        <v>0.20200000000000001</v>
      </c>
      <c r="V87" s="100">
        <v>525</v>
      </c>
      <c r="W87" s="103">
        <v>0.158</v>
      </c>
      <c r="Y87" s="100">
        <v>525</v>
      </c>
      <c r="Z87" s="103">
        <v>0.153</v>
      </c>
      <c r="AB87" s="100">
        <v>525</v>
      </c>
      <c r="AC87" s="103">
        <v>0.16500000000000001</v>
      </c>
      <c r="AE87" s="100">
        <v>525</v>
      </c>
      <c r="AF87" s="103">
        <v>0.187</v>
      </c>
      <c r="AH87" s="100"/>
      <c r="AL87" s="105"/>
    </row>
    <row r="88" spans="1:38" ht="15" x14ac:dyDescent="0.2">
      <c r="A88" s="1" t="s">
        <v>429</v>
      </c>
      <c r="B88" s="1">
        <v>8</v>
      </c>
      <c r="C88" s="1">
        <v>39</v>
      </c>
      <c r="D88" s="100">
        <v>511</v>
      </c>
      <c r="E88" s="103">
        <v>0.17799999999999999</v>
      </c>
      <c r="G88" s="100">
        <v>511</v>
      </c>
      <c r="H88" s="103">
        <v>0.188</v>
      </c>
      <c r="J88" s="100">
        <v>511</v>
      </c>
      <c r="K88" s="103">
        <v>0.13700000000000001</v>
      </c>
      <c r="M88" s="100">
        <v>511</v>
      </c>
      <c r="N88" s="103">
        <v>0.247</v>
      </c>
      <c r="P88" s="100">
        <v>511</v>
      </c>
      <c r="Q88" s="103">
        <v>0.158</v>
      </c>
      <c r="S88" s="100">
        <v>511</v>
      </c>
      <c r="T88" s="103">
        <v>0.26900000000000002</v>
      </c>
      <c r="V88" s="100">
        <v>511</v>
      </c>
      <c r="W88" s="103">
        <v>0.218</v>
      </c>
      <c r="Y88" s="100">
        <v>511</v>
      </c>
      <c r="Z88" s="103">
        <v>0.161</v>
      </c>
      <c r="AB88" s="100">
        <v>511</v>
      </c>
      <c r="AC88" s="103">
        <v>0.33700000000000002</v>
      </c>
      <c r="AE88" s="100">
        <v>511</v>
      </c>
      <c r="AF88" s="103">
        <v>0.188</v>
      </c>
      <c r="AH88" s="100"/>
      <c r="AL88" s="105"/>
    </row>
    <row r="89" spans="1:38" ht="15" x14ac:dyDescent="0.2">
      <c r="A89" s="1" t="s">
        <v>416</v>
      </c>
      <c r="B89" s="1">
        <v>99</v>
      </c>
      <c r="C89" s="1">
        <v>493</v>
      </c>
      <c r="D89" s="100">
        <v>20294</v>
      </c>
      <c r="E89" s="103">
        <v>714.55399999999997</v>
      </c>
      <c r="G89" s="100">
        <v>20626</v>
      </c>
      <c r="H89" s="103">
        <v>1145.807</v>
      </c>
      <c r="J89" s="100">
        <v>20235</v>
      </c>
      <c r="K89" s="103">
        <v>692.11599999999999</v>
      </c>
      <c r="M89" s="100">
        <v>20376</v>
      </c>
      <c r="N89" s="103">
        <v>2095.5059999999999</v>
      </c>
      <c r="P89" s="100">
        <v>20603</v>
      </c>
      <c r="Q89" s="103">
        <v>908.07100000000003</v>
      </c>
      <c r="S89" s="100">
        <v>20209</v>
      </c>
      <c r="T89" s="103">
        <v>953.02599999999995</v>
      </c>
      <c r="V89" s="100">
        <v>20319</v>
      </c>
      <c r="W89" s="103">
        <v>832.20600000000002</v>
      </c>
      <c r="Y89" s="100">
        <v>20449</v>
      </c>
      <c r="Z89" s="103">
        <v>1171.6559999999999</v>
      </c>
      <c r="AB89" s="100">
        <v>20370</v>
      </c>
      <c r="AC89" s="103">
        <v>1883.8389999999999</v>
      </c>
      <c r="AE89" s="100">
        <v>20133</v>
      </c>
      <c r="AF89" s="103">
        <v>1328.318</v>
      </c>
      <c r="AH89" s="100"/>
      <c r="AL89" s="105"/>
    </row>
    <row r="90" spans="1:38" ht="15" x14ac:dyDescent="0.2">
      <c r="A90" s="1" t="s">
        <v>430</v>
      </c>
      <c r="B90" s="1">
        <v>9</v>
      </c>
      <c r="C90" s="1">
        <v>42</v>
      </c>
      <c r="D90" s="100">
        <v>417</v>
      </c>
      <c r="E90" s="103">
        <v>0.17399999999999999</v>
      </c>
      <c r="G90" s="100">
        <v>417</v>
      </c>
      <c r="H90" s="103">
        <v>0.22700000000000001</v>
      </c>
      <c r="J90" s="100">
        <v>417</v>
      </c>
      <c r="K90" s="103">
        <v>0.18</v>
      </c>
      <c r="M90" s="100">
        <v>417</v>
      </c>
      <c r="N90" s="103">
        <v>0.20300000000000001</v>
      </c>
      <c r="P90" s="100">
        <v>417</v>
      </c>
      <c r="Q90" s="103">
        <v>0.19800000000000001</v>
      </c>
      <c r="S90" s="100">
        <v>417</v>
      </c>
      <c r="T90" s="103">
        <v>0.20599999999999999</v>
      </c>
      <c r="V90" s="100">
        <v>417</v>
      </c>
      <c r="W90" s="103">
        <v>0.19600000000000001</v>
      </c>
      <c r="Y90" s="100">
        <v>417</v>
      </c>
      <c r="Z90" s="103">
        <v>0.20599999999999999</v>
      </c>
      <c r="AB90" s="100">
        <v>417</v>
      </c>
      <c r="AC90" s="103">
        <v>0.20499999999999999</v>
      </c>
      <c r="AE90" s="100">
        <v>417</v>
      </c>
      <c r="AF90" s="103">
        <v>0.23400000000000001</v>
      </c>
      <c r="AH90" s="100"/>
      <c r="AL90" s="105"/>
    </row>
  </sheetData>
  <mergeCells count="13">
    <mergeCell ref="J1:K1"/>
    <mergeCell ref="A1:A2"/>
    <mergeCell ref="B1:B2"/>
    <mergeCell ref="C1:C2"/>
    <mergeCell ref="D1:E1"/>
    <mergeCell ref="G1:H1"/>
    <mergeCell ref="AE1:AF1"/>
    <mergeCell ref="M1:N1"/>
    <mergeCell ref="P1:Q1"/>
    <mergeCell ref="S1:T1"/>
    <mergeCell ref="V1:W1"/>
    <mergeCell ref="Y1:Z1"/>
    <mergeCell ref="AB1:AC1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98A6-0D1A-436D-BA63-6A556F56AD51}">
  <dimension ref="A1:P91"/>
  <sheetViews>
    <sheetView topLeftCell="A73" workbookViewId="0">
      <selection activeCell="A24" sqref="A24"/>
    </sheetView>
  </sheetViews>
  <sheetFormatPr defaultRowHeight="14.25" x14ac:dyDescent="0.2"/>
  <cols>
    <col min="4" max="4" width="16" bestFit="1" customWidth="1"/>
    <col min="7" max="7" width="9.5" bestFit="1" customWidth="1"/>
  </cols>
  <sheetData>
    <row r="1" spans="1:16" ht="15" x14ac:dyDescent="0.2">
      <c r="A1" s="110" t="s">
        <v>0</v>
      </c>
      <c r="B1" s="110" t="s">
        <v>52</v>
      </c>
      <c r="C1" s="110" t="s">
        <v>54</v>
      </c>
      <c r="D1" s="123" t="s">
        <v>417</v>
      </c>
      <c r="E1" s="5"/>
      <c r="F1" s="112" t="s">
        <v>431</v>
      </c>
      <c r="G1" s="112"/>
      <c r="H1" s="112"/>
      <c r="I1" s="35"/>
      <c r="J1" s="112" t="s">
        <v>1</v>
      </c>
      <c r="K1" s="112"/>
      <c r="L1" s="123"/>
      <c r="M1" s="96" t="s">
        <v>2</v>
      </c>
      <c r="N1" s="96"/>
      <c r="O1" s="11"/>
      <c r="P1" s="11"/>
    </row>
    <row r="2" spans="1:16" ht="15" x14ac:dyDescent="0.2">
      <c r="A2" s="111"/>
      <c r="B2" s="111"/>
      <c r="C2" s="111"/>
      <c r="D2" s="122"/>
      <c r="E2" s="97"/>
      <c r="F2" s="97" t="s">
        <v>10</v>
      </c>
      <c r="G2" s="97" t="s">
        <v>11</v>
      </c>
      <c r="H2" s="97" t="s">
        <v>12</v>
      </c>
      <c r="I2" s="5"/>
      <c r="J2" s="97" t="s">
        <v>10</v>
      </c>
      <c r="K2" s="97" t="s">
        <v>11</v>
      </c>
      <c r="L2" s="5"/>
      <c r="M2" s="97" t="s">
        <v>10</v>
      </c>
      <c r="N2" s="97" t="s">
        <v>11</v>
      </c>
    </row>
    <row r="3" spans="1:16" ht="15" x14ac:dyDescent="0.2">
      <c r="A3" s="1" t="s">
        <v>342</v>
      </c>
      <c r="B3" s="1">
        <v>107</v>
      </c>
      <c r="C3" s="1">
        <v>535</v>
      </c>
      <c r="D3" s="98">
        <v>128639</v>
      </c>
      <c r="F3" s="1">
        <v>129132</v>
      </c>
      <c r="G3" s="48">
        <v>130809.60000000001</v>
      </c>
      <c r="H3" s="7">
        <v>1280.6429010461893</v>
      </c>
      <c r="J3" s="7">
        <f>100*(F3-D3)/F3</f>
        <v>0.38177988414955238</v>
      </c>
      <c r="K3" s="7">
        <f>100*(G3-D3)/G3</f>
        <v>1.6593583345564895</v>
      </c>
      <c r="M3" s="7">
        <v>754.06899999999996</v>
      </c>
      <c r="N3" s="7">
        <v>1182.2458999999999</v>
      </c>
    </row>
    <row r="4" spans="1:16" ht="15" x14ac:dyDescent="0.2">
      <c r="A4" s="1" t="s">
        <v>418</v>
      </c>
      <c r="B4" s="1">
        <v>107</v>
      </c>
      <c r="C4" s="1">
        <v>532</v>
      </c>
      <c r="D4" s="98">
        <v>13464</v>
      </c>
      <c r="F4" s="1">
        <v>13545</v>
      </c>
      <c r="G4" s="48">
        <v>13697.5</v>
      </c>
      <c r="H4" s="7">
        <v>116.05365138589997</v>
      </c>
      <c r="J4" s="7">
        <f t="shared" ref="J4:J67" si="0">100*(F4-D4)/F4</f>
        <v>0.59800664451827246</v>
      </c>
      <c r="K4" s="7">
        <f t="shared" ref="K4:K67" si="1">100*(G4-D4)/G4</f>
        <v>1.7046906369775507</v>
      </c>
      <c r="M4" s="7">
        <v>1340.5909999999999</v>
      </c>
      <c r="N4" s="7">
        <v>1679.3622000000003</v>
      </c>
    </row>
    <row r="5" spans="1:16" ht="15" x14ac:dyDescent="0.2">
      <c r="A5" s="1" t="s">
        <v>343</v>
      </c>
      <c r="B5" s="1">
        <v>107</v>
      </c>
      <c r="C5" s="1">
        <v>535</v>
      </c>
      <c r="D5" s="98">
        <v>13502</v>
      </c>
      <c r="F5" s="1">
        <v>13527</v>
      </c>
      <c r="G5" s="48">
        <v>13547.7</v>
      </c>
      <c r="H5" s="7">
        <v>17.832834883999798</v>
      </c>
      <c r="J5" s="7">
        <f t="shared" si="0"/>
        <v>0.18481555407703112</v>
      </c>
      <c r="K5" s="7">
        <f t="shared" si="1"/>
        <v>0.33732663108867722</v>
      </c>
      <c r="M5" s="7">
        <v>556.54399999999998</v>
      </c>
      <c r="N5" s="7">
        <v>903.86389999999994</v>
      </c>
    </row>
    <row r="6" spans="1:16" ht="15" x14ac:dyDescent="0.2">
      <c r="A6" s="1" t="s">
        <v>419</v>
      </c>
      <c r="B6" s="1">
        <v>10</v>
      </c>
      <c r="C6" s="1">
        <v>48</v>
      </c>
      <c r="D6" s="98">
        <v>5394</v>
      </c>
      <c r="F6" s="98">
        <v>5394</v>
      </c>
      <c r="G6" s="107">
        <v>5394</v>
      </c>
      <c r="H6" s="108">
        <v>0</v>
      </c>
      <c r="J6" s="108">
        <f t="shared" si="0"/>
        <v>0</v>
      </c>
      <c r="K6" s="108">
        <f t="shared" si="1"/>
        <v>0</v>
      </c>
      <c r="M6" s="7">
        <v>0.24199999999999999</v>
      </c>
      <c r="N6" s="7">
        <v>0.27189999999999998</v>
      </c>
    </row>
    <row r="7" spans="1:16" ht="15" x14ac:dyDescent="0.2">
      <c r="A7" s="1" t="s">
        <v>344</v>
      </c>
      <c r="B7" s="1">
        <v>10</v>
      </c>
      <c r="C7" s="1">
        <v>48</v>
      </c>
      <c r="D7" s="98">
        <v>1834</v>
      </c>
      <c r="F7" s="98">
        <v>1834</v>
      </c>
      <c r="G7" s="107">
        <v>1834</v>
      </c>
      <c r="H7" s="108">
        <v>0</v>
      </c>
      <c r="J7" s="108">
        <f t="shared" si="0"/>
        <v>0</v>
      </c>
      <c r="K7" s="108">
        <f t="shared" si="1"/>
        <v>0</v>
      </c>
      <c r="M7" s="7">
        <v>0.25900000000000001</v>
      </c>
      <c r="N7" s="7">
        <v>0.30839999999999995</v>
      </c>
    </row>
    <row r="8" spans="1:16" ht="15" x14ac:dyDescent="0.2">
      <c r="A8" s="1" t="s">
        <v>345</v>
      </c>
      <c r="B8" s="1">
        <v>10</v>
      </c>
      <c r="C8" s="1">
        <v>48</v>
      </c>
      <c r="D8" s="98">
        <v>6386</v>
      </c>
      <c r="F8" s="98">
        <v>6386</v>
      </c>
      <c r="G8" s="107">
        <v>6386</v>
      </c>
      <c r="H8" s="108">
        <v>0</v>
      </c>
      <c r="J8" s="108">
        <f t="shared" si="0"/>
        <v>0</v>
      </c>
      <c r="K8" s="108">
        <f t="shared" si="1"/>
        <v>0</v>
      </c>
      <c r="M8" s="7">
        <v>0.23599999999999999</v>
      </c>
      <c r="N8" s="7">
        <v>0.27200000000000002</v>
      </c>
    </row>
    <row r="9" spans="1:16" ht="15" x14ac:dyDescent="0.2">
      <c r="A9" s="1" t="s">
        <v>346</v>
      </c>
      <c r="B9" s="1">
        <v>113</v>
      </c>
      <c r="C9" s="1">
        <v>561</v>
      </c>
      <c r="D9" s="98">
        <v>1038</v>
      </c>
      <c r="F9" s="1">
        <v>1059</v>
      </c>
      <c r="G9" s="48">
        <v>1092.5999999999999</v>
      </c>
      <c r="H9" s="7">
        <v>19.226024029944412</v>
      </c>
      <c r="J9" s="7">
        <f t="shared" si="0"/>
        <v>1.9830028328611897</v>
      </c>
      <c r="K9" s="7">
        <f t="shared" si="1"/>
        <v>4.9972542559033419</v>
      </c>
      <c r="M9" s="7">
        <v>690.56899999999996</v>
      </c>
      <c r="N9" s="7">
        <v>1229.3056999999999</v>
      </c>
    </row>
    <row r="10" spans="1:16" ht="15" x14ac:dyDescent="0.2">
      <c r="A10" s="1" t="s">
        <v>420</v>
      </c>
      <c r="B10" s="1">
        <v>115</v>
      </c>
      <c r="C10" s="1">
        <v>575</v>
      </c>
      <c r="D10" s="98">
        <v>2388</v>
      </c>
      <c r="F10" s="1">
        <v>2485</v>
      </c>
      <c r="G10" s="48">
        <v>2525.9</v>
      </c>
      <c r="H10" s="7">
        <v>23.926763257908497</v>
      </c>
      <c r="J10" s="7">
        <f t="shared" si="0"/>
        <v>3.9034205231388328</v>
      </c>
      <c r="K10" s="7">
        <f t="shared" si="1"/>
        <v>5.4594401995328434</v>
      </c>
      <c r="M10" s="7">
        <v>1631.2750000000001</v>
      </c>
      <c r="N10" s="7">
        <v>2322.9873000000002</v>
      </c>
    </row>
    <row r="11" spans="1:16" ht="15" x14ac:dyDescent="0.2">
      <c r="A11" s="1" t="s">
        <v>347</v>
      </c>
      <c r="B11" s="1">
        <v>115</v>
      </c>
      <c r="C11" s="1">
        <v>574</v>
      </c>
      <c r="D11" s="98">
        <v>16689</v>
      </c>
      <c r="F11" s="1">
        <v>16963</v>
      </c>
      <c r="G11" s="48">
        <v>17195.400000000001</v>
      </c>
      <c r="H11" s="7">
        <v>178.69034668946165</v>
      </c>
      <c r="J11" s="7">
        <f t="shared" si="0"/>
        <v>1.6152803159818427</v>
      </c>
      <c r="K11" s="7">
        <f t="shared" si="1"/>
        <v>2.9449736557451494</v>
      </c>
      <c r="M11" s="7">
        <v>1747.98</v>
      </c>
      <c r="N11" s="7">
        <v>2418.3219999999997</v>
      </c>
    </row>
    <row r="12" spans="1:16" ht="15" x14ac:dyDescent="0.2">
      <c r="A12" s="1" t="s">
        <v>348</v>
      </c>
      <c r="B12" s="1">
        <v>11</v>
      </c>
      <c r="C12" s="1">
        <v>52</v>
      </c>
      <c r="D12" s="98">
        <v>4040</v>
      </c>
      <c r="F12" s="98">
        <v>4040</v>
      </c>
      <c r="G12" s="107">
        <v>4040</v>
      </c>
      <c r="H12" s="108">
        <v>0</v>
      </c>
      <c r="J12" s="108">
        <f t="shared" si="0"/>
        <v>0</v>
      </c>
      <c r="K12" s="108">
        <f t="shared" si="1"/>
        <v>0</v>
      </c>
      <c r="M12" s="7">
        <v>0.32900000000000001</v>
      </c>
      <c r="N12" s="7">
        <v>0.35720000000000002</v>
      </c>
    </row>
    <row r="13" spans="1:16" ht="15" x14ac:dyDescent="0.2">
      <c r="A13" s="1" t="s">
        <v>349</v>
      </c>
      <c r="B13" s="1">
        <v>11</v>
      </c>
      <c r="C13" s="1">
        <v>51</v>
      </c>
      <c r="D13" s="98">
        <v>174</v>
      </c>
      <c r="F13" s="98">
        <v>174</v>
      </c>
      <c r="G13" s="107">
        <v>174</v>
      </c>
      <c r="H13" s="108">
        <v>0</v>
      </c>
      <c r="J13" s="108">
        <f t="shared" si="0"/>
        <v>0</v>
      </c>
      <c r="K13" s="108">
        <f t="shared" si="1"/>
        <v>0</v>
      </c>
      <c r="M13" s="7">
        <v>0.32700000000000001</v>
      </c>
      <c r="N13" s="7">
        <v>0.3705</v>
      </c>
    </row>
    <row r="14" spans="1:16" ht="15" x14ac:dyDescent="0.2">
      <c r="A14" s="1" t="s">
        <v>350</v>
      </c>
      <c r="B14" s="1">
        <v>12</v>
      </c>
      <c r="C14" s="1">
        <v>58</v>
      </c>
      <c r="D14" s="98">
        <v>15332</v>
      </c>
      <c r="F14" s="98">
        <v>15332</v>
      </c>
      <c r="G14" s="107">
        <v>15332</v>
      </c>
      <c r="H14" s="108">
        <v>0</v>
      </c>
      <c r="J14" s="108">
        <f t="shared" si="0"/>
        <v>0</v>
      </c>
      <c r="K14" s="108">
        <f t="shared" si="1"/>
        <v>0</v>
      </c>
      <c r="M14" s="7">
        <v>0.40500000000000003</v>
      </c>
      <c r="N14" s="7">
        <v>0.4640999999999999</v>
      </c>
    </row>
    <row r="15" spans="1:16" ht="15" x14ac:dyDescent="0.2">
      <c r="A15" s="1" t="s">
        <v>351</v>
      </c>
      <c r="B15" s="1">
        <v>131</v>
      </c>
      <c r="C15" s="1">
        <v>654</v>
      </c>
      <c r="D15" s="98">
        <v>27428</v>
      </c>
      <c r="F15" s="1">
        <v>27441</v>
      </c>
      <c r="G15" s="48">
        <v>27452.3</v>
      </c>
      <c r="H15" s="7">
        <v>7.4839828968270634</v>
      </c>
      <c r="J15" s="7">
        <f t="shared" si="0"/>
        <v>4.7374366823366494E-2</v>
      </c>
      <c r="K15" s="7">
        <f t="shared" si="1"/>
        <v>8.8517173424446302E-2</v>
      </c>
      <c r="M15" s="7">
        <v>1761.075</v>
      </c>
      <c r="N15" s="1">
        <v>3600</v>
      </c>
    </row>
    <row r="16" spans="1:16" ht="15" x14ac:dyDescent="0.2">
      <c r="A16" s="1" t="s">
        <v>352</v>
      </c>
      <c r="B16" s="1">
        <v>132</v>
      </c>
      <c r="C16" s="1">
        <v>657</v>
      </c>
      <c r="D16" s="98">
        <v>22498</v>
      </c>
      <c r="F16" s="1">
        <v>22872</v>
      </c>
      <c r="G16" s="48">
        <v>23369.3</v>
      </c>
      <c r="H16" s="7">
        <v>254.42604033392493</v>
      </c>
      <c r="J16" s="7">
        <f t="shared" si="0"/>
        <v>1.6351871283665618</v>
      </c>
      <c r="K16" s="7">
        <f t="shared" si="1"/>
        <v>3.728395801329091</v>
      </c>
      <c r="M16" s="7">
        <v>2701.279</v>
      </c>
      <c r="N16" s="1">
        <v>3600</v>
      </c>
    </row>
    <row r="17" spans="1:14" ht="15" x14ac:dyDescent="0.2">
      <c r="A17" s="1" t="s">
        <v>353</v>
      </c>
      <c r="B17" s="1">
        <v>134</v>
      </c>
      <c r="C17" s="1">
        <v>666</v>
      </c>
      <c r="D17" s="98">
        <v>163028</v>
      </c>
      <c r="F17" s="1">
        <v>164231</v>
      </c>
      <c r="G17" s="48">
        <v>167687.5</v>
      </c>
      <c r="H17" s="7">
        <v>2118.6741726844175</v>
      </c>
      <c r="J17" s="7">
        <f t="shared" si="0"/>
        <v>0.7325048255201515</v>
      </c>
      <c r="K17" s="7">
        <f t="shared" si="1"/>
        <v>2.7786805814386879</v>
      </c>
      <c r="M17" s="1">
        <v>3600</v>
      </c>
      <c r="N17" s="1">
        <v>3600</v>
      </c>
    </row>
    <row r="18" spans="1:14" ht="15" x14ac:dyDescent="0.2">
      <c r="A18" s="1" t="s">
        <v>354</v>
      </c>
      <c r="B18" s="1">
        <v>145</v>
      </c>
      <c r="C18" s="1">
        <v>724</v>
      </c>
      <c r="D18" s="98">
        <v>17272</v>
      </c>
      <c r="F18" s="1">
        <v>17765</v>
      </c>
      <c r="G18" s="48">
        <v>18165.400000000001</v>
      </c>
      <c r="H18" s="7">
        <v>234.30160050669735</v>
      </c>
      <c r="J18" s="7">
        <f t="shared" si="0"/>
        <v>2.7751196172248802</v>
      </c>
      <c r="K18" s="7">
        <f t="shared" si="1"/>
        <v>4.9181410813965085</v>
      </c>
      <c r="M18" s="1">
        <v>3600</v>
      </c>
      <c r="N18" s="1">
        <v>3600</v>
      </c>
    </row>
    <row r="19" spans="1:14" ht="15" x14ac:dyDescent="0.2">
      <c r="A19" s="1" t="s">
        <v>421</v>
      </c>
      <c r="B19" s="1">
        <v>14</v>
      </c>
      <c r="C19" s="1">
        <v>70</v>
      </c>
      <c r="D19" s="98">
        <v>316</v>
      </c>
      <c r="F19" s="98">
        <v>316</v>
      </c>
      <c r="G19" s="48">
        <v>316.60000000000002</v>
      </c>
      <c r="H19" s="7">
        <v>0.48989794855663571</v>
      </c>
      <c r="J19" s="108">
        <f t="shared" si="0"/>
        <v>0</v>
      </c>
      <c r="K19" s="7">
        <f t="shared" si="1"/>
        <v>0.1895135818067033</v>
      </c>
      <c r="M19" s="7">
        <v>0.64</v>
      </c>
      <c r="N19" s="7">
        <v>0.75770000000000004</v>
      </c>
    </row>
    <row r="20" spans="1:14" ht="15" x14ac:dyDescent="0.2">
      <c r="A20" s="1" t="s">
        <v>422</v>
      </c>
      <c r="B20" s="1">
        <v>157</v>
      </c>
      <c r="C20" s="1">
        <v>783</v>
      </c>
      <c r="D20" s="98">
        <v>3262</v>
      </c>
      <c r="F20" s="1">
        <v>3401</v>
      </c>
      <c r="G20" s="48">
        <v>3466.3</v>
      </c>
      <c r="H20" s="7">
        <v>41.554903441110291</v>
      </c>
      <c r="J20" s="7">
        <f t="shared" si="0"/>
        <v>4.0870332255219051</v>
      </c>
      <c r="K20" s="7">
        <f t="shared" si="1"/>
        <v>5.8938926232582345</v>
      </c>
      <c r="M20" s="1">
        <v>3600</v>
      </c>
      <c r="N20" s="1">
        <v>3600</v>
      </c>
    </row>
    <row r="21" spans="1:14" ht="15" x14ac:dyDescent="0.2">
      <c r="A21" s="1" t="s">
        <v>355</v>
      </c>
      <c r="B21" s="1">
        <v>16</v>
      </c>
      <c r="C21" s="1">
        <v>76</v>
      </c>
      <c r="D21" s="98">
        <v>209</v>
      </c>
      <c r="F21" s="98">
        <v>209</v>
      </c>
      <c r="G21" s="107">
        <v>209</v>
      </c>
      <c r="H21" s="108">
        <v>0</v>
      </c>
      <c r="J21" s="108">
        <f t="shared" si="0"/>
        <v>0</v>
      </c>
      <c r="K21" s="108">
        <f t="shared" si="1"/>
        <v>0</v>
      </c>
      <c r="M21" s="7">
        <v>0.93200000000000005</v>
      </c>
      <c r="N21" s="7">
        <v>1.2873000000000001</v>
      </c>
    </row>
    <row r="22" spans="1:14" ht="15" x14ac:dyDescent="0.2">
      <c r="A22" s="1" t="s">
        <v>356</v>
      </c>
      <c r="B22" s="1">
        <v>16</v>
      </c>
      <c r="C22" s="1">
        <v>76</v>
      </c>
      <c r="D22" s="98">
        <v>64925</v>
      </c>
      <c r="F22" s="98">
        <v>64925</v>
      </c>
      <c r="G22" s="48">
        <v>64945.4</v>
      </c>
      <c r="H22" s="7">
        <v>31.16151472569971</v>
      </c>
      <c r="J22" s="108">
        <f t="shared" si="0"/>
        <v>0</v>
      </c>
      <c r="K22" s="7">
        <f t="shared" si="1"/>
        <v>3.1411000625142745E-2</v>
      </c>
      <c r="M22" s="7">
        <v>0.92600000000000005</v>
      </c>
      <c r="N22" s="7">
        <v>1.2105999999999999</v>
      </c>
    </row>
    <row r="23" spans="1:14" ht="15" x14ac:dyDescent="0.2">
      <c r="A23" s="1" t="s">
        <v>357</v>
      </c>
      <c r="B23" s="1">
        <v>200</v>
      </c>
      <c r="C23" s="1">
        <v>1000</v>
      </c>
      <c r="D23" s="98">
        <v>9187884</v>
      </c>
      <c r="F23" s="1">
        <v>9476999</v>
      </c>
      <c r="G23" s="48">
        <v>9596123.5</v>
      </c>
      <c r="H23" s="7">
        <v>82388.74332364829</v>
      </c>
      <c r="J23" s="7">
        <f t="shared" si="0"/>
        <v>3.0507020207557267</v>
      </c>
      <c r="K23" s="7">
        <f t="shared" si="1"/>
        <v>4.2542126515983254</v>
      </c>
      <c r="M23" s="1">
        <v>3600</v>
      </c>
      <c r="N23" s="1">
        <v>3600</v>
      </c>
    </row>
    <row r="24" spans="1:14" ht="15" x14ac:dyDescent="0.2">
      <c r="A24" s="1" t="s">
        <v>358</v>
      </c>
      <c r="B24" s="1">
        <v>201</v>
      </c>
      <c r="C24" s="1">
        <v>1002</v>
      </c>
      <c r="D24" s="98">
        <v>114311</v>
      </c>
      <c r="F24" s="1">
        <v>118946</v>
      </c>
      <c r="G24" s="48">
        <v>121529.3</v>
      </c>
      <c r="H24" s="7">
        <v>1632.8367370928424</v>
      </c>
      <c r="J24" s="7">
        <f t="shared" si="0"/>
        <v>3.8967262455231784</v>
      </c>
      <c r="K24" s="7">
        <f t="shared" si="1"/>
        <v>5.9395553171128297</v>
      </c>
      <c r="M24" s="1">
        <v>3600</v>
      </c>
      <c r="N24" s="1">
        <v>3600</v>
      </c>
    </row>
    <row r="25" spans="1:14" ht="15" x14ac:dyDescent="0.2">
      <c r="A25" s="1" t="s">
        <v>359</v>
      </c>
      <c r="B25" s="1">
        <v>207</v>
      </c>
      <c r="C25" s="1">
        <v>1032</v>
      </c>
      <c r="D25" s="98">
        <v>22306</v>
      </c>
      <c r="F25" s="1">
        <v>22571</v>
      </c>
      <c r="G25" s="48">
        <v>22684.5</v>
      </c>
      <c r="H25" s="7">
        <v>76.252540941269615</v>
      </c>
      <c r="J25" s="7">
        <f t="shared" si="0"/>
        <v>1.1740729254352931</v>
      </c>
      <c r="K25" s="7">
        <f t="shared" si="1"/>
        <v>1.6685401926425534</v>
      </c>
      <c r="M25" s="1">
        <v>3600</v>
      </c>
      <c r="N25" s="1">
        <v>3600</v>
      </c>
    </row>
    <row r="26" spans="1:14" ht="15" x14ac:dyDescent="0.2">
      <c r="A26" s="1" t="s">
        <v>360</v>
      </c>
      <c r="B26" s="1">
        <v>20</v>
      </c>
      <c r="C26" s="1">
        <v>96</v>
      </c>
      <c r="D26" s="98">
        <v>29440</v>
      </c>
      <c r="F26" s="98">
        <v>29440</v>
      </c>
      <c r="G26" s="48">
        <v>29546.799999999999</v>
      </c>
      <c r="H26" s="7">
        <v>133.34826583049363</v>
      </c>
      <c r="J26" s="108">
        <f t="shared" si="0"/>
        <v>0</v>
      </c>
      <c r="K26" s="7">
        <f t="shared" si="1"/>
        <v>0.36146046272354121</v>
      </c>
      <c r="M26" s="7">
        <v>1.8109999999999999</v>
      </c>
      <c r="N26" s="7">
        <v>2.8764000000000003</v>
      </c>
    </row>
    <row r="27" spans="1:14" ht="15" x14ac:dyDescent="0.2">
      <c r="A27" s="1" t="s">
        <v>361</v>
      </c>
      <c r="B27" s="1">
        <v>20</v>
      </c>
      <c r="C27" s="1">
        <v>100</v>
      </c>
      <c r="D27" s="98">
        <v>9711</v>
      </c>
      <c r="F27" s="98">
        <v>9711</v>
      </c>
      <c r="G27" s="48">
        <v>9711.4</v>
      </c>
      <c r="H27" s="7">
        <v>0.79999999999999993</v>
      </c>
      <c r="J27" s="108">
        <f t="shared" si="0"/>
        <v>0</v>
      </c>
      <c r="K27" s="108">
        <f t="shared" si="1"/>
        <v>4.1188706056761769E-3</v>
      </c>
      <c r="M27" s="7">
        <v>1.9450000000000001</v>
      </c>
      <c r="N27" s="7">
        <v>2.3997999999999999</v>
      </c>
    </row>
    <row r="28" spans="1:14" ht="15" x14ac:dyDescent="0.2">
      <c r="A28" s="1" t="s">
        <v>362</v>
      </c>
      <c r="B28" s="1">
        <v>20</v>
      </c>
      <c r="C28" s="1">
        <v>100</v>
      </c>
      <c r="D28" s="98">
        <v>10328</v>
      </c>
      <c r="F28" s="98">
        <v>10328</v>
      </c>
      <c r="G28" s="48">
        <v>10332.799999999999</v>
      </c>
      <c r="H28" s="7">
        <v>9.6000000000000014</v>
      </c>
      <c r="J28" s="108">
        <f t="shared" si="0"/>
        <v>0</v>
      </c>
      <c r="K28" s="7">
        <f t="shared" si="1"/>
        <v>4.6454010529568684E-2</v>
      </c>
      <c r="M28" s="7">
        <v>1.911</v>
      </c>
      <c r="N28" s="7">
        <v>2.3048000000000002</v>
      </c>
    </row>
    <row r="29" spans="1:14" ht="15" x14ac:dyDescent="0.2">
      <c r="A29" s="1" t="s">
        <v>363</v>
      </c>
      <c r="B29" s="1">
        <v>20</v>
      </c>
      <c r="C29" s="1">
        <v>100</v>
      </c>
      <c r="D29" s="98">
        <v>9554</v>
      </c>
      <c r="F29" s="98">
        <v>9554</v>
      </c>
      <c r="G29" s="107">
        <v>9554</v>
      </c>
      <c r="H29" s="108">
        <v>0</v>
      </c>
      <c r="J29" s="108">
        <f t="shared" si="0"/>
        <v>0</v>
      </c>
      <c r="K29" s="108">
        <f t="shared" si="1"/>
        <v>0</v>
      </c>
      <c r="M29" s="7">
        <v>1.9410000000000001</v>
      </c>
      <c r="N29" s="7">
        <v>2.4290999999999996</v>
      </c>
    </row>
    <row r="30" spans="1:14" ht="15" x14ac:dyDescent="0.2">
      <c r="A30" s="1" t="s">
        <v>364</v>
      </c>
      <c r="B30" s="1">
        <v>20</v>
      </c>
      <c r="C30" s="1">
        <v>100</v>
      </c>
      <c r="D30" s="98">
        <v>9450</v>
      </c>
      <c r="F30" s="98">
        <v>9450</v>
      </c>
      <c r="G30" s="107">
        <v>9450</v>
      </c>
      <c r="H30" s="108">
        <v>0</v>
      </c>
      <c r="J30" s="108">
        <f t="shared" si="0"/>
        <v>0</v>
      </c>
      <c r="K30" s="108">
        <f t="shared" si="1"/>
        <v>0</v>
      </c>
      <c r="M30" s="7">
        <v>1.9990000000000001</v>
      </c>
      <c r="N30" s="7">
        <v>2.2711999999999999</v>
      </c>
    </row>
    <row r="31" spans="1:14" ht="15" x14ac:dyDescent="0.2">
      <c r="A31" s="1" t="s">
        <v>365</v>
      </c>
      <c r="B31" s="1">
        <v>20</v>
      </c>
      <c r="C31" s="1">
        <v>100</v>
      </c>
      <c r="D31" s="98">
        <v>9523</v>
      </c>
      <c r="F31" s="98">
        <v>9523</v>
      </c>
      <c r="G31" s="107">
        <v>9523</v>
      </c>
      <c r="H31" s="108">
        <v>0</v>
      </c>
      <c r="J31" s="108">
        <f t="shared" si="0"/>
        <v>0</v>
      </c>
      <c r="K31" s="108">
        <f t="shared" si="1"/>
        <v>0</v>
      </c>
      <c r="M31" s="7">
        <v>1.92</v>
      </c>
      <c r="N31" s="7">
        <v>2.2603</v>
      </c>
    </row>
    <row r="32" spans="1:14" ht="15" x14ac:dyDescent="0.2">
      <c r="A32" s="1" t="s">
        <v>423</v>
      </c>
      <c r="B32" s="1">
        <v>20</v>
      </c>
      <c r="C32" s="1">
        <v>99</v>
      </c>
      <c r="D32" s="98">
        <v>497</v>
      </c>
      <c r="F32" s="98">
        <v>497</v>
      </c>
      <c r="G32" s="48">
        <v>497.6</v>
      </c>
      <c r="H32" s="7">
        <v>1.4966629547095767</v>
      </c>
      <c r="J32" s="108">
        <f t="shared" si="0"/>
        <v>0</v>
      </c>
      <c r="K32" s="7">
        <f t="shared" si="1"/>
        <v>0.1205787781350528</v>
      </c>
      <c r="M32" s="7">
        <v>1.8480000000000001</v>
      </c>
      <c r="N32" s="7">
        <v>2.2737999999999996</v>
      </c>
    </row>
    <row r="33" spans="1:14" ht="15" x14ac:dyDescent="0.2">
      <c r="A33" s="1" t="s">
        <v>366</v>
      </c>
      <c r="B33" s="1">
        <v>20</v>
      </c>
      <c r="C33" s="1">
        <v>100</v>
      </c>
      <c r="D33" s="98">
        <v>3650</v>
      </c>
      <c r="F33" s="98">
        <v>3650</v>
      </c>
      <c r="G33" s="48">
        <v>3658.5</v>
      </c>
      <c r="H33" s="7">
        <v>17.522842235208305</v>
      </c>
      <c r="J33" s="108">
        <f t="shared" si="0"/>
        <v>0</v>
      </c>
      <c r="K33" s="7">
        <f t="shared" si="1"/>
        <v>0.23233565668990022</v>
      </c>
      <c r="M33" s="7">
        <v>1.9119999999999999</v>
      </c>
      <c r="N33" s="7">
        <v>2.2286999999999999</v>
      </c>
    </row>
    <row r="34" spans="1:14" ht="15" x14ac:dyDescent="0.2">
      <c r="A34" s="1" t="s">
        <v>367</v>
      </c>
      <c r="B34" s="1">
        <v>212</v>
      </c>
      <c r="C34" s="1">
        <v>1060</v>
      </c>
      <c r="D34" s="98">
        <v>106007</v>
      </c>
      <c r="F34" s="1">
        <v>111540</v>
      </c>
      <c r="G34" s="48">
        <v>112491.8</v>
      </c>
      <c r="H34" s="7">
        <v>551.815693868886</v>
      </c>
      <c r="J34" s="7">
        <f t="shared" si="0"/>
        <v>4.9605522682445757</v>
      </c>
      <c r="K34" s="7">
        <f t="shared" si="1"/>
        <v>5.7646868482858329</v>
      </c>
      <c r="M34" s="1">
        <v>3600</v>
      </c>
      <c r="N34" s="1">
        <v>3600</v>
      </c>
    </row>
    <row r="35" spans="1:14" ht="15" x14ac:dyDescent="0.2">
      <c r="A35" s="1" t="s">
        <v>368</v>
      </c>
      <c r="B35" s="1">
        <v>217</v>
      </c>
      <c r="C35" s="1">
        <v>1084</v>
      </c>
      <c r="D35" s="98">
        <v>130704</v>
      </c>
      <c r="F35" s="1">
        <v>134460</v>
      </c>
      <c r="G35" s="48">
        <v>136891.70000000001</v>
      </c>
      <c r="H35" s="7">
        <v>1236.9190798108016</v>
      </c>
      <c r="J35" s="7">
        <f t="shared" si="0"/>
        <v>2.793395805443998</v>
      </c>
      <c r="K35" s="7">
        <f t="shared" si="1"/>
        <v>4.5201425652541474</v>
      </c>
      <c r="M35" s="1">
        <v>3600</v>
      </c>
      <c r="N35" s="1">
        <v>3600</v>
      </c>
    </row>
    <row r="36" spans="1:14" ht="15" x14ac:dyDescent="0.2">
      <c r="A36" s="1" t="s">
        <v>369</v>
      </c>
      <c r="B36" s="1">
        <v>21</v>
      </c>
      <c r="C36" s="1">
        <v>101</v>
      </c>
      <c r="D36" s="98">
        <v>249</v>
      </c>
      <c r="F36" s="98">
        <v>249</v>
      </c>
      <c r="G36" s="48">
        <v>249.7</v>
      </c>
      <c r="H36" s="7">
        <v>0.6403124237432849</v>
      </c>
      <c r="J36" s="108">
        <f t="shared" si="0"/>
        <v>0</v>
      </c>
      <c r="K36" s="7">
        <f t="shared" si="1"/>
        <v>0.28033640368441676</v>
      </c>
      <c r="M36" s="7">
        <v>2.15</v>
      </c>
      <c r="N36" s="7">
        <v>2.6172</v>
      </c>
    </row>
    <row r="37" spans="1:14" ht="15" x14ac:dyDescent="0.2">
      <c r="A37" s="1" t="s">
        <v>370</v>
      </c>
      <c r="B37" s="1">
        <v>21</v>
      </c>
      <c r="C37" s="1">
        <v>105</v>
      </c>
      <c r="D37" s="98">
        <v>8213</v>
      </c>
      <c r="F37" s="98">
        <v>8213</v>
      </c>
      <c r="G37" s="107">
        <v>8213</v>
      </c>
      <c r="H37" s="108">
        <v>0</v>
      </c>
      <c r="J37" s="108">
        <f t="shared" si="0"/>
        <v>0</v>
      </c>
      <c r="K37" s="108">
        <f t="shared" si="1"/>
        <v>0</v>
      </c>
      <c r="M37" s="7">
        <v>2.226</v>
      </c>
      <c r="N37" s="7">
        <v>2.6687999999999996</v>
      </c>
    </row>
    <row r="38" spans="1:14" ht="15" x14ac:dyDescent="0.2">
      <c r="A38" s="1" t="s">
        <v>371</v>
      </c>
      <c r="B38" s="1">
        <v>22</v>
      </c>
      <c r="C38" s="1">
        <v>107</v>
      </c>
      <c r="D38" s="98">
        <v>27898</v>
      </c>
      <c r="F38" s="98">
        <v>27898</v>
      </c>
      <c r="G38" s="48">
        <v>27901.9</v>
      </c>
      <c r="H38" s="7">
        <v>6.8476273263079968</v>
      </c>
      <c r="J38" s="108">
        <f t="shared" si="0"/>
        <v>0</v>
      </c>
      <c r="K38" s="7">
        <f t="shared" si="1"/>
        <v>1.3977542747990119E-2</v>
      </c>
      <c r="M38" s="7">
        <v>2.6549999999999998</v>
      </c>
      <c r="N38" s="7">
        <v>3.1480999999999995</v>
      </c>
    </row>
    <row r="39" spans="1:14" ht="15" x14ac:dyDescent="0.2">
      <c r="A39" s="1" t="s">
        <v>372</v>
      </c>
      <c r="B39" s="1">
        <v>24</v>
      </c>
      <c r="C39" s="1">
        <v>120</v>
      </c>
      <c r="D39" s="98">
        <v>2769</v>
      </c>
      <c r="F39" s="98">
        <v>2769</v>
      </c>
      <c r="G39" s="48">
        <v>2808.2</v>
      </c>
      <c r="H39" s="7">
        <v>24.202479211849351</v>
      </c>
      <c r="J39" s="108">
        <f t="shared" si="0"/>
        <v>0</v>
      </c>
      <c r="K39" s="7">
        <f t="shared" si="1"/>
        <v>1.3959119720817541</v>
      </c>
      <c r="M39" s="7">
        <v>3.262</v>
      </c>
      <c r="N39" s="7">
        <v>4.3642999999999992</v>
      </c>
    </row>
    <row r="40" spans="1:14" ht="15" x14ac:dyDescent="0.2">
      <c r="A40" s="1" t="s">
        <v>373</v>
      </c>
      <c r="B40" s="1">
        <v>25</v>
      </c>
      <c r="C40" s="1">
        <v>124</v>
      </c>
      <c r="D40" s="98">
        <v>36605</v>
      </c>
      <c r="F40" s="98">
        <v>36605</v>
      </c>
      <c r="G40" s="48">
        <v>36744.5</v>
      </c>
      <c r="H40" s="7">
        <v>70.0960055923303</v>
      </c>
      <c r="J40" s="108">
        <f t="shared" si="0"/>
        <v>0</v>
      </c>
      <c r="K40" s="7">
        <f t="shared" si="1"/>
        <v>0.37964865490073346</v>
      </c>
      <c r="M40" s="7">
        <v>3.9780000000000002</v>
      </c>
      <c r="N40" s="7">
        <v>4.9019999999999992</v>
      </c>
    </row>
    <row r="41" spans="1:14" ht="15" x14ac:dyDescent="0.2">
      <c r="A41" s="1" t="s">
        <v>374</v>
      </c>
      <c r="B41" s="1">
        <v>26</v>
      </c>
      <c r="C41" s="1">
        <v>127</v>
      </c>
      <c r="D41" s="98">
        <v>72418</v>
      </c>
      <c r="F41" s="98">
        <v>72418</v>
      </c>
      <c r="G41" s="48">
        <v>72820.100000000006</v>
      </c>
      <c r="H41" s="7">
        <v>1206.3</v>
      </c>
      <c r="J41" s="108">
        <f t="shared" si="0"/>
        <v>0</v>
      </c>
      <c r="K41" s="7">
        <f t="shared" si="1"/>
        <v>0.55218270779634437</v>
      </c>
      <c r="M41" s="7">
        <v>4.0830000000000002</v>
      </c>
      <c r="N41" s="7">
        <v>4.974499999999999</v>
      </c>
    </row>
    <row r="42" spans="1:14" ht="15" x14ac:dyDescent="0.2">
      <c r="A42" s="1" t="s">
        <v>375</v>
      </c>
      <c r="B42" s="1">
        <v>26</v>
      </c>
      <c r="C42" s="1">
        <v>130</v>
      </c>
      <c r="D42" s="98">
        <v>2828</v>
      </c>
      <c r="F42" s="98">
        <v>2828</v>
      </c>
      <c r="G42" s="48">
        <v>2848.7</v>
      </c>
      <c r="H42" s="7">
        <v>24.827605603440702</v>
      </c>
      <c r="J42" s="108">
        <f t="shared" si="0"/>
        <v>0</v>
      </c>
      <c r="K42" s="7">
        <f t="shared" si="1"/>
        <v>0.72664724260188229</v>
      </c>
      <c r="M42" s="7">
        <v>4.1609999999999996</v>
      </c>
      <c r="N42" s="7">
        <v>5.4826999999999995</v>
      </c>
    </row>
    <row r="43" spans="1:14" ht="15" x14ac:dyDescent="0.2">
      <c r="A43" s="1" t="s">
        <v>376</v>
      </c>
      <c r="B43" s="1">
        <v>28</v>
      </c>
      <c r="C43" s="1">
        <v>137</v>
      </c>
      <c r="D43" s="98">
        <v>36417</v>
      </c>
      <c r="F43" s="1">
        <v>36622</v>
      </c>
      <c r="G43" s="48">
        <v>36887.300000000003</v>
      </c>
      <c r="H43" s="7">
        <v>109.75978316305111</v>
      </c>
      <c r="J43" s="7">
        <f t="shared" si="0"/>
        <v>0.55977281415542568</v>
      </c>
      <c r="K43" s="7">
        <f t="shared" si="1"/>
        <v>1.2749645541961674</v>
      </c>
      <c r="M43" s="7">
        <v>6.3380000000000001</v>
      </c>
      <c r="N43" s="7">
        <v>7.9992999999999999</v>
      </c>
    </row>
    <row r="44" spans="1:14" ht="15" x14ac:dyDescent="0.2">
      <c r="A44" s="1" t="s">
        <v>377</v>
      </c>
      <c r="B44" s="1">
        <v>28</v>
      </c>
      <c r="C44" s="1">
        <v>136</v>
      </c>
      <c r="D44" s="98">
        <v>42570</v>
      </c>
      <c r="F44" s="98">
        <v>42570</v>
      </c>
      <c r="G44" s="48">
        <v>43316.800000000003</v>
      </c>
      <c r="H44" s="7">
        <v>930.1100795067216</v>
      </c>
      <c r="J44" s="108">
        <f t="shared" si="0"/>
        <v>0</v>
      </c>
      <c r="K44" s="7">
        <f t="shared" si="1"/>
        <v>1.724042403871022</v>
      </c>
      <c r="M44" s="7">
        <v>5.52</v>
      </c>
      <c r="N44" s="7">
        <v>6.8790999999999993</v>
      </c>
    </row>
    <row r="45" spans="1:14" ht="15" x14ac:dyDescent="0.2">
      <c r="A45" s="1" t="s">
        <v>378</v>
      </c>
      <c r="B45" s="1">
        <v>29</v>
      </c>
      <c r="C45" s="1">
        <v>144</v>
      </c>
      <c r="D45" s="98">
        <v>45886</v>
      </c>
      <c r="F45" s="98">
        <v>45886</v>
      </c>
      <c r="G45" s="48">
        <v>45887.4</v>
      </c>
      <c r="H45" s="7">
        <v>1.3564659966250538</v>
      </c>
      <c r="J45" s="108">
        <f t="shared" si="0"/>
        <v>0</v>
      </c>
      <c r="K45" s="108">
        <f t="shared" si="1"/>
        <v>3.0509464471760333E-3</v>
      </c>
      <c r="M45" s="7">
        <v>7.665</v>
      </c>
      <c r="N45" s="7">
        <v>9.7435999999999989</v>
      </c>
    </row>
    <row r="46" spans="1:14" ht="15" x14ac:dyDescent="0.2">
      <c r="A46" s="1" t="s">
        <v>379</v>
      </c>
      <c r="B46" s="1">
        <v>30</v>
      </c>
      <c r="C46" s="1">
        <v>150</v>
      </c>
      <c r="D46" s="98">
        <v>2750</v>
      </c>
      <c r="F46" s="1">
        <v>2774</v>
      </c>
      <c r="G46" s="48">
        <v>2806.1</v>
      </c>
      <c r="H46" s="7">
        <v>20.378665314490053</v>
      </c>
      <c r="J46" s="7">
        <f t="shared" si="0"/>
        <v>0.86517664023071372</v>
      </c>
      <c r="K46" s="7">
        <f t="shared" si="1"/>
        <v>1.9992159937279466</v>
      </c>
      <c r="M46" s="7">
        <v>7.0389999999999997</v>
      </c>
      <c r="N46" s="7">
        <v>9.7844000000000015</v>
      </c>
    </row>
    <row r="47" spans="1:14" ht="15" x14ac:dyDescent="0.2">
      <c r="A47" s="1" t="s">
        <v>380</v>
      </c>
      <c r="B47" s="1">
        <v>30</v>
      </c>
      <c r="C47" s="1">
        <v>150</v>
      </c>
      <c r="D47" s="98">
        <v>11018</v>
      </c>
      <c r="F47" s="98">
        <v>11018</v>
      </c>
      <c r="G47" s="48">
        <v>11019</v>
      </c>
      <c r="H47" s="7">
        <v>3</v>
      </c>
      <c r="J47" s="108">
        <f t="shared" si="0"/>
        <v>0</v>
      </c>
      <c r="K47" s="7">
        <f t="shared" si="1"/>
        <v>9.0752336872674463E-3</v>
      </c>
      <c r="M47" s="7">
        <v>7.915</v>
      </c>
      <c r="N47" s="7">
        <v>10.020300000000001</v>
      </c>
    </row>
    <row r="48" spans="1:14" ht="15" x14ac:dyDescent="0.2">
      <c r="A48" s="1" t="s">
        <v>381</v>
      </c>
      <c r="B48" s="1">
        <v>30</v>
      </c>
      <c r="C48" s="1">
        <v>150</v>
      </c>
      <c r="D48" s="98">
        <v>12196</v>
      </c>
      <c r="F48" s="98">
        <v>12196</v>
      </c>
      <c r="G48" s="48">
        <v>12255</v>
      </c>
      <c r="H48" s="7">
        <v>94.33557123376103</v>
      </c>
      <c r="J48" s="108">
        <f t="shared" si="0"/>
        <v>0</v>
      </c>
      <c r="K48" s="7">
        <f t="shared" si="1"/>
        <v>0.4814361485108119</v>
      </c>
      <c r="M48" s="7">
        <v>7.4980000000000002</v>
      </c>
      <c r="N48" s="7">
        <v>9.6564999999999994</v>
      </c>
    </row>
    <row r="49" spans="1:14" ht="15" x14ac:dyDescent="0.2">
      <c r="A49" s="1" t="s">
        <v>382</v>
      </c>
      <c r="B49" s="1">
        <v>31</v>
      </c>
      <c r="C49" s="1">
        <v>152</v>
      </c>
      <c r="D49" s="98">
        <v>51576</v>
      </c>
      <c r="F49" s="98">
        <v>51576</v>
      </c>
      <c r="G49" s="48">
        <v>51579.4</v>
      </c>
      <c r="H49" s="7">
        <v>5.8</v>
      </c>
      <c r="J49" s="108">
        <f t="shared" si="0"/>
        <v>0</v>
      </c>
      <c r="K49" s="7">
        <f t="shared" si="1"/>
        <v>6.5917788884738001E-3</v>
      </c>
      <c r="M49" s="7">
        <v>8.4849999999999994</v>
      </c>
      <c r="N49" s="7">
        <v>15.160599999999997</v>
      </c>
    </row>
    <row r="50" spans="1:14" ht="15" x14ac:dyDescent="0.2">
      <c r="A50" s="1" t="s">
        <v>383</v>
      </c>
      <c r="B50" s="1">
        <v>32</v>
      </c>
      <c r="C50" s="1">
        <v>159</v>
      </c>
      <c r="D50" s="98">
        <v>22664</v>
      </c>
      <c r="F50" s="98">
        <v>22664</v>
      </c>
      <c r="G50" s="48">
        <v>22782.799999999999</v>
      </c>
      <c r="H50" s="7">
        <v>180.16425838661786</v>
      </c>
      <c r="J50" s="108">
        <f t="shared" si="0"/>
        <v>0</v>
      </c>
      <c r="K50" s="7">
        <f t="shared" si="1"/>
        <v>0.52144600312516143</v>
      </c>
      <c r="M50" s="7">
        <v>8.4009999999999998</v>
      </c>
      <c r="N50" s="7">
        <v>10.8886</v>
      </c>
    </row>
    <row r="51" spans="1:14" ht="15" x14ac:dyDescent="0.2">
      <c r="A51" s="1" t="s">
        <v>384</v>
      </c>
      <c r="B51" s="1">
        <v>35</v>
      </c>
      <c r="C51" s="1">
        <v>175</v>
      </c>
      <c r="D51" s="98">
        <v>5564</v>
      </c>
      <c r="F51" s="98">
        <v>5564</v>
      </c>
      <c r="G51" s="48">
        <v>5590.9</v>
      </c>
      <c r="H51" s="7">
        <v>29.534556031875614</v>
      </c>
      <c r="J51" s="108">
        <f t="shared" si="0"/>
        <v>0</v>
      </c>
      <c r="K51" s="7">
        <f t="shared" si="1"/>
        <v>0.48113899372193453</v>
      </c>
      <c r="M51" s="7">
        <v>9.5419999999999998</v>
      </c>
      <c r="N51" s="7">
        <v>16.192600000000002</v>
      </c>
    </row>
    <row r="52" spans="1:14" ht="15" x14ac:dyDescent="0.2">
      <c r="A52" s="1" t="s">
        <v>385</v>
      </c>
      <c r="B52" s="1">
        <v>36</v>
      </c>
      <c r="C52" s="1">
        <v>180</v>
      </c>
      <c r="D52" s="98">
        <v>4420</v>
      </c>
      <c r="F52" s="98">
        <v>4420</v>
      </c>
      <c r="G52" s="48">
        <v>4422</v>
      </c>
      <c r="H52" s="7">
        <v>6</v>
      </c>
      <c r="J52" s="108">
        <f t="shared" si="0"/>
        <v>0</v>
      </c>
      <c r="K52" s="7">
        <f t="shared" si="1"/>
        <v>4.5228403437358664E-2</v>
      </c>
      <c r="M52" s="7">
        <v>6.8849999999999998</v>
      </c>
      <c r="N52" s="7">
        <v>9.2012</v>
      </c>
    </row>
    <row r="53" spans="1:14" ht="15" x14ac:dyDescent="0.2">
      <c r="A53" s="1" t="s">
        <v>424</v>
      </c>
      <c r="B53" s="1">
        <v>39</v>
      </c>
      <c r="C53" s="1">
        <v>195</v>
      </c>
      <c r="D53" s="98">
        <v>854</v>
      </c>
      <c r="F53" s="98">
        <v>854</v>
      </c>
      <c r="G53" s="48">
        <v>861.9</v>
      </c>
      <c r="H53" s="7">
        <v>7.0491134194308422</v>
      </c>
      <c r="J53" s="108">
        <f t="shared" si="0"/>
        <v>0</v>
      </c>
      <c r="K53" s="7">
        <f t="shared" si="1"/>
        <v>0.91657964961132121</v>
      </c>
      <c r="M53" s="7">
        <v>17.245999999999999</v>
      </c>
      <c r="N53" s="7">
        <v>26.896500000000003</v>
      </c>
    </row>
    <row r="54" spans="1:14" ht="15" x14ac:dyDescent="0.2">
      <c r="A54" s="1" t="s">
        <v>386</v>
      </c>
      <c r="B54" s="1">
        <v>3</v>
      </c>
      <c r="C54" s="1">
        <v>14</v>
      </c>
      <c r="D54" s="98">
        <v>1805</v>
      </c>
      <c r="F54" s="98">
        <v>1805</v>
      </c>
      <c r="G54" s="48">
        <v>1805</v>
      </c>
      <c r="H54" s="7">
        <v>0</v>
      </c>
      <c r="J54" s="108">
        <f t="shared" si="0"/>
        <v>0</v>
      </c>
      <c r="K54" s="7">
        <f t="shared" si="1"/>
        <v>0</v>
      </c>
      <c r="M54" s="7">
        <v>2.3E-2</v>
      </c>
      <c r="N54" s="7">
        <v>3.2100000000000004E-2</v>
      </c>
    </row>
    <row r="55" spans="1:14" ht="15" x14ac:dyDescent="0.2">
      <c r="A55" s="1" t="s">
        <v>387</v>
      </c>
      <c r="B55" s="1">
        <v>40</v>
      </c>
      <c r="C55" s="1">
        <v>198</v>
      </c>
      <c r="D55" s="98">
        <v>10557</v>
      </c>
      <c r="F55" s="98">
        <v>10557</v>
      </c>
      <c r="G55" s="48">
        <v>10614.3</v>
      </c>
      <c r="H55" s="7">
        <v>29.516266701600323</v>
      </c>
      <c r="J55" s="108">
        <f t="shared" si="0"/>
        <v>0</v>
      </c>
      <c r="K55" s="7">
        <f t="shared" si="1"/>
        <v>0.53983776603260958</v>
      </c>
      <c r="M55" s="7">
        <v>20.241</v>
      </c>
      <c r="N55" s="7">
        <v>27.356199999999994</v>
      </c>
    </row>
    <row r="56" spans="1:14" ht="15" x14ac:dyDescent="0.2">
      <c r="A56" s="1" t="s">
        <v>388</v>
      </c>
      <c r="B56" s="1">
        <v>40</v>
      </c>
      <c r="C56" s="1">
        <v>200</v>
      </c>
      <c r="D56" s="98">
        <v>13406</v>
      </c>
      <c r="F56" s="1">
        <v>13454</v>
      </c>
      <c r="G56" s="48">
        <v>13524.2</v>
      </c>
      <c r="H56" s="7">
        <v>83.952129216595822</v>
      </c>
      <c r="J56" s="7">
        <f t="shared" si="0"/>
        <v>0.3567712204548833</v>
      </c>
      <c r="K56" s="7">
        <f t="shared" si="1"/>
        <v>0.8739888496177276</v>
      </c>
      <c r="M56" s="7">
        <v>21.145</v>
      </c>
      <c r="N56" s="7">
        <v>28.518700000000003</v>
      </c>
    </row>
    <row r="57" spans="1:14" ht="15" x14ac:dyDescent="0.2">
      <c r="A57" s="1" t="s">
        <v>389</v>
      </c>
      <c r="B57" s="1">
        <v>40</v>
      </c>
      <c r="C57" s="1">
        <v>200</v>
      </c>
      <c r="D57" s="98">
        <v>13111</v>
      </c>
      <c r="F57" s="98">
        <v>13111</v>
      </c>
      <c r="G57" s="48">
        <v>13273.3</v>
      </c>
      <c r="H57" s="7">
        <v>168.98523604149565</v>
      </c>
      <c r="J57" s="108">
        <f t="shared" si="0"/>
        <v>0</v>
      </c>
      <c r="K57" s="7">
        <f t="shared" si="1"/>
        <v>1.2227554564426275</v>
      </c>
      <c r="M57" s="7">
        <v>22.024000000000001</v>
      </c>
      <c r="N57" s="7">
        <v>32.757300000000001</v>
      </c>
    </row>
    <row r="58" spans="1:14" ht="15" x14ac:dyDescent="0.2">
      <c r="A58" s="1" t="s">
        <v>390</v>
      </c>
      <c r="B58" s="1">
        <v>41</v>
      </c>
      <c r="C58" s="1">
        <v>202</v>
      </c>
      <c r="D58" s="98">
        <v>23301</v>
      </c>
      <c r="F58" s="98">
        <v>23301</v>
      </c>
      <c r="G58" s="48">
        <v>23615.599999999999</v>
      </c>
      <c r="H58" s="7">
        <v>189.04084214793374</v>
      </c>
      <c r="J58" s="108">
        <f t="shared" si="0"/>
        <v>0</v>
      </c>
      <c r="K58" s="7">
        <f t="shared" si="1"/>
        <v>1.3321702603363816</v>
      </c>
      <c r="M58" s="7">
        <v>18.439</v>
      </c>
      <c r="N58" s="7">
        <v>26.718299999999999</v>
      </c>
    </row>
    <row r="59" spans="1:14" ht="15" x14ac:dyDescent="0.2">
      <c r="A59" s="1" t="s">
        <v>425</v>
      </c>
      <c r="B59" s="1">
        <v>45</v>
      </c>
      <c r="C59" s="1">
        <v>225</v>
      </c>
      <c r="D59" s="98">
        <v>68340</v>
      </c>
      <c r="F59" s="1">
        <v>68400</v>
      </c>
      <c r="G59" s="48">
        <v>68802.600000000006</v>
      </c>
      <c r="H59" s="7">
        <v>305.51896831457128</v>
      </c>
      <c r="J59" s="7">
        <f t="shared" si="0"/>
        <v>8.771929824561403E-2</v>
      </c>
      <c r="K59" s="7">
        <f t="shared" si="1"/>
        <v>0.67235831204054175</v>
      </c>
      <c r="M59" s="7">
        <v>24.602</v>
      </c>
      <c r="N59" s="7">
        <v>41.795900000000003</v>
      </c>
    </row>
    <row r="60" spans="1:14" ht="15" x14ac:dyDescent="0.2">
      <c r="A60" s="1" t="s">
        <v>426</v>
      </c>
      <c r="B60" s="1">
        <v>45</v>
      </c>
      <c r="C60" s="1">
        <v>225</v>
      </c>
      <c r="D60" s="98">
        <v>1612</v>
      </c>
      <c r="F60" s="1">
        <v>1613</v>
      </c>
      <c r="G60" s="48">
        <v>1641.1</v>
      </c>
      <c r="H60" s="7">
        <v>21.158686159589397</v>
      </c>
      <c r="J60" s="7">
        <f t="shared" si="0"/>
        <v>6.1996280223186609E-2</v>
      </c>
      <c r="K60" s="7">
        <f t="shared" si="1"/>
        <v>1.7732009018341301</v>
      </c>
      <c r="M60" s="7">
        <v>31.27</v>
      </c>
      <c r="N60" s="7">
        <v>40.773399999999995</v>
      </c>
    </row>
    <row r="61" spans="1:14" ht="15" x14ac:dyDescent="0.2">
      <c r="A61" s="1" t="s">
        <v>391</v>
      </c>
      <c r="B61" s="1">
        <v>46</v>
      </c>
      <c r="C61" s="1">
        <v>229</v>
      </c>
      <c r="D61" s="98">
        <v>71972</v>
      </c>
      <c r="F61" s="1">
        <v>72023</v>
      </c>
      <c r="G61" s="48">
        <v>72882.100000000006</v>
      </c>
      <c r="H61" s="7">
        <v>432.55668992630314</v>
      </c>
      <c r="J61" s="7">
        <f t="shared" si="0"/>
        <v>7.0810713244380263E-2</v>
      </c>
      <c r="K61" s="7">
        <f t="shared" si="1"/>
        <v>1.2487291118120989</v>
      </c>
      <c r="M61" s="7">
        <v>27.994</v>
      </c>
      <c r="N61" s="7">
        <v>48.314999999999998</v>
      </c>
    </row>
    <row r="62" spans="1:14" ht="15" x14ac:dyDescent="0.2">
      <c r="A62" s="1" t="s">
        <v>392</v>
      </c>
      <c r="B62" s="1">
        <v>46</v>
      </c>
      <c r="C62" s="1">
        <v>226</v>
      </c>
      <c r="D62" s="98">
        <v>64007</v>
      </c>
      <c r="F62" s="98">
        <v>64007</v>
      </c>
      <c r="G62" s="107">
        <v>64007</v>
      </c>
      <c r="H62" s="108">
        <v>0</v>
      </c>
      <c r="J62" s="108">
        <f t="shared" si="0"/>
        <v>0</v>
      </c>
      <c r="K62" s="108">
        <f t="shared" si="1"/>
        <v>0</v>
      </c>
      <c r="M62" s="7">
        <v>31.568999999999999</v>
      </c>
      <c r="N62" s="7">
        <v>38.443300000000008</v>
      </c>
    </row>
    <row r="63" spans="1:14" ht="15" x14ac:dyDescent="0.2">
      <c r="A63" s="1" t="s">
        <v>393</v>
      </c>
      <c r="B63" s="1">
        <v>4</v>
      </c>
      <c r="C63" s="1">
        <v>17</v>
      </c>
      <c r="D63" s="98">
        <v>31</v>
      </c>
      <c r="F63" s="98">
        <v>31</v>
      </c>
      <c r="G63" s="107">
        <v>31</v>
      </c>
      <c r="H63" s="108">
        <v>0</v>
      </c>
      <c r="J63" s="108">
        <f t="shared" si="0"/>
        <v>0</v>
      </c>
      <c r="K63" s="108">
        <f t="shared" si="1"/>
        <v>0</v>
      </c>
      <c r="M63" s="7">
        <v>3.4000000000000002E-2</v>
      </c>
      <c r="N63" s="7">
        <v>4.1699999999999994E-2</v>
      </c>
    </row>
    <row r="64" spans="1:14" ht="15" x14ac:dyDescent="0.2">
      <c r="A64" s="1" t="s">
        <v>394</v>
      </c>
      <c r="B64" s="1">
        <v>4</v>
      </c>
      <c r="C64" s="1">
        <v>17</v>
      </c>
      <c r="D64" s="98">
        <v>1309</v>
      </c>
      <c r="F64" s="98">
        <v>1309</v>
      </c>
      <c r="G64" s="107">
        <v>1309</v>
      </c>
      <c r="H64" s="108">
        <v>0</v>
      </c>
      <c r="J64" s="108">
        <f t="shared" si="0"/>
        <v>0</v>
      </c>
      <c r="K64" s="108">
        <f t="shared" si="1"/>
        <v>0</v>
      </c>
      <c r="M64" s="7">
        <v>3.9E-2</v>
      </c>
      <c r="N64" s="7">
        <v>4.3099999999999992E-2</v>
      </c>
    </row>
    <row r="65" spans="1:14" ht="15" x14ac:dyDescent="0.2">
      <c r="A65" s="1" t="s">
        <v>395</v>
      </c>
      <c r="B65" s="1">
        <v>4</v>
      </c>
      <c r="C65" s="1">
        <v>16</v>
      </c>
      <c r="D65" s="98">
        <v>4539</v>
      </c>
      <c r="F65" s="98">
        <v>4539</v>
      </c>
      <c r="G65" s="107">
        <v>4539</v>
      </c>
      <c r="H65" s="108">
        <v>0</v>
      </c>
      <c r="J65" s="108">
        <f t="shared" si="0"/>
        <v>0</v>
      </c>
      <c r="K65" s="108">
        <f t="shared" si="1"/>
        <v>0</v>
      </c>
      <c r="M65" s="7">
        <v>3.1E-2</v>
      </c>
      <c r="N65" s="7">
        <v>3.8999999999999993E-2</v>
      </c>
    </row>
    <row r="66" spans="1:14" ht="15" x14ac:dyDescent="0.2">
      <c r="A66" s="1" t="s">
        <v>396</v>
      </c>
      <c r="B66" s="1">
        <v>53</v>
      </c>
      <c r="C66" s="1">
        <v>262</v>
      </c>
      <c r="D66" s="98">
        <v>1013</v>
      </c>
      <c r="F66" s="1">
        <v>1031</v>
      </c>
      <c r="G66" s="48">
        <v>1061.0999999999999</v>
      </c>
      <c r="H66" s="7">
        <v>24.064288894542472</v>
      </c>
      <c r="J66" s="7">
        <f t="shared" si="0"/>
        <v>1.7458777885548011</v>
      </c>
      <c r="K66" s="7">
        <f t="shared" si="1"/>
        <v>4.5330317594948557</v>
      </c>
      <c r="M66" s="7">
        <v>51.378999999999998</v>
      </c>
      <c r="N66" s="7">
        <v>81.549799999999991</v>
      </c>
    </row>
    <row r="67" spans="1:14" ht="15" x14ac:dyDescent="0.2">
      <c r="A67" s="1" t="s">
        <v>397</v>
      </c>
      <c r="B67" s="1">
        <v>53</v>
      </c>
      <c r="C67" s="1">
        <v>264</v>
      </c>
      <c r="D67" s="98">
        <v>29549</v>
      </c>
      <c r="F67" s="98">
        <v>29549</v>
      </c>
      <c r="G67" s="48">
        <v>29704.9</v>
      </c>
      <c r="H67" s="7">
        <v>133.23171544343333</v>
      </c>
      <c r="J67" s="108">
        <f t="shared" si="0"/>
        <v>0</v>
      </c>
      <c r="K67" s="7">
        <f t="shared" si="1"/>
        <v>0.52482923692724581</v>
      </c>
      <c r="M67" s="7">
        <v>55.643999999999998</v>
      </c>
      <c r="N67" s="7">
        <v>92.629800000000003</v>
      </c>
    </row>
    <row r="68" spans="1:14" ht="15" x14ac:dyDescent="0.2">
      <c r="A68" s="1" t="s">
        <v>398</v>
      </c>
      <c r="B68" s="1">
        <v>56</v>
      </c>
      <c r="C68" s="1">
        <v>280</v>
      </c>
      <c r="D68" s="98">
        <v>1079</v>
      </c>
      <c r="F68" s="98">
        <v>1079</v>
      </c>
      <c r="G68" s="48">
        <v>1098.7</v>
      </c>
      <c r="H68" s="7">
        <v>12.744018204632319</v>
      </c>
      <c r="J68" s="108">
        <f t="shared" ref="J68:J90" si="2">100*(F68-D68)/F68</f>
        <v>0</v>
      </c>
      <c r="K68" s="7">
        <f t="shared" ref="K68:K90" si="3">100*(G68-D68)/G68</f>
        <v>1.793028124146723</v>
      </c>
      <c r="M68" s="7">
        <v>87.153999999999996</v>
      </c>
      <c r="N68" s="7">
        <v>121.97009999999997</v>
      </c>
    </row>
    <row r="69" spans="1:14" ht="15" x14ac:dyDescent="0.2">
      <c r="A69" s="1" t="s">
        <v>399</v>
      </c>
      <c r="B69" s="1">
        <v>5</v>
      </c>
      <c r="C69" s="1">
        <v>21</v>
      </c>
      <c r="D69" s="98">
        <v>1740</v>
      </c>
      <c r="F69" s="98">
        <v>1740</v>
      </c>
      <c r="G69" s="107">
        <v>1740</v>
      </c>
      <c r="H69" s="108">
        <v>0</v>
      </c>
      <c r="J69" s="108">
        <f t="shared" si="2"/>
        <v>0</v>
      </c>
      <c r="K69" s="108">
        <f t="shared" si="3"/>
        <v>0</v>
      </c>
      <c r="M69" s="7">
        <v>5.1999999999999998E-2</v>
      </c>
      <c r="N69" s="7">
        <v>6.0399999999999995E-2</v>
      </c>
    </row>
    <row r="70" spans="1:14" ht="15" x14ac:dyDescent="0.2">
      <c r="A70" s="1" t="s">
        <v>400</v>
      </c>
      <c r="B70" s="1">
        <v>5</v>
      </c>
      <c r="C70" s="1">
        <v>24</v>
      </c>
      <c r="D70" s="98">
        <v>334</v>
      </c>
      <c r="F70" s="98">
        <v>334</v>
      </c>
      <c r="G70" s="107">
        <v>334</v>
      </c>
      <c r="H70" s="108">
        <v>0</v>
      </c>
      <c r="J70" s="108">
        <f t="shared" si="2"/>
        <v>0</v>
      </c>
      <c r="K70" s="108">
        <f t="shared" si="3"/>
        <v>0</v>
      </c>
      <c r="M70" s="7">
        <v>0.06</v>
      </c>
      <c r="N70" s="7">
        <v>7.0700000000000013E-2</v>
      </c>
    </row>
    <row r="71" spans="1:14" ht="15" x14ac:dyDescent="0.2">
      <c r="A71" s="1" t="s">
        <v>401</v>
      </c>
      <c r="B71" s="1">
        <v>5</v>
      </c>
      <c r="C71" s="1">
        <v>22</v>
      </c>
      <c r="D71" s="98">
        <v>5307</v>
      </c>
      <c r="F71" s="98">
        <v>5307</v>
      </c>
      <c r="G71" s="107">
        <v>5307</v>
      </c>
      <c r="H71" s="108">
        <v>0</v>
      </c>
      <c r="J71" s="108">
        <f t="shared" si="2"/>
        <v>0</v>
      </c>
      <c r="K71" s="108">
        <f t="shared" si="3"/>
        <v>0</v>
      </c>
      <c r="M71" s="7">
        <v>5.5E-2</v>
      </c>
      <c r="N71" s="7">
        <v>6.3300000000000009E-2</v>
      </c>
    </row>
    <row r="72" spans="1:14" ht="15" x14ac:dyDescent="0.2">
      <c r="A72" s="1" t="s">
        <v>402</v>
      </c>
      <c r="B72" s="1">
        <v>60</v>
      </c>
      <c r="C72" s="1">
        <v>299</v>
      </c>
      <c r="D72" s="98">
        <v>22615</v>
      </c>
      <c r="F72" s="1">
        <v>22649</v>
      </c>
      <c r="G72" s="48">
        <v>23485.3</v>
      </c>
      <c r="H72" s="7">
        <v>507.89429018251423</v>
      </c>
      <c r="J72" s="7">
        <f t="shared" si="2"/>
        <v>0.150117002958188</v>
      </c>
      <c r="K72" s="7">
        <f t="shared" si="3"/>
        <v>3.705722302887335</v>
      </c>
      <c r="M72" s="7">
        <v>90.388999999999996</v>
      </c>
      <c r="N72" s="7">
        <v>168.4562</v>
      </c>
    </row>
    <row r="73" spans="1:14" ht="15" x14ac:dyDescent="0.2">
      <c r="A73" s="1" t="s">
        <v>403</v>
      </c>
      <c r="B73" s="1">
        <v>64</v>
      </c>
      <c r="C73" s="1">
        <v>318</v>
      </c>
      <c r="D73" s="98">
        <v>20765</v>
      </c>
      <c r="F73" s="1">
        <v>20955</v>
      </c>
      <c r="G73" s="48">
        <v>21424.400000000001</v>
      </c>
      <c r="H73" s="7">
        <v>267.90901440601061</v>
      </c>
      <c r="J73" s="7">
        <f t="shared" si="2"/>
        <v>0.90670484371271776</v>
      </c>
      <c r="K73" s="7">
        <f t="shared" si="3"/>
        <v>3.0777991449002138</v>
      </c>
      <c r="M73" s="7">
        <v>134.74</v>
      </c>
      <c r="N73" s="7">
        <v>175.98639999999997</v>
      </c>
    </row>
    <row r="74" spans="1:14" ht="15" x14ac:dyDescent="0.2">
      <c r="A74" s="1" t="s">
        <v>404</v>
      </c>
      <c r="B74" s="1">
        <v>65</v>
      </c>
      <c r="C74" s="1">
        <v>323</v>
      </c>
      <c r="D74" s="98">
        <v>471</v>
      </c>
      <c r="F74" s="98">
        <v>471</v>
      </c>
      <c r="G74" s="48">
        <v>478.6</v>
      </c>
      <c r="H74" s="7">
        <v>6.1514225996918794</v>
      </c>
      <c r="J74" s="108">
        <f t="shared" si="2"/>
        <v>0</v>
      </c>
      <c r="K74" s="7">
        <f t="shared" si="3"/>
        <v>1.5879648976180574</v>
      </c>
      <c r="M74" s="7">
        <v>122.669</v>
      </c>
      <c r="N74" s="7">
        <v>257.41089999999997</v>
      </c>
    </row>
    <row r="75" spans="1:14" ht="15" x14ac:dyDescent="0.2">
      <c r="A75" s="1" t="s">
        <v>405</v>
      </c>
      <c r="B75" s="1">
        <v>6</v>
      </c>
      <c r="C75" s="1">
        <v>29</v>
      </c>
      <c r="D75" s="98">
        <v>707</v>
      </c>
      <c r="F75" s="98">
        <v>707</v>
      </c>
      <c r="G75" s="107">
        <v>707</v>
      </c>
      <c r="H75" s="108">
        <v>0</v>
      </c>
      <c r="J75" s="108">
        <f t="shared" si="2"/>
        <v>0</v>
      </c>
      <c r="K75" s="108">
        <f t="shared" si="3"/>
        <v>0</v>
      </c>
      <c r="M75" s="7">
        <v>0.08</v>
      </c>
      <c r="N75" s="7">
        <v>8.879999999999999E-2</v>
      </c>
    </row>
    <row r="76" spans="1:14" ht="15" x14ac:dyDescent="0.2">
      <c r="A76" s="1" t="s">
        <v>406</v>
      </c>
      <c r="B76" s="1">
        <v>6</v>
      </c>
      <c r="C76" s="1">
        <v>29</v>
      </c>
      <c r="D76" s="98">
        <v>822</v>
      </c>
      <c r="F76" s="98">
        <v>822</v>
      </c>
      <c r="G76" s="107">
        <v>822</v>
      </c>
      <c r="H76" s="108">
        <v>0</v>
      </c>
      <c r="J76" s="108">
        <f t="shared" si="2"/>
        <v>0</v>
      </c>
      <c r="K76" s="108">
        <f t="shared" si="3"/>
        <v>0</v>
      </c>
      <c r="M76" s="7">
        <v>7.9000000000000001E-2</v>
      </c>
      <c r="N76" s="7">
        <v>9.1999999999999998E-2</v>
      </c>
    </row>
    <row r="77" spans="1:14" ht="15" x14ac:dyDescent="0.2">
      <c r="A77" s="1" t="s">
        <v>407</v>
      </c>
      <c r="B77" s="1">
        <v>6</v>
      </c>
      <c r="C77" s="1">
        <v>26</v>
      </c>
      <c r="D77" s="98">
        <v>481</v>
      </c>
      <c r="F77" s="98">
        <v>481</v>
      </c>
      <c r="G77" s="107">
        <v>481</v>
      </c>
      <c r="H77" s="108">
        <v>0</v>
      </c>
      <c r="J77" s="108">
        <f t="shared" si="2"/>
        <v>0</v>
      </c>
      <c r="K77" s="108">
        <f t="shared" si="3"/>
        <v>0</v>
      </c>
      <c r="M77" s="7">
        <v>7.2999999999999995E-2</v>
      </c>
      <c r="N77" s="7">
        <v>8.7199999999999986E-2</v>
      </c>
    </row>
    <row r="78" spans="1:14" ht="15" x14ac:dyDescent="0.2">
      <c r="A78" s="1" t="s">
        <v>408</v>
      </c>
      <c r="B78" s="1">
        <v>72</v>
      </c>
      <c r="C78" s="1">
        <v>358</v>
      </c>
      <c r="D78" s="98">
        <v>693</v>
      </c>
      <c r="F78" s="98">
        <v>693</v>
      </c>
      <c r="G78" s="48">
        <v>695.6</v>
      </c>
      <c r="H78" s="7">
        <v>2.8705400188814649</v>
      </c>
      <c r="J78" s="108">
        <f t="shared" si="2"/>
        <v>0</v>
      </c>
      <c r="K78" s="7">
        <f t="shared" si="3"/>
        <v>0.3737780333525047</v>
      </c>
      <c r="M78" s="7">
        <v>234.321</v>
      </c>
      <c r="N78" s="7">
        <v>308.69900000000007</v>
      </c>
    </row>
    <row r="79" spans="1:14" ht="15" x14ac:dyDescent="0.2">
      <c r="A79" s="1" t="s">
        <v>427</v>
      </c>
      <c r="B79" s="1">
        <v>7</v>
      </c>
      <c r="C79" s="1">
        <v>34</v>
      </c>
      <c r="D79" s="98">
        <v>476</v>
      </c>
      <c r="F79" s="98">
        <v>476</v>
      </c>
      <c r="G79" s="107">
        <v>476</v>
      </c>
      <c r="H79" s="108">
        <v>0</v>
      </c>
      <c r="J79" s="108">
        <f t="shared" si="2"/>
        <v>0</v>
      </c>
      <c r="K79" s="108">
        <f t="shared" si="3"/>
        <v>0</v>
      </c>
      <c r="M79" s="7">
        <v>9.4E-2</v>
      </c>
      <c r="N79" s="7">
        <v>0.12210000000000001</v>
      </c>
    </row>
    <row r="80" spans="1:14" ht="15" x14ac:dyDescent="0.2">
      <c r="A80" s="1" t="s">
        <v>409</v>
      </c>
      <c r="B80" s="1">
        <v>80</v>
      </c>
      <c r="C80" s="1">
        <v>400</v>
      </c>
      <c r="D80" s="98">
        <v>6361</v>
      </c>
      <c r="F80" s="1">
        <v>6470</v>
      </c>
      <c r="G80" s="48">
        <v>6623</v>
      </c>
      <c r="H80" s="7">
        <v>101.8891554582724</v>
      </c>
      <c r="J80" s="7">
        <f t="shared" si="2"/>
        <v>1.6846986089644513</v>
      </c>
      <c r="K80" s="7">
        <f t="shared" si="3"/>
        <v>3.955911218481051</v>
      </c>
      <c r="M80" s="7">
        <v>297.00200000000001</v>
      </c>
      <c r="N80" s="7">
        <v>452.9171</v>
      </c>
    </row>
    <row r="81" spans="1:14" ht="15" x14ac:dyDescent="0.2">
      <c r="A81" s="1" t="s">
        <v>410</v>
      </c>
      <c r="B81" s="1">
        <v>81</v>
      </c>
      <c r="C81" s="1">
        <v>403</v>
      </c>
      <c r="D81" s="98">
        <v>1170</v>
      </c>
      <c r="F81" s="1">
        <v>1170</v>
      </c>
      <c r="G81" s="48">
        <v>1174.9000000000001</v>
      </c>
      <c r="H81" s="7">
        <v>5.4671747731346585</v>
      </c>
      <c r="J81" s="7">
        <f t="shared" si="2"/>
        <v>0</v>
      </c>
      <c r="K81" s="7">
        <f t="shared" si="3"/>
        <v>0.41705677078901104</v>
      </c>
      <c r="M81" s="7">
        <v>144.79400000000001</v>
      </c>
      <c r="N81" s="7">
        <v>208.73949999999999</v>
      </c>
    </row>
    <row r="82" spans="1:14" ht="15" x14ac:dyDescent="0.2">
      <c r="A82" s="1" t="s">
        <v>411</v>
      </c>
      <c r="B82" s="1">
        <v>84</v>
      </c>
      <c r="C82" s="1">
        <v>417</v>
      </c>
      <c r="D82" s="98">
        <v>9651</v>
      </c>
      <c r="F82" s="1">
        <v>9657</v>
      </c>
      <c r="G82" s="48">
        <v>9665.1</v>
      </c>
      <c r="H82" s="7">
        <v>4.8466483264210538</v>
      </c>
      <c r="J82" s="7">
        <f t="shared" si="2"/>
        <v>6.2131096613855234E-2</v>
      </c>
      <c r="K82" s="7">
        <f t="shared" si="3"/>
        <v>0.14588571251203156</v>
      </c>
      <c r="M82" s="7">
        <v>410.459</v>
      </c>
      <c r="N82" s="7">
        <v>637.78099999999984</v>
      </c>
    </row>
    <row r="83" spans="1:14" ht="15" x14ac:dyDescent="0.2">
      <c r="A83" s="1" t="s">
        <v>412</v>
      </c>
      <c r="B83" s="1">
        <v>87</v>
      </c>
      <c r="C83" s="1">
        <v>431</v>
      </c>
      <c r="D83" s="98">
        <v>101946</v>
      </c>
      <c r="F83" s="1">
        <v>102289</v>
      </c>
      <c r="G83" s="48">
        <v>103746.8</v>
      </c>
      <c r="H83" s="7">
        <v>860.86152196506032</v>
      </c>
      <c r="J83" s="7">
        <f t="shared" si="2"/>
        <v>0.33532442393610262</v>
      </c>
      <c r="K83" s="7">
        <f t="shared" si="3"/>
        <v>1.7357643802025728</v>
      </c>
      <c r="M83" s="7">
        <v>324.52100000000002</v>
      </c>
      <c r="N83" s="7">
        <v>716.87679999999989</v>
      </c>
    </row>
    <row r="84" spans="1:14" ht="15" x14ac:dyDescent="0.2">
      <c r="A84" s="1" t="s">
        <v>413</v>
      </c>
      <c r="B84" s="1">
        <v>88</v>
      </c>
      <c r="C84" s="1">
        <v>439</v>
      </c>
      <c r="D84" s="98">
        <v>60099</v>
      </c>
      <c r="F84" s="1">
        <v>60229</v>
      </c>
      <c r="G84" s="48">
        <v>60488.2</v>
      </c>
      <c r="H84" s="7">
        <v>298.73928432665161</v>
      </c>
      <c r="J84" s="7">
        <f t="shared" si="2"/>
        <v>0.21584286639326569</v>
      </c>
      <c r="K84" s="7">
        <f t="shared" si="3"/>
        <v>0.64343128081178991</v>
      </c>
      <c r="M84" s="7">
        <v>446.59300000000002</v>
      </c>
      <c r="N84" s="7">
        <v>700.45450000000005</v>
      </c>
    </row>
    <row r="85" spans="1:14" ht="15" x14ac:dyDescent="0.2">
      <c r="A85" s="1" t="s">
        <v>414</v>
      </c>
      <c r="B85" s="1">
        <v>89</v>
      </c>
      <c r="C85" s="1">
        <v>442</v>
      </c>
      <c r="D85" s="98">
        <v>21657</v>
      </c>
      <c r="F85" s="1">
        <v>21841</v>
      </c>
      <c r="G85" s="48">
        <v>22533.5</v>
      </c>
      <c r="H85" s="7">
        <v>468.84757651074619</v>
      </c>
      <c r="J85" s="7">
        <f t="shared" si="2"/>
        <v>0.84245226866901701</v>
      </c>
      <c r="K85" s="7">
        <f t="shared" si="3"/>
        <v>3.889764128963543</v>
      </c>
      <c r="M85" s="7">
        <v>545.50300000000004</v>
      </c>
      <c r="N85" s="7">
        <v>790.65149999999994</v>
      </c>
    </row>
    <row r="86" spans="1:14" ht="15" x14ac:dyDescent="0.2">
      <c r="A86" s="1" t="s">
        <v>415</v>
      </c>
      <c r="B86" s="1">
        <v>89</v>
      </c>
      <c r="C86" s="1">
        <v>443</v>
      </c>
      <c r="D86" s="98">
        <v>632</v>
      </c>
      <c r="F86" s="1">
        <v>633</v>
      </c>
      <c r="G86" s="48">
        <v>643.4</v>
      </c>
      <c r="H86" s="7">
        <v>8.1141851100403173</v>
      </c>
      <c r="J86" s="7">
        <f t="shared" si="2"/>
        <v>0.15797788309636651</v>
      </c>
      <c r="K86" s="7">
        <f t="shared" si="3"/>
        <v>1.7718371153248333</v>
      </c>
      <c r="M86" s="7">
        <v>589.94100000000003</v>
      </c>
      <c r="N86" s="7">
        <v>839.53120000000013</v>
      </c>
    </row>
    <row r="87" spans="1:14" ht="15" x14ac:dyDescent="0.2">
      <c r="A87" s="1" t="s">
        <v>428</v>
      </c>
      <c r="B87" s="1">
        <v>8</v>
      </c>
      <c r="C87" s="1">
        <v>36</v>
      </c>
      <c r="D87" s="98">
        <v>525</v>
      </c>
      <c r="F87" s="98">
        <v>525</v>
      </c>
      <c r="G87" s="107">
        <v>525</v>
      </c>
      <c r="H87" s="108">
        <v>0</v>
      </c>
      <c r="J87" s="108">
        <f t="shared" si="2"/>
        <v>0</v>
      </c>
      <c r="K87" s="108">
        <f t="shared" si="3"/>
        <v>0</v>
      </c>
      <c r="M87" s="7">
        <v>0.14099999999999999</v>
      </c>
      <c r="N87" s="7">
        <v>0.1668</v>
      </c>
    </row>
    <row r="88" spans="1:14" ht="15" x14ac:dyDescent="0.2">
      <c r="A88" s="1" t="s">
        <v>429</v>
      </c>
      <c r="B88" s="1">
        <v>8</v>
      </c>
      <c r="C88" s="1">
        <v>39</v>
      </c>
      <c r="D88" s="98">
        <v>511</v>
      </c>
      <c r="F88" s="98">
        <v>511</v>
      </c>
      <c r="G88" s="107">
        <v>511</v>
      </c>
      <c r="H88" s="108">
        <v>0</v>
      </c>
      <c r="J88" s="108">
        <f t="shared" si="2"/>
        <v>0</v>
      </c>
      <c r="K88" s="108">
        <f t="shared" si="3"/>
        <v>0</v>
      </c>
      <c r="M88" s="7">
        <v>0.13700000000000001</v>
      </c>
      <c r="N88" s="7">
        <v>0.20810000000000001</v>
      </c>
    </row>
    <row r="89" spans="1:14" ht="15" x14ac:dyDescent="0.2">
      <c r="A89" s="1" t="s">
        <v>416</v>
      </c>
      <c r="B89" s="1">
        <v>99</v>
      </c>
      <c r="C89" s="1">
        <v>493</v>
      </c>
      <c r="D89" s="98">
        <v>20023</v>
      </c>
      <c r="F89" s="1">
        <v>20133</v>
      </c>
      <c r="G89" s="48">
        <v>20361.400000000001</v>
      </c>
      <c r="H89" s="7">
        <v>152.98836557071914</v>
      </c>
      <c r="J89" s="7">
        <f t="shared" si="2"/>
        <v>0.54636666169969705</v>
      </c>
      <c r="K89" s="7">
        <f t="shared" si="3"/>
        <v>1.6619682340114208</v>
      </c>
      <c r="M89" s="7">
        <v>692.11599999999999</v>
      </c>
      <c r="N89" s="7">
        <v>1172.5099</v>
      </c>
    </row>
    <row r="90" spans="1:14" ht="15" x14ac:dyDescent="0.2">
      <c r="A90" s="1" t="s">
        <v>430</v>
      </c>
      <c r="B90" s="1">
        <v>9</v>
      </c>
      <c r="C90" s="1">
        <v>42</v>
      </c>
      <c r="D90" s="98">
        <v>417</v>
      </c>
      <c r="F90" s="98">
        <v>417</v>
      </c>
      <c r="G90" s="107">
        <v>417</v>
      </c>
      <c r="H90" s="108">
        <v>0</v>
      </c>
      <c r="J90" s="108">
        <f t="shared" si="2"/>
        <v>0</v>
      </c>
      <c r="K90" s="108">
        <f t="shared" si="3"/>
        <v>0</v>
      </c>
      <c r="M90" s="7">
        <v>0.17399999999999999</v>
      </c>
      <c r="N90" s="7">
        <v>0.2029</v>
      </c>
    </row>
    <row r="91" spans="1:14" ht="15" x14ac:dyDescent="0.2">
      <c r="A91" s="93" t="s">
        <v>51</v>
      </c>
      <c r="B91" s="91">
        <f>AVERAGE(B3:B90)</f>
        <v>53.704545454545453</v>
      </c>
      <c r="C91" s="91">
        <f>AVERAGE(C3:C90)</f>
        <v>266.82954545454544</v>
      </c>
      <c r="D91" s="99">
        <v>126376.2727</v>
      </c>
      <c r="E91" s="106"/>
      <c r="F91" s="91">
        <f>AVERAGE(F3:F90)</f>
        <v>129876.625</v>
      </c>
      <c r="G91" s="91">
        <f>AVERAGE(G3:G90)</f>
        <v>131467.94545454549</v>
      </c>
      <c r="H91" s="91">
        <f>AVERAGE(H3:H90)</f>
        <v>1104.3357991332077</v>
      </c>
      <c r="I91" s="91"/>
      <c r="J91" s="91">
        <f>AVERAGE(J3:J90)</f>
        <v>0.48259902948567057</v>
      </c>
      <c r="K91" s="91">
        <f>AVERAGE(K3:K90)</f>
        <v>1.2038178243436066</v>
      </c>
      <c r="L91" s="91"/>
      <c r="M91" s="91">
        <f>AVERAGE(M3:M90)</f>
        <v>506.17721590909099</v>
      </c>
      <c r="N91" s="91">
        <f>AVERAGE(N3:N90)</f>
        <v>601.51330795454544</v>
      </c>
    </row>
  </sheetData>
  <mergeCells count="6">
    <mergeCell ref="F1:H1"/>
    <mergeCell ref="A1:A2"/>
    <mergeCell ref="B1:B2"/>
    <mergeCell ref="C1:C2"/>
    <mergeCell ref="J1:L1"/>
    <mergeCell ref="D1:D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sqref="A1:H9"/>
    </sheetView>
  </sheetViews>
  <sheetFormatPr defaultRowHeight="14.25" x14ac:dyDescent="0.2"/>
  <cols>
    <col min="2" max="2" width="6.875" bestFit="1" customWidth="1"/>
    <col min="3" max="3" width="8.625" bestFit="1" customWidth="1"/>
    <col min="4" max="4" width="14.25" bestFit="1" customWidth="1"/>
    <col min="5" max="5" width="14.25" customWidth="1"/>
    <col min="6" max="6" width="6.375" customWidth="1"/>
    <col min="7" max="8" width="6" bestFit="1" customWidth="1"/>
  </cols>
  <sheetData>
    <row r="1" spans="1:8" ht="14.25" customHeight="1" x14ac:dyDescent="0.2">
      <c r="A1" s="110" t="s">
        <v>67</v>
      </c>
      <c r="B1" s="110" t="s">
        <v>68</v>
      </c>
      <c r="C1" s="110" t="s">
        <v>259</v>
      </c>
      <c r="D1" s="110" t="s">
        <v>74</v>
      </c>
      <c r="E1" s="110"/>
      <c r="F1" s="44"/>
      <c r="G1" s="109" t="s">
        <v>69</v>
      </c>
      <c r="H1" s="109"/>
    </row>
    <row r="2" spans="1:8" ht="15" x14ac:dyDescent="0.2">
      <c r="A2" s="111"/>
      <c r="B2" s="111"/>
      <c r="C2" s="111"/>
      <c r="D2" s="52" t="s">
        <v>260</v>
      </c>
      <c r="E2" s="52" t="s">
        <v>261</v>
      </c>
      <c r="F2" s="77"/>
      <c r="G2" s="52" t="s">
        <v>260</v>
      </c>
      <c r="H2" s="52" t="s">
        <v>261</v>
      </c>
    </row>
    <row r="3" spans="1:8" ht="15" x14ac:dyDescent="0.2">
      <c r="A3" s="30" t="s">
        <v>4</v>
      </c>
      <c r="B3" s="30">
        <v>283</v>
      </c>
      <c r="C3" s="30">
        <v>21231</v>
      </c>
      <c r="D3" s="13">
        <v>316079.8</v>
      </c>
      <c r="E3" s="13">
        <v>316049.78999999998</v>
      </c>
      <c r="F3" s="13"/>
      <c r="G3" s="80">
        <v>424.43099999999998</v>
      </c>
      <c r="H3" s="13">
        <v>41.573999999999998</v>
      </c>
    </row>
    <row r="4" spans="1:8" ht="15" x14ac:dyDescent="0.2">
      <c r="A4" s="30" t="s">
        <v>70</v>
      </c>
      <c r="B4" s="30">
        <v>252</v>
      </c>
      <c r="C4" s="30">
        <v>17610</v>
      </c>
      <c r="D4" s="13">
        <v>277653.17</v>
      </c>
      <c r="E4" s="13">
        <v>277636.77</v>
      </c>
      <c r="F4" s="13"/>
      <c r="G4" s="80">
        <v>239.71700000000001</v>
      </c>
      <c r="H4" s="13">
        <v>25.475999999999999</v>
      </c>
    </row>
    <row r="5" spans="1:8" ht="15" x14ac:dyDescent="0.2">
      <c r="A5" s="30" t="s">
        <v>43</v>
      </c>
      <c r="B5" s="30">
        <v>252</v>
      </c>
      <c r="C5" s="30">
        <v>17610</v>
      </c>
      <c r="D5" s="13">
        <v>277881.06</v>
      </c>
      <c r="E5" s="13">
        <v>277868.495</v>
      </c>
      <c r="F5" s="13"/>
      <c r="G5" s="80">
        <v>237.62799999999999</v>
      </c>
      <c r="H5" s="13">
        <v>26.219000000000001</v>
      </c>
    </row>
    <row r="6" spans="1:8" ht="15" x14ac:dyDescent="0.2">
      <c r="A6" s="30" t="s">
        <v>71</v>
      </c>
      <c r="B6" s="30">
        <v>293</v>
      </c>
      <c r="C6" s="30">
        <v>21221</v>
      </c>
      <c r="D6" s="13">
        <v>323248.95</v>
      </c>
      <c r="E6" s="13">
        <v>323237.68900000001</v>
      </c>
      <c r="F6" s="13"/>
      <c r="G6" s="80">
        <v>449.786</v>
      </c>
      <c r="H6" s="78">
        <v>39.816000000000003</v>
      </c>
    </row>
    <row r="7" spans="1:8" ht="15" x14ac:dyDescent="0.2">
      <c r="A7" s="30" t="s">
        <v>72</v>
      </c>
      <c r="B7" s="30">
        <v>293</v>
      </c>
      <c r="C7" s="30">
        <v>21221</v>
      </c>
      <c r="D7" s="13">
        <v>323513.21999999997</v>
      </c>
      <c r="E7" s="13">
        <v>323499.63</v>
      </c>
      <c r="F7" s="13"/>
      <c r="G7" s="80">
        <v>433.25900000000001</v>
      </c>
      <c r="H7" s="78">
        <v>41.914000000000001</v>
      </c>
    </row>
    <row r="8" spans="1:8" ht="15" x14ac:dyDescent="0.2">
      <c r="A8" s="46" t="s">
        <v>73</v>
      </c>
      <c r="B8" s="46">
        <v>293</v>
      </c>
      <c r="C8" s="46">
        <v>21221</v>
      </c>
      <c r="D8" s="41">
        <v>323450.15999999997</v>
      </c>
      <c r="E8" s="41">
        <v>323425.36</v>
      </c>
      <c r="F8" s="41"/>
      <c r="G8" s="49">
        <v>438.59899999999999</v>
      </c>
      <c r="H8" s="79">
        <v>39.819000000000003</v>
      </c>
    </row>
    <row r="9" spans="1:8" ht="15" x14ac:dyDescent="0.2">
      <c r="A9" s="67" t="s">
        <v>39</v>
      </c>
      <c r="B9" s="41">
        <f>AVERAGE(B3:B8)</f>
        <v>277.66666666666669</v>
      </c>
      <c r="C9" s="41">
        <f>AVERAGE(C3:C8)</f>
        <v>20019</v>
      </c>
      <c r="D9" s="41">
        <f>AVERAGE(D3:D8)</f>
        <v>306971.06</v>
      </c>
      <c r="E9" s="41">
        <f>AVERAGE(E3:E8)</f>
        <v>306952.95566666662</v>
      </c>
      <c r="F9" s="41"/>
      <c r="G9" s="41">
        <f>AVERAGE(G3:G8)</f>
        <v>370.57</v>
      </c>
      <c r="H9" s="41">
        <f>AVERAGE(H3:H8)</f>
        <v>35.803000000000004</v>
      </c>
    </row>
    <row r="15" spans="1:8" ht="15" x14ac:dyDescent="0.2">
      <c r="G15" s="1"/>
    </row>
    <row r="16" spans="1:8" ht="15" x14ac:dyDescent="0.2">
      <c r="G16" s="1"/>
    </row>
    <row r="17" spans="7:7" ht="15" x14ac:dyDescent="0.2">
      <c r="G17" s="1"/>
    </row>
    <row r="18" spans="7:7" ht="15" x14ac:dyDescent="0.2">
      <c r="G18" s="1"/>
    </row>
    <row r="19" spans="7:7" ht="15" x14ac:dyDescent="0.2">
      <c r="G19" s="1"/>
    </row>
    <row r="20" spans="7:7" ht="15" x14ac:dyDescent="0.2">
      <c r="G20" s="2"/>
    </row>
  </sheetData>
  <mergeCells count="5">
    <mergeCell ref="G1:H1"/>
    <mergeCell ref="A1:A2"/>
    <mergeCell ref="B1:B2"/>
    <mergeCell ref="C1:C2"/>
    <mergeCell ref="D1:E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9"/>
  <sheetViews>
    <sheetView workbookViewId="0">
      <selection activeCell="P25" sqref="P25:S29"/>
    </sheetView>
  </sheetViews>
  <sheetFormatPr defaultRowHeight="14.25" x14ac:dyDescent="0.2"/>
  <cols>
    <col min="1" max="1" width="10.375" bestFit="1" customWidth="1"/>
    <col min="2" max="2" width="6" bestFit="1" customWidth="1"/>
    <col min="3" max="3" width="6.875" bestFit="1" customWidth="1"/>
    <col min="4" max="4" width="5.625" bestFit="1" customWidth="1"/>
    <col min="5" max="7" width="9.625" bestFit="1" customWidth="1"/>
    <col min="9" max="9" width="5.5" bestFit="1" customWidth="1"/>
    <col min="10" max="10" width="5.625" bestFit="1" customWidth="1"/>
    <col min="11" max="11" width="5.25" bestFit="1" customWidth="1"/>
    <col min="13" max="13" width="7" bestFit="1" customWidth="1"/>
    <col min="14" max="15" width="5.25" bestFit="1" customWidth="1"/>
  </cols>
  <sheetData>
    <row r="1" spans="1:16" ht="15" x14ac:dyDescent="0.2">
      <c r="A1" s="115" t="s">
        <v>45</v>
      </c>
      <c r="B1" s="117" t="s">
        <v>217</v>
      </c>
      <c r="C1" s="117" t="s">
        <v>218</v>
      </c>
      <c r="D1" s="117" t="s">
        <v>219</v>
      </c>
      <c r="E1" s="119" t="s">
        <v>9</v>
      </c>
      <c r="F1" s="119"/>
      <c r="G1" s="119"/>
      <c r="H1" s="82"/>
      <c r="I1" s="113" t="s">
        <v>220</v>
      </c>
      <c r="J1" s="113"/>
      <c r="K1" s="113"/>
      <c r="L1" s="82"/>
      <c r="M1" s="114" t="s">
        <v>46</v>
      </c>
      <c r="N1" s="114"/>
      <c r="O1" s="114"/>
      <c r="P1" s="10"/>
    </row>
    <row r="2" spans="1:16" ht="15" x14ac:dyDescent="0.2">
      <c r="A2" s="116"/>
      <c r="B2" s="118"/>
      <c r="C2" s="118"/>
      <c r="D2" s="118"/>
      <c r="E2" s="83" t="s">
        <v>47</v>
      </c>
      <c r="F2" s="83" t="s">
        <v>48</v>
      </c>
      <c r="G2" s="83" t="s">
        <v>258</v>
      </c>
      <c r="H2" s="84"/>
      <c r="I2" s="85" t="s">
        <v>47</v>
      </c>
      <c r="J2" s="83" t="s">
        <v>48</v>
      </c>
      <c r="K2" s="83" t="s">
        <v>258</v>
      </c>
      <c r="L2" s="84"/>
      <c r="M2" s="83" t="s">
        <v>47</v>
      </c>
      <c r="N2" s="83" t="s">
        <v>48</v>
      </c>
      <c r="O2" s="81" t="s">
        <v>258</v>
      </c>
      <c r="P2" s="10"/>
    </row>
    <row r="3" spans="1:16" ht="15" x14ac:dyDescent="0.2">
      <c r="A3" s="21" t="s">
        <v>216</v>
      </c>
      <c r="B3" s="27">
        <v>20</v>
      </c>
      <c r="C3" s="27">
        <v>302</v>
      </c>
      <c r="D3" s="27">
        <v>17</v>
      </c>
      <c r="E3" s="22">
        <v>24462.838</v>
      </c>
      <c r="F3" s="23">
        <v>25409.38</v>
      </c>
      <c r="G3" s="23">
        <v>25409.379000000001</v>
      </c>
      <c r="H3" s="21"/>
      <c r="I3" s="23" t="s">
        <v>49</v>
      </c>
      <c r="J3" s="22">
        <f t="shared" ref="J3:J8" si="0">((F3-E3)/F3)*100</f>
        <v>3.7251676349442659</v>
      </c>
      <c r="K3" s="22">
        <f>100*(G3-E3)/G3</f>
        <v>3.7251638459956107</v>
      </c>
      <c r="L3" s="22"/>
      <c r="M3" s="22" t="s">
        <v>50</v>
      </c>
      <c r="N3" s="22">
        <v>0.1</v>
      </c>
      <c r="O3" s="22">
        <v>0.19400000000000001</v>
      </c>
      <c r="P3" s="10"/>
    </row>
    <row r="4" spans="1:16" ht="15" x14ac:dyDescent="0.2">
      <c r="A4" s="21" t="s">
        <v>221</v>
      </c>
      <c r="B4" s="27">
        <v>7</v>
      </c>
      <c r="C4" s="27">
        <v>128</v>
      </c>
      <c r="D4" s="27">
        <v>10</v>
      </c>
      <c r="E4" s="24">
        <v>20840.16</v>
      </c>
      <c r="F4" s="22">
        <v>20935.596000000001</v>
      </c>
      <c r="G4" s="22">
        <v>20935.569</v>
      </c>
      <c r="H4" s="21"/>
      <c r="I4" s="25">
        <v>0</v>
      </c>
      <c r="J4" s="22">
        <f t="shared" si="0"/>
        <v>0.4558551855891827</v>
      </c>
      <c r="K4" s="22">
        <f t="shared" ref="K4:K12" si="1">100*(G4-E4)/G4</f>
        <v>0.45572680637435581</v>
      </c>
      <c r="L4" s="22"/>
      <c r="M4" s="22">
        <v>23.396000000000001</v>
      </c>
      <c r="N4" s="22">
        <v>4.3999999999999997E-2</v>
      </c>
      <c r="O4" s="22">
        <v>0.156</v>
      </c>
      <c r="P4" s="10"/>
    </row>
    <row r="5" spans="1:16" ht="15" x14ac:dyDescent="0.2">
      <c r="A5" s="21" t="s">
        <v>222</v>
      </c>
      <c r="B5" s="27">
        <v>50</v>
      </c>
      <c r="C5" s="27">
        <v>815</v>
      </c>
      <c r="D5" s="27">
        <v>42</v>
      </c>
      <c r="E5" s="22">
        <v>93247.23</v>
      </c>
      <c r="F5" s="22">
        <v>98074.97</v>
      </c>
      <c r="G5" s="22">
        <v>97578.55</v>
      </c>
      <c r="H5" s="21"/>
      <c r="I5" s="22" t="s">
        <v>49</v>
      </c>
      <c r="J5" s="22">
        <f t="shared" si="0"/>
        <v>4.9224995939330958</v>
      </c>
      <c r="K5" s="22">
        <f t="shared" si="1"/>
        <v>4.4388034050516296</v>
      </c>
      <c r="L5" s="22"/>
      <c r="M5" s="22" t="s">
        <v>50</v>
      </c>
      <c r="N5" s="22">
        <v>0.46700000000000003</v>
      </c>
      <c r="O5" s="22">
        <v>0.47199999999999998</v>
      </c>
      <c r="P5" s="10"/>
    </row>
    <row r="6" spans="1:16" ht="15" x14ac:dyDescent="0.2">
      <c r="A6" s="21" t="s">
        <v>223</v>
      </c>
      <c r="B6" s="27">
        <v>17</v>
      </c>
      <c r="C6" s="27">
        <v>132</v>
      </c>
      <c r="D6" s="27">
        <v>11</v>
      </c>
      <c r="E6" s="24">
        <v>45398.559999999998</v>
      </c>
      <c r="F6" s="22">
        <v>45698.67</v>
      </c>
      <c r="G6" s="22">
        <v>45451.279000000002</v>
      </c>
      <c r="H6" s="21"/>
      <c r="I6" s="25">
        <v>0</v>
      </c>
      <c r="J6" s="22">
        <f t="shared" si="0"/>
        <v>0.6567149547240666</v>
      </c>
      <c r="K6" s="22">
        <f t="shared" si="1"/>
        <v>0.11599013528311182</v>
      </c>
      <c r="L6" s="22"/>
      <c r="M6" s="22">
        <v>35.023000000000003</v>
      </c>
      <c r="N6" s="22">
        <v>6.3E-2</v>
      </c>
      <c r="O6" s="22">
        <v>0.17799999999999999</v>
      </c>
      <c r="P6" s="10"/>
    </row>
    <row r="7" spans="1:16" ht="15" x14ac:dyDescent="0.2">
      <c r="A7" s="21" t="s">
        <v>224</v>
      </c>
      <c r="B7" s="27">
        <v>9</v>
      </c>
      <c r="C7" s="27">
        <v>62</v>
      </c>
      <c r="D7" s="27">
        <v>11</v>
      </c>
      <c r="E7" s="24">
        <v>27829.95</v>
      </c>
      <c r="F7" s="22">
        <v>27906.95</v>
      </c>
      <c r="G7" s="24">
        <v>27829.95</v>
      </c>
      <c r="H7" s="21"/>
      <c r="I7" s="25">
        <v>0</v>
      </c>
      <c r="J7" s="22">
        <f t="shared" si="0"/>
        <v>0.27591693108705895</v>
      </c>
      <c r="K7" s="22">
        <f>100*(G7-E7)/G7</f>
        <v>0</v>
      </c>
      <c r="L7" s="22"/>
      <c r="M7" s="22">
        <v>3.5750000000000002</v>
      </c>
      <c r="N7" s="22">
        <v>2.5999999999999999E-2</v>
      </c>
      <c r="O7" s="22">
        <v>0.14099999999999999</v>
      </c>
      <c r="P7" s="10"/>
    </row>
    <row r="8" spans="1:16" ht="15" x14ac:dyDescent="0.2">
      <c r="A8" s="21" t="s">
        <v>213</v>
      </c>
      <c r="B8" s="27">
        <v>65</v>
      </c>
      <c r="C8" s="27">
        <v>427</v>
      </c>
      <c r="D8" s="27">
        <v>53</v>
      </c>
      <c r="E8" s="22">
        <v>176794.07800000001</v>
      </c>
      <c r="F8" s="22">
        <v>179362.9</v>
      </c>
      <c r="G8" s="22">
        <v>178220.29699999999</v>
      </c>
      <c r="H8" s="21"/>
      <c r="I8" s="22" t="s">
        <v>49</v>
      </c>
      <c r="J8" s="22">
        <f t="shared" si="0"/>
        <v>1.4321924991177026</v>
      </c>
      <c r="K8" s="22">
        <f t="shared" si="1"/>
        <v>0.80025621324151586</v>
      </c>
      <c r="L8" s="22"/>
      <c r="M8" s="22" t="s">
        <v>50</v>
      </c>
      <c r="N8" s="22">
        <v>0.439</v>
      </c>
      <c r="O8" s="22">
        <v>0.379</v>
      </c>
      <c r="P8" s="10"/>
    </row>
    <row r="9" spans="1:16" ht="15" x14ac:dyDescent="0.2">
      <c r="A9" s="21" t="s">
        <v>225</v>
      </c>
      <c r="B9" s="27">
        <v>6</v>
      </c>
      <c r="C9" s="27">
        <v>215</v>
      </c>
      <c r="D9" s="27">
        <v>8</v>
      </c>
      <c r="E9" s="25">
        <v>7430.1660000000002</v>
      </c>
      <c r="F9" s="23">
        <v>7430.2250000000004</v>
      </c>
      <c r="G9" s="25">
        <v>7430.1660000000002</v>
      </c>
      <c r="H9" s="21"/>
      <c r="I9" s="25">
        <v>0</v>
      </c>
      <c r="J9" s="22">
        <v>0.01</v>
      </c>
      <c r="K9" s="22">
        <f t="shared" si="1"/>
        <v>0</v>
      </c>
      <c r="L9" s="22"/>
      <c r="M9" s="22">
        <v>45.365000000000002</v>
      </c>
      <c r="N9" s="22">
        <v>6.2E-2</v>
      </c>
      <c r="O9" s="22">
        <v>0.158</v>
      </c>
      <c r="P9" s="10"/>
    </row>
    <row r="10" spans="1:16" ht="15" x14ac:dyDescent="0.2">
      <c r="A10" s="21" t="s">
        <v>214</v>
      </c>
      <c r="B10" s="27">
        <v>10</v>
      </c>
      <c r="C10" s="27">
        <v>310</v>
      </c>
      <c r="D10" s="27">
        <v>9</v>
      </c>
      <c r="E10" s="24">
        <v>11376.92</v>
      </c>
      <c r="F10" s="24">
        <v>11376.921</v>
      </c>
      <c r="G10" s="24">
        <v>11376.921</v>
      </c>
      <c r="H10" s="21"/>
      <c r="I10" s="25">
        <v>0</v>
      </c>
      <c r="J10" s="24">
        <f>((F10-E10)/F10)*100</f>
        <v>8.7897243920716923E-6</v>
      </c>
      <c r="K10" s="22">
        <f t="shared" si="1"/>
        <v>8.7897243920716923E-6</v>
      </c>
      <c r="L10" s="22"/>
      <c r="M10" s="22">
        <v>395.40899999999999</v>
      </c>
      <c r="N10" s="22">
        <v>0.104</v>
      </c>
      <c r="O10" s="22">
        <v>0.188</v>
      </c>
      <c r="P10" s="10"/>
    </row>
    <row r="11" spans="1:16" ht="15" x14ac:dyDescent="0.2">
      <c r="A11" s="21" t="s">
        <v>226</v>
      </c>
      <c r="B11" s="27">
        <v>15</v>
      </c>
      <c r="C11" s="27">
        <v>268</v>
      </c>
      <c r="D11" s="27">
        <v>16</v>
      </c>
      <c r="E11" s="22">
        <v>14299.343999999999</v>
      </c>
      <c r="F11" s="23">
        <v>15176.636</v>
      </c>
      <c r="G11" s="23">
        <v>15176.636</v>
      </c>
      <c r="H11" s="21"/>
      <c r="I11" s="22" t="s">
        <v>49</v>
      </c>
      <c r="J11" s="22">
        <f>((F11-E11)/F11)*100</f>
        <v>5.7805431981105775</v>
      </c>
      <c r="K11" s="22">
        <f t="shared" si="1"/>
        <v>5.7805431981105775</v>
      </c>
      <c r="L11" s="22"/>
      <c r="M11" s="22" t="s">
        <v>50</v>
      </c>
      <c r="N11" s="22">
        <v>0.104</v>
      </c>
      <c r="O11" s="22">
        <v>0.2</v>
      </c>
      <c r="P11" s="10"/>
    </row>
    <row r="12" spans="1:16" ht="15" x14ac:dyDescent="0.2">
      <c r="A12" s="72" t="s">
        <v>215</v>
      </c>
      <c r="B12" s="73">
        <v>57</v>
      </c>
      <c r="C12" s="73">
        <v>1517</v>
      </c>
      <c r="D12" s="73">
        <v>53</v>
      </c>
      <c r="E12" s="87">
        <v>59562.637999999999</v>
      </c>
      <c r="F12" s="87">
        <v>60707.381000000001</v>
      </c>
      <c r="G12" s="87">
        <v>60707.381000000001</v>
      </c>
      <c r="H12" s="72"/>
      <c r="I12" s="87" t="s">
        <v>49</v>
      </c>
      <c r="J12" s="87">
        <f>((F12-E12)/F12)*100</f>
        <v>1.8856735064884487</v>
      </c>
      <c r="K12" s="87">
        <f t="shared" si="1"/>
        <v>1.8856735064884487</v>
      </c>
      <c r="L12" s="87"/>
      <c r="M12" s="87" t="s">
        <v>50</v>
      </c>
      <c r="N12" s="87">
        <v>1.0209999999999999</v>
      </c>
      <c r="O12" s="87">
        <v>0.95</v>
      </c>
      <c r="P12" s="10"/>
    </row>
    <row r="13" spans="1:16" ht="15" x14ac:dyDescent="0.2">
      <c r="A13" s="74" t="s">
        <v>51</v>
      </c>
      <c r="B13" s="28">
        <f t="shared" ref="B13:G13" si="2">AVERAGE(B3:B12)</f>
        <v>25.6</v>
      </c>
      <c r="C13" s="28">
        <f t="shared" si="2"/>
        <v>417.6</v>
      </c>
      <c r="D13" s="29">
        <f t="shared" si="2"/>
        <v>23</v>
      </c>
      <c r="E13" s="87">
        <f t="shared" si="2"/>
        <v>48124.188399999999</v>
      </c>
      <c r="F13" s="87">
        <f t="shared" si="2"/>
        <v>49207.962899999999</v>
      </c>
      <c r="G13" s="87">
        <f t="shared" si="2"/>
        <v>49011.612800000003</v>
      </c>
      <c r="H13" s="88"/>
      <c r="I13" s="87" t="s">
        <v>49</v>
      </c>
      <c r="J13" s="87">
        <f>AVERAGE(J3:J12)</f>
        <v>1.9144572293718789</v>
      </c>
      <c r="K13" s="87">
        <f>AVERAGE(K3:K12)</f>
        <v>1.7202165900269641</v>
      </c>
      <c r="L13" s="88"/>
      <c r="M13" s="87" t="s">
        <v>49</v>
      </c>
      <c r="N13" s="87">
        <f>AVERAGE(N3:N12)</f>
        <v>0.24300000000000002</v>
      </c>
      <c r="O13" s="71">
        <f>AVERAGE(O3:O12)</f>
        <v>0.30159999999999998</v>
      </c>
      <c r="P13" s="10"/>
    </row>
    <row r="14" spans="1:16" x14ac:dyDescent="0.2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10"/>
    </row>
    <row r="25" spans="16:19" ht="15" x14ac:dyDescent="0.2">
      <c r="P25" s="21"/>
      <c r="Q25" s="22"/>
      <c r="R25" s="22"/>
      <c r="S25" s="22"/>
    </row>
    <row r="26" spans="16:19" ht="15" x14ac:dyDescent="0.2">
      <c r="P26" s="21"/>
      <c r="Q26" s="22"/>
      <c r="R26" s="22"/>
      <c r="S26" s="22"/>
    </row>
    <row r="27" spans="16:19" ht="15" x14ac:dyDescent="0.2">
      <c r="P27" s="21"/>
      <c r="Q27" s="22"/>
      <c r="R27" s="22"/>
      <c r="S27" s="22"/>
    </row>
    <row r="28" spans="16:19" ht="15" x14ac:dyDescent="0.2">
      <c r="P28" s="21"/>
      <c r="Q28" s="22"/>
      <c r="R28" s="22"/>
      <c r="S28" s="22"/>
    </row>
    <row r="29" spans="16:19" ht="15" x14ac:dyDescent="0.2">
      <c r="P29" s="21"/>
      <c r="Q29" s="22"/>
      <c r="R29" s="22"/>
      <c r="S29" s="22"/>
    </row>
  </sheetData>
  <mergeCells count="7">
    <mergeCell ref="I1:K1"/>
    <mergeCell ref="M1:O1"/>
    <mergeCell ref="A1:A2"/>
    <mergeCell ref="B1:B2"/>
    <mergeCell ref="C1:C2"/>
    <mergeCell ref="D1:D2"/>
    <mergeCell ref="E1:G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3395E-4AAE-4046-A1F8-6611B27828BC}">
  <dimension ref="A1:O83"/>
  <sheetViews>
    <sheetView topLeftCell="A64" workbookViewId="0">
      <selection sqref="A1:N2"/>
    </sheetView>
  </sheetViews>
  <sheetFormatPr defaultRowHeight="14.25" x14ac:dyDescent="0.2"/>
  <cols>
    <col min="1" max="1" width="12.5" bestFit="1" customWidth="1"/>
  </cols>
  <sheetData>
    <row r="1" spans="1:14" ht="15" x14ac:dyDescent="0.2">
      <c r="A1" s="115" t="s">
        <v>45</v>
      </c>
      <c r="B1" s="117" t="s">
        <v>55</v>
      </c>
      <c r="C1" s="117" t="s">
        <v>219</v>
      </c>
      <c r="D1" s="119" t="s">
        <v>9</v>
      </c>
      <c r="E1" s="119"/>
      <c r="F1" s="119"/>
      <c r="G1" s="82"/>
      <c r="H1" s="113" t="s">
        <v>78</v>
      </c>
      <c r="I1" s="113"/>
      <c r="J1" s="113"/>
      <c r="K1" s="82"/>
      <c r="L1" s="114" t="s">
        <v>46</v>
      </c>
      <c r="M1" s="114"/>
      <c r="N1" s="114"/>
    </row>
    <row r="2" spans="1:14" ht="15" x14ac:dyDescent="0.2">
      <c r="A2" s="116"/>
      <c r="B2" s="118"/>
      <c r="C2" s="118"/>
      <c r="D2" s="83" t="s">
        <v>47</v>
      </c>
      <c r="E2" s="83" t="s">
        <v>48</v>
      </c>
      <c r="F2" s="83" t="s">
        <v>258</v>
      </c>
      <c r="G2" s="84"/>
      <c r="H2" s="85" t="s">
        <v>47</v>
      </c>
      <c r="I2" s="83" t="s">
        <v>48</v>
      </c>
      <c r="J2" s="83" t="s">
        <v>258</v>
      </c>
      <c r="K2" s="84"/>
      <c r="L2" s="83" t="s">
        <v>47</v>
      </c>
      <c r="M2" s="83" t="s">
        <v>48</v>
      </c>
      <c r="N2" s="81" t="s">
        <v>258</v>
      </c>
    </row>
    <row r="3" spans="1:14" ht="15" x14ac:dyDescent="0.2">
      <c r="A3" s="21" t="s">
        <v>262</v>
      </c>
      <c r="B3" s="27">
        <v>560</v>
      </c>
      <c r="C3" s="27">
        <v>7</v>
      </c>
      <c r="D3" s="24">
        <v>1502.59998023509</v>
      </c>
      <c r="E3" s="22">
        <v>1510.73</v>
      </c>
      <c r="F3" s="22">
        <v>1504.07</v>
      </c>
      <c r="H3" s="24">
        <v>0</v>
      </c>
      <c r="I3" s="22">
        <f>100*(E3-D3)/E3</f>
        <v>0.53815173888848455</v>
      </c>
      <c r="J3" s="22">
        <f>100*(F3-D3)/F3</f>
        <v>9.7736126969484194E-2</v>
      </c>
      <c r="L3" s="22">
        <v>24.966000000000001</v>
      </c>
      <c r="M3" s="22">
        <v>0.16300000000000001</v>
      </c>
      <c r="N3" s="22">
        <v>0.26600000000000001</v>
      </c>
    </row>
    <row r="4" spans="1:14" ht="15" x14ac:dyDescent="0.2">
      <c r="A4" s="21" t="s">
        <v>330</v>
      </c>
      <c r="B4" s="27">
        <v>76</v>
      </c>
      <c r="C4" s="27">
        <v>3</v>
      </c>
      <c r="D4" s="24">
        <v>200.64</v>
      </c>
      <c r="E4" s="24">
        <v>200.64</v>
      </c>
      <c r="F4" s="24">
        <v>200.64</v>
      </c>
      <c r="H4" s="24">
        <v>0</v>
      </c>
      <c r="I4" s="24">
        <f>100*(E4-D4)/E4</f>
        <v>0</v>
      </c>
      <c r="J4" s="24">
        <f t="shared" ref="J4:J67" si="0">100*(F4-D4)/F4</f>
        <v>0</v>
      </c>
      <c r="L4" s="22">
        <v>4.4999999999999998E-2</v>
      </c>
      <c r="M4" s="22">
        <v>7.0000000000000001E-3</v>
      </c>
      <c r="N4" s="22">
        <v>1.4E-2</v>
      </c>
    </row>
    <row r="5" spans="1:14" ht="15" x14ac:dyDescent="0.2">
      <c r="A5" s="21" t="s">
        <v>331</v>
      </c>
      <c r="B5" s="27">
        <v>150</v>
      </c>
      <c r="C5" s="27">
        <v>4</v>
      </c>
      <c r="D5" s="24">
        <v>397.62999749183598</v>
      </c>
      <c r="E5" s="24">
        <v>397.63</v>
      </c>
      <c r="F5" s="24">
        <v>397.63</v>
      </c>
      <c r="H5" s="24">
        <v>0</v>
      </c>
      <c r="I5" s="24">
        <f t="shared" ref="I5:I67" si="1">100*(E5-D5)/E5</f>
        <v>6.3077836582630905E-7</v>
      </c>
      <c r="J5" s="24">
        <f t="shared" si="0"/>
        <v>6.3077836582630905E-7</v>
      </c>
      <c r="L5" s="22">
        <v>0.43</v>
      </c>
      <c r="M5" s="22">
        <v>8.9999999999999993E-3</v>
      </c>
      <c r="N5" s="22">
        <v>1.4999999999999999E-2</v>
      </c>
    </row>
    <row r="6" spans="1:14" ht="15" x14ac:dyDescent="0.2">
      <c r="A6" s="21" t="s">
        <v>332</v>
      </c>
      <c r="B6" s="27">
        <v>218</v>
      </c>
      <c r="C6" s="27">
        <v>2</v>
      </c>
      <c r="D6" s="24">
        <v>585.09997045993805</v>
      </c>
      <c r="E6" s="24">
        <v>585.11</v>
      </c>
      <c r="F6" s="24">
        <v>585.11</v>
      </c>
      <c r="H6" s="24">
        <v>0</v>
      </c>
      <c r="I6" s="24">
        <f t="shared" si="1"/>
        <v>1.7141289777929493E-3</v>
      </c>
      <c r="J6" s="24">
        <f t="shared" si="0"/>
        <v>1.7141289777929493E-3</v>
      </c>
      <c r="L6" s="22">
        <v>1.093</v>
      </c>
      <c r="M6" s="22">
        <v>1.7000000000000001E-2</v>
      </c>
      <c r="N6" s="22">
        <v>2.1000000000000001E-2</v>
      </c>
    </row>
    <row r="7" spans="1:14" ht="15" x14ac:dyDescent="0.2">
      <c r="A7" s="21" t="s">
        <v>333</v>
      </c>
      <c r="B7" s="27">
        <v>285</v>
      </c>
      <c r="C7" s="27">
        <v>1</v>
      </c>
      <c r="D7" s="24">
        <v>782.93</v>
      </c>
      <c r="E7" s="24">
        <v>782.93</v>
      </c>
      <c r="F7" s="24">
        <v>782.93</v>
      </c>
      <c r="H7" s="24">
        <v>0</v>
      </c>
      <c r="I7" s="24">
        <f t="shared" si="1"/>
        <v>0</v>
      </c>
      <c r="J7" s="24">
        <f t="shared" si="0"/>
        <v>0</v>
      </c>
      <c r="L7" s="22">
        <v>0.77</v>
      </c>
      <c r="M7" s="22">
        <v>2.5000000000000001E-2</v>
      </c>
      <c r="N7" s="22">
        <v>3.4000000000000002E-2</v>
      </c>
    </row>
    <row r="8" spans="1:14" ht="15" x14ac:dyDescent="0.2">
      <c r="A8" s="21" t="s">
        <v>334</v>
      </c>
      <c r="B8" s="27">
        <v>375</v>
      </c>
      <c r="C8" s="27">
        <v>4</v>
      </c>
      <c r="D8" s="24">
        <v>977.67002177238396</v>
      </c>
      <c r="E8" s="22">
        <v>979.08</v>
      </c>
      <c r="F8" s="22">
        <v>979.08</v>
      </c>
      <c r="H8" s="24">
        <v>0</v>
      </c>
      <c r="I8" s="22">
        <f t="shared" si="1"/>
        <v>0.14401052290069039</v>
      </c>
      <c r="J8" s="22">
        <f t="shared" si="0"/>
        <v>0.14401052290069039</v>
      </c>
      <c r="L8" s="22">
        <v>1.899</v>
      </c>
      <c r="M8" s="22">
        <v>0.05</v>
      </c>
      <c r="N8" s="22">
        <v>5.8000000000000003E-2</v>
      </c>
    </row>
    <row r="9" spans="1:14" ht="15" x14ac:dyDescent="0.2">
      <c r="A9" s="21" t="s">
        <v>335</v>
      </c>
      <c r="B9" s="27">
        <v>437</v>
      </c>
      <c r="C9" s="27">
        <v>6</v>
      </c>
      <c r="D9" s="24">
        <v>1181.22002923488</v>
      </c>
      <c r="E9" s="22">
        <v>1182.4000000000001</v>
      </c>
      <c r="F9" s="22">
        <v>1182.4000000000001</v>
      </c>
      <c r="H9" s="24">
        <v>0</v>
      </c>
      <c r="I9" s="22">
        <f t="shared" si="1"/>
        <v>9.9794550500681714E-2</v>
      </c>
      <c r="J9" s="22">
        <f t="shared" si="0"/>
        <v>9.9794550500681714E-2</v>
      </c>
      <c r="L9" s="22">
        <v>9.1750000000000007</v>
      </c>
      <c r="M9" s="22">
        <v>5.8999999999999997E-2</v>
      </c>
      <c r="N9" s="22">
        <v>8.7999999999999995E-2</v>
      </c>
    </row>
    <row r="10" spans="1:14" ht="15" x14ac:dyDescent="0.2">
      <c r="A10" s="21" t="s">
        <v>336</v>
      </c>
      <c r="B10" s="27">
        <v>502</v>
      </c>
      <c r="C10" s="27">
        <v>5</v>
      </c>
      <c r="D10" s="24">
        <v>1377.8900339603399</v>
      </c>
      <c r="E10" s="22">
        <v>1390.01</v>
      </c>
      <c r="F10" s="22">
        <v>1378.48</v>
      </c>
      <c r="H10" s="24">
        <v>0</v>
      </c>
      <c r="I10" s="22">
        <f t="shared" si="1"/>
        <v>0.87193372994871154</v>
      </c>
      <c r="J10" s="22">
        <f t="shared" si="0"/>
        <v>4.2798302453435091E-2</v>
      </c>
      <c r="L10" s="22">
        <v>9.7430000000000003</v>
      </c>
      <c r="M10" s="22">
        <v>6.5000000000000002E-2</v>
      </c>
      <c r="N10" s="22">
        <v>0.114</v>
      </c>
    </row>
    <row r="11" spans="1:14" ht="15" x14ac:dyDescent="0.2">
      <c r="A11" s="21" t="s">
        <v>263</v>
      </c>
      <c r="B11" s="27">
        <v>116</v>
      </c>
      <c r="C11" s="27">
        <v>1</v>
      </c>
      <c r="D11" s="24">
        <v>321.930012226104</v>
      </c>
      <c r="E11" s="22">
        <v>326.09003000000001</v>
      </c>
      <c r="F11" s="24">
        <v>321.93002000000001</v>
      </c>
      <c r="H11" s="24">
        <v>0</v>
      </c>
      <c r="I11" s="22">
        <f t="shared" si="1"/>
        <v>1.2757267598448243</v>
      </c>
      <c r="J11" s="24">
        <f t="shared" si="0"/>
        <v>2.4147782228590559E-6</v>
      </c>
      <c r="L11" s="22">
        <v>0.19600000000000001</v>
      </c>
      <c r="M11" s="22">
        <v>5.0000000000000001E-3</v>
      </c>
      <c r="N11" s="22">
        <v>1.2999999999999999E-2</v>
      </c>
    </row>
    <row r="12" spans="1:14" ht="15" x14ac:dyDescent="0.2">
      <c r="A12" s="21" t="s">
        <v>264</v>
      </c>
      <c r="B12" s="27">
        <v>38</v>
      </c>
      <c r="C12" s="27">
        <v>1</v>
      </c>
      <c r="D12" s="24">
        <v>102.15</v>
      </c>
      <c r="E12" s="24">
        <v>102.15</v>
      </c>
      <c r="F12" s="24">
        <v>102.15</v>
      </c>
      <c r="H12" s="24">
        <v>0</v>
      </c>
      <c r="I12" s="24">
        <f t="shared" si="1"/>
        <v>0</v>
      </c>
      <c r="J12" s="24">
        <f t="shared" si="0"/>
        <v>0</v>
      </c>
      <c r="L12" s="22">
        <v>3.0000000000000001E-3</v>
      </c>
      <c r="M12" s="22">
        <v>1E-3</v>
      </c>
      <c r="N12" s="22">
        <v>2E-3</v>
      </c>
    </row>
    <row r="13" spans="1:14" ht="15" x14ac:dyDescent="0.2">
      <c r="A13" s="21" t="s">
        <v>265</v>
      </c>
      <c r="B13" s="27">
        <v>70</v>
      </c>
      <c r="C13" s="27">
        <v>4</v>
      </c>
      <c r="D13" s="24">
        <v>206.00999689102099</v>
      </c>
      <c r="E13" s="22">
        <v>207.36</v>
      </c>
      <c r="F13" s="22">
        <v>207.36</v>
      </c>
      <c r="H13" s="24">
        <v>0</v>
      </c>
      <c r="I13" s="22">
        <f t="shared" si="1"/>
        <v>0.65104316598139655</v>
      </c>
      <c r="J13" s="22">
        <f t="shared" si="0"/>
        <v>0.65104316598139655</v>
      </c>
      <c r="L13" s="22">
        <v>0.13200000000000001</v>
      </c>
      <c r="M13" s="22">
        <v>2E-3</v>
      </c>
      <c r="N13" s="22">
        <v>8.0000000000000002E-3</v>
      </c>
    </row>
    <row r="14" spans="1:14" ht="15" x14ac:dyDescent="0.2">
      <c r="A14" s="21" t="s">
        <v>266</v>
      </c>
      <c r="B14" s="27">
        <v>97</v>
      </c>
      <c r="C14" s="27">
        <v>2</v>
      </c>
      <c r="D14" s="24">
        <v>299.23</v>
      </c>
      <c r="E14" s="24">
        <v>299.23</v>
      </c>
      <c r="F14" s="22">
        <v>301.23</v>
      </c>
      <c r="H14" s="24">
        <v>0</v>
      </c>
      <c r="I14" s="24">
        <f t="shared" si="1"/>
        <v>0</v>
      </c>
      <c r="J14" s="22">
        <f t="shared" si="0"/>
        <v>0.66394449424028146</v>
      </c>
      <c r="L14" s="22">
        <v>0.1</v>
      </c>
      <c r="M14" s="22">
        <v>4.0000000000000001E-3</v>
      </c>
      <c r="N14" s="22">
        <v>1.4E-2</v>
      </c>
    </row>
    <row r="15" spans="1:14" ht="15" x14ac:dyDescent="0.2">
      <c r="A15" s="21" t="s">
        <v>267</v>
      </c>
      <c r="B15" s="27">
        <v>135</v>
      </c>
      <c r="C15" s="27">
        <v>4</v>
      </c>
      <c r="D15" s="24">
        <v>402.809996247291</v>
      </c>
      <c r="E15" s="22">
        <v>403.74</v>
      </c>
      <c r="F15" s="22">
        <v>406.56</v>
      </c>
      <c r="H15" s="24">
        <v>0</v>
      </c>
      <c r="I15" s="22">
        <f t="shared" si="1"/>
        <v>0.23034719193268255</v>
      </c>
      <c r="J15" s="22">
        <f t="shared" si="0"/>
        <v>0.92237400450339579</v>
      </c>
      <c r="L15" s="22">
        <v>0.749</v>
      </c>
      <c r="M15" s="22">
        <v>4.0000000000000001E-3</v>
      </c>
      <c r="N15" s="22">
        <v>1.4999999999999999E-2</v>
      </c>
    </row>
    <row r="16" spans="1:14" ht="15" x14ac:dyDescent="0.2">
      <c r="A16" s="21" t="s">
        <v>268</v>
      </c>
      <c r="B16" s="27">
        <v>163</v>
      </c>
      <c r="C16" s="27">
        <v>3</v>
      </c>
      <c r="D16" s="24">
        <v>506.649999856948</v>
      </c>
      <c r="E16" s="22">
        <v>509.24</v>
      </c>
      <c r="F16" s="22">
        <v>509.24</v>
      </c>
      <c r="H16" s="24">
        <v>0</v>
      </c>
      <c r="I16" s="22">
        <f t="shared" si="1"/>
        <v>0.50860108064017151</v>
      </c>
      <c r="J16" s="22">
        <f t="shared" si="0"/>
        <v>0.50860108064017151</v>
      </c>
      <c r="L16" s="22">
        <v>0.57999999999999996</v>
      </c>
      <c r="M16" s="22">
        <v>8.9999999999999993E-3</v>
      </c>
      <c r="N16" s="22">
        <v>1.4E-2</v>
      </c>
    </row>
    <row r="17" spans="1:14" ht="15" x14ac:dyDescent="0.2">
      <c r="A17" s="21" t="s">
        <v>269</v>
      </c>
      <c r="B17" s="27">
        <v>59</v>
      </c>
      <c r="C17" s="27">
        <v>7</v>
      </c>
      <c r="D17" s="24">
        <v>443.33000242710102</v>
      </c>
      <c r="E17" s="22">
        <v>444.24</v>
      </c>
      <c r="F17" s="22">
        <v>443.65</v>
      </c>
      <c r="H17" s="24">
        <v>0</v>
      </c>
      <c r="I17" s="22">
        <f t="shared" si="1"/>
        <v>0.20484368199599035</v>
      </c>
      <c r="J17" s="22">
        <f t="shared" si="0"/>
        <v>7.2128383387570313E-2</v>
      </c>
      <c r="L17" s="22">
        <v>0.14899999999999999</v>
      </c>
      <c r="M17" s="22">
        <v>2E-3</v>
      </c>
      <c r="N17" s="22">
        <v>6.0000000000000001E-3</v>
      </c>
    </row>
    <row r="18" spans="1:14" ht="15" x14ac:dyDescent="0.2">
      <c r="A18" s="21" t="s">
        <v>270</v>
      </c>
      <c r="B18" s="27">
        <v>32</v>
      </c>
      <c r="C18" s="27">
        <v>4</v>
      </c>
      <c r="D18" s="24">
        <v>475.94999146461402</v>
      </c>
      <c r="E18" s="22">
        <v>478.94997999999998</v>
      </c>
      <c r="F18" s="22">
        <v>477.94997999999998</v>
      </c>
      <c r="H18" s="24">
        <v>0</v>
      </c>
      <c r="I18" s="22">
        <f t="shared" si="1"/>
        <v>0.62636781723760937</v>
      </c>
      <c r="J18" s="22">
        <f t="shared" si="0"/>
        <v>0.41845143196490286</v>
      </c>
      <c r="L18" s="22">
        <v>2.7E-2</v>
      </c>
      <c r="M18" s="22">
        <v>0</v>
      </c>
      <c r="N18" s="22">
        <v>5.0000000000000001E-3</v>
      </c>
    </row>
    <row r="19" spans="1:14" ht="15" x14ac:dyDescent="0.2">
      <c r="A19" s="21" t="s">
        <v>271</v>
      </c>
      <c r="B19" s="27">
        <v>29</v>
      </c>
      <c r="C19" s="27">
        <v>4</v>
      </c>
      <c r="D19" s="24">
        <v>421.56999897956803</v>
      </c>
      <c r="E19" s="22">
        <v>422.78</v>
      </c>
      <c r="F19" s="22">
        <v>422.78</v>
      </c>
      <c r="H19" s="24">
        <v>0</v>
      </c>
      <c r="I19" s="22">
        <f t="shared" si="1"/>
        <v>0.28620110233027724</v>
      </c>
      <c r="J19" s="22">
        <f t="shared" si="0"/>
        <v>0.28620110233027724</v>
      </c>
      <c r="L19" s="22">
        <v>0.155</v>
      </c>
      <c r="M19" s="22">
        <v>1E-3</v>
      </c>
      <c r="N19" s="22">
        <v>4.0000000000000001E-3</v>
      </c>
    </row>
    <row r="20" spans="1:14" ht="15" x14ac:dyDescent="0.2">
      <c r="A20" s="21" t="s">
        <v>272</v>
      </c>
      <c r="B20" s="27">
        <v>14</v>
      </c>
      <c r="C20" s="27">
        <v>2</v>
      </c>
      <c r="D20" s="24">
        <v>203.92</v>
      </c>
      <c r="E20" s="24">
        <v>203.92</v>
      </c>
      <c r="F20" s="24">
        <v>203.92</v>
      </c>
      <c r="H20" s="24">
        <v>0</v>
      </c>
      <c r="I20" s="24">
        <f t="shared" si="1"/>
        <v>0</v>
      </c>
      <c r="J20" s="24">
        <f t="shared" si="0"/>
        <v>0</v>
      </c>
      <c r="L20" s="22">
        <v>7.0000000000000001E-3</v>
      </c>
      <c r="M20" s="22">
        <v>1E-3</v>
      </c>
      <c r="N20" s="22">
        <v>2E-3</v>
      </c>
    </row>
    <row r="21" spans="1:14" ht="15" x14ac:dyDescent="0.2">
      <c r="A21" s="21" t="s">
        <v>273</v>
      </c>
      <c r="B21" s="27">
        <v>18</v>
      </c>
      <c r="C21" s="27">
        <v>4</v>
      </c>
      <c r="D21" s="24">
        <v>252.04000282287501</v>
      </c>
      <c r="E21" s="22">
        <v>262.05</v>
      </c>
      <c r="F21" s="22">
        <v>254.47</v>
      </c>
      <c r="H21" s="24">
        <v>0</v>
      </c>
      <c r="I21" s="22">
        <f t="shared" si="1"/>
        <v>3.8198806247376456</v>
      </c>
      <c r="J21" s="22">
        <f t="shared" si="0"/>
        <v>0.95492481515502359</v>
      </c>
      <c r="L21" s="22">
        <v>7.0000000000000001E-3</v>
      </c>
      <c r="M21" s="22">
        <v>0</v>
      </c>
      <c r="N21" s="22">
        <v>4.0000000000000001E-3</v>
      </c>
    </row>
    <row r="22" spans="1:14" ht="15" x14ac:dyDescent="0.2">
      <c r="A22" s="21" t="s">
        <v>274</v>
      </c>
      <c r="B22" s="27">
        <v>20</v>
      </c>
      <c r="C22" s="27">
        <v>3</v>
      </c>
      <c r="D22" s="24">
        <v>290.20999145507801</v>
      </c>
      <c r="E22" s="22">
        <v>294.20999999999998</v>
      </c>
      <c r="F22" s="24">
        <v>290.20999999999998</v>
      </c>
      <c r="H22" s="24">
        <v>0</v>
      </c>
      <c r="I22" s="22">
        <f t="shared" si="1"/>
        <v>1.3595759984099685</v>
      </c>
      <c r="J22" s="24">
        <f t="shared" si="0"/>
        <v>2.9443926702123317E-6</v>
      </c>
      <c r="L22" s="22">
        <v>1.2999999999999999E-2</v>
      </c>
      <c r="M22" s="22">
        <v>1E-3</v>
      </c>
      <c r="N22" s="22">
        <v>2E-3</v>
      </c>
    </row>
    <row r="23" spans="1:14" ht="15" x14ac:dyDescent="0.2">
      <c r="A23" s="21" t="s">
        <v>275</v>
      </c>
      <c r="B23" s="27">
        <v>23</v>
      </c>
      <c r="C23" s="27">
        <v>4</v>
      </c>
      <c r="D23" s="24">
        <v>327.01999115943897</v>
      </c>
      <c r="E23" s="22">
        <v>330.21</v>
      </c>
      <c r="F23" s="22">
        <v>330.21</v>
      </c>
      <c r="H23" s="24">
        <v>0</v>
      </c>
      <c r="I23" s="22">
        <f t="shared" si="1"/>
        <v>0.96605458361679131</v>
      </c>
      <c r="J23" s="22">
        <f t="shared" si="0"/>
        <v>0.96605458361679131</v>
      </c>
      <c r="L23" s="22">
        <v>4.9000000000000002E-2</v>
      </c>
      <c r="M23" s="22">
        <v>0</v>
      </c>
      <c r="N23" s="22">
        <v>0.01</v>
      </c>
    </row>
    <row r="24" spans="1:14" ht="15" x14ac:dyDescent="0.2">
      <c r="A24" s="21" t="s">
        <v>276</v>
      </c>
      <c r="B24" s="27">
        <v>26</v>
      </c>
      <c r="C24" s="27">
        <v>5</v>
      </c>
      <c r="D24" s="24">
        <v>374.79000997543301</v>
      </c>
      <c r="E24" s="22">
        <v>379.16</v>
      </c>
      <c r="F24" s="24">
        <v>374.83001999999999</v>
      </c>
      <c r="H24" s="24">
        <v>0</v>
      </c>
      <c r="I24" s="22">
        <f t="shared" si="1"/>
        <v>1.1525451061733876</v>
      </c>
      <c r="J24" s="22">
        <f t="shared" si="0"/>
        <v>1.0674178276057473E-2</v>
      </c>
      <c r="L24" s="22">
        <v>0.247</v>
      </c>
      <c r="M24" s="22">
        <v>1E-3</v>
      </c>
      <c r="N24" s="22">
        <v>0.01</v>
      </c>
    </row>
    <row r="25" spans="1:14" ht="15" x14ac:dyDescent="0.2">
      <c r="A25" s="21" t="s">
        <v>277</v>
      </c>
      <c r="B25" s="27">
        <v>52</v>
      </c>
      <c r="C25" s="27">
        <v>1</v>
      </c>
      <c r="D25" s="24">
        <v>165.85</v>
      </c>
      <c r="E25" s="24">
        <v>165.85</v>
      </c>
      <c r="F25" s="24">
        <v>165.85</v>
      </c>
      <c r="H25" s="24">
        <v>0</v>
      </c>
      <c r="I25" s="24">
        <f t="shared" si="1"/>
        <v>0</v>
      </c>
      <c r="J25" s="24">
        <f t="shared" si="0"/>
        <v>0</v>
      </c>
      <c r="L25" s="22">
        <v>1.4999999999999999E-2</v>
      </c>
      <c r="M25" s="22">
        <v>1E-3</v>
      </c>
      <c r="N25" s="22">
        <v>3.0000000000000001E-3</v>
      </c>
    </row>
    <row r="26" spans="1:14" ht="15" x14ac:dyDescent="0.2">
      <c r="A26" s="21" t="s">
        <v>278</v>
      </c>
      <c r="B26" s="27">
        <v>34</v>
      </c>
      <c r="C26" s="27">
        <v>1</v>
      </c>
      <c r="D26" s="24">
        <v>166.21</v>
      </c>
      <c r="E26" s="24">
        <v>166.21</v>
      </c>
      <c r="F26" s="24">
        <v>166.21</v>
      </c>
      <c r="H26" s="24">
        <v>0</v>
      </c>
      <c r="I26" s="24">
        <f t="shared" si="1"/>
        <v>0</v>
      </c>
      <c r="J26" s="24">
        <f t="shared" si="0"/>
        <v>0</v>
      </c>
      <c r="L26" s="22">
        <v>5.0000000000000001E-3</v>
      </c>
      <c r="M26" s="22">
        <v>1E-3</v>
      </c>
      <c r="N26" s="22">
        <v>2E-3</v>
      </c>
    </row>
    <row r="27" spans="1:14" ht="15" x14ac:dyDescent="0.2">
      <c r="A27" s="21" t="s">
        <v>279</v>
      </c>
      <c r="B27" s="27">
        <v>42</v>
      </c>
      <c r="C27" s="27">
        <v>1</v>
      </c>
      <c r="D27" s="24">
        <v>177.94999694824199</v>
      </c>
      <c r="E27" s="24">
        <v>177.95</v>
      </c>
      <c r="F27" s="24">
        <v>177.95</v>
      </c>
      <c r="H27" s="24">
        <v>0</v>
      </c>
      <c r="I27" s="24">
        <f t="shared" si="1"/>
        <v>1.7149525147981356E-6</v>
      </c>
      <c r="J27" s="24">
        <f t="shared" si="0"/>
        <v>1.7149525147981356E-6</v>
      </c>
      <c r="L27" s="22">
        <v>6.0000000000000001E-3</v>
      </c>
      <c r="M27" s="22">
        <v>1E-3</v>
      </c>
      <c r="N27" s="22">
        <v>4.0000000000000001E-3</v>
      </c>
    </row>
    <row r="28" spans="1:14" ht="15" x14ac:dyDescent="0.2">
      <c r="A28" s="21" t="s">
        <v>280</v>
      </c>
      <c r="B28" s="27">
        <v>48</v>
      </c>
      <c r="C28" s="27">
        <v>2</v>
      </c>
      <c r="D28" s="24">
        <v>179.38999676704401</v>
      </c>
      <c r="E28" s="22">
        <v>179.95</v>
      </c>
      <c r="F28" s="22">
        <v>179.95</v>
      </c>
      <c r="H28" s="24">
        <v>0</v>
      </c>
      <c r="I28" s="22">
        <f t="shared" si="1"/>
        <v>0.31119935146206062</v>
      </c>
      <c r="J28" s="22">
        <f t="shared" si="0"/>
        <v>0.31119935146206062</v>
      </c>
      <c r="L28" s="22">
        <v>3.9E-2</v>
      </c>
      <c r="M28" s="22">
        <v>1E-3</v>
      </c>
      <c r="N28" s="22">
        <v>4.0000000000000001E-3</v>
      </c>
    </row>
    <row r="29" spans="1:14" ht="15" x14ac:dyDescent="0.2">
      <c r="A29" s="21" t="s">
        <v>281</v>
      </c>
      <c r="B29" s="27">
        <v>48</v>
      </c>
      <c r="C29" s="27">
        <v>1</v>
      </c>
      <c r="D29" s="24">
        <v>145.669998168945</v>
      </c>
      <c r="E29" s="24">
        <v>145.66999999999999</v>
      </c>
      <c r="F29" s="24">
        <v>145.66999999999999</v>
      </c>
      <c r="H29" s="24">
        <v>0</v>
      </c>
      <c r="I29" s="24">
        <f t="shared" si="1"/>
        <v>1.2569883899452542E-6</v>
      </c>
      <c r="J29" s="24">
        <f t="shared" si="0"/>
        <v>1.2569883899452542E-6</v>
      </c>
      <c r="L29" s="22">
        <v>7.0000000000000001E-3</v>
      </c>
      <c r="M29" s="22">
        <v>2E-3</v>
      </c>
      <c r="N29" s="22">
        <v>4.0000000000000001E-3</v>
      </c>
    </row>
    <row r="30" spans="1:14" ht="15" x14ac:dyDescent="0.2">
      <c r="A30" s="21" t="s">
        <v>282</v>
      </c>
      <c r="B30" s="27">
        <v>56</v>
      </c>
      <c r="C30" s="27">
        <v>1</v>
      </c>
      <c r="D30" s="24">
        <v>205.53</v>
      </c>
      <c r="E30" s="22">
        <v>205.85</v>
      </c>
      <c r="F30" s="24">
        <v>205.53</v>
      </c>
      <c r="H30" s="24">
        <v>0</v>
      </c>
      <c r="I30" s="22">
        <f t="shared" si="1"/>
        <v>0.15545299975710139</v>
      </c>
      <c r="J30" s="24">
        <f t="shared" si="0"/>
        <v>0</v>
      </c>
      <c r="L30" s="22">
        <v>3.3000000000000002E-2</v>
      </c>
      <c r="M30" s="22">
        <v>1E-3</v>
      </c>
      <c r="N30" s="22">
        <v>6.0000000000000001E-3</v>
      </c>
    </row>
    <row r="31" spans="1:14" ht="15" x14ac:dyDescent="0.2">
      <c r="A31" s="21" t="s">
        <v>283</v>
      </c>
      <c r="B31" s="27">
        <v>56</v>
      </c>
      <c r="C31" s="27">
        <v>1</v>
      </c>
      <c r="D31" s="24">
        <v>202.21</v>
      </c>
      <c r="E31" s="22">
        <v>202.21</v>
      </c>
      <c r="F31" s="24">
        <v>202.21</v>
      </c>
      <c r="H31" s="24">
        <v>0</v>
      </c>
      <c r="I31" s="24">
        <f t="shared" si="1"/>
        <v>0</v>
      </c>
      <c r="J31" s="24">
        <f t="shared" si="0"/>
        <v>0</v>
      </c>
      <c r="L31" s="22">
        <v>8.9999999999999993E-3</v>
      </c>
      <c r="M31" s="22">
        <v>1E-3</v>
      </c>
      <c r="N31" s="22">
        <v>2E-3</v>
      </c>
    </row>
    <row r="32" spans="1:14" ht="15" x14ac:dyDescent="0.2">
      <c r="A32" s="21" t="s">
        <v>284</v>
      </c>
      <c r="B32" s="27">
        <v>56</v>
      </c>
      <c r="C32" s="27">
        <v>3</v>
      </c>
      <c r="D32" s="24">
        <v>216.17999267578099</v>
      </c>
      <c r="E32" s="22">
        <v>216.18</v>
      </c>
      <c r="F32" s="24">
        <v>216.18</v>
      </c>
      <c r="H32" s="24">
        <v>0</v>
      </c>
      <c r="I32" s="24">
        <f t="shared" si="1"/>
        <v>3.3880187864819107E-6</v>
      </c>
      <c r="J32" s="24">
        <f t="shared" si="0"/>
        <v>3.3880187864819107E-6</v>
      </c>
      <c r="L32" s="22">
        <v>0.16400000000000001</v>
      </c>
      <c r="M32" s="22">
        <v>1E-3</v>
      </c>
      <c r="N32" s="22">
        <v>5.0000000000000001E-3</v>
      </c>
    </row>
    <row r="33" spans="1:14" ht="15" x14ac:dyDescent="0.2">
      <c r="A33" s="21" t="s">
        <v>285</v>
      </c>
      <c r="B33" s="27">
        <v>58</v>
      </c>
      <c r="C33" s="27">
        <v>3</v>
      </c>
      <c r="D33" s="24">
        <v>186.72999572753901</v>
      </c>
      <c r="E33" s="22">
        <v>186.73</v>
      </c>
      <c r="F33" s="24">
        <v>186.73</v>
      </c>
      <c r="H33" s="24">
        <v>0</v>
      </c>
      <c r="I33" s="24">
        <f t="shared" si="1"/>
        <v>2.2880420843525967E-6</v>
      </c>
      <c r="J33" s="24">
        <f t="shared" si="0"/>
        <v>2.2880420843525967E-6</v>
      </c>
      <c r="L33" s="22">
        <v>1.9E-2</v>
      </c>
      <c r="M33" s="22">
        <v>1E-3</v>
      </c>
      <c r="N33" s="22">
        <v>4.0000000000000001E-3</v>
      </c>
    </row>
    <row r="34" spans="1:14" ht="15" x14ac:dyDescent="0.2">
      <c r="A34" s="21" t="s">
        <v>286</v>
      </c>
      <c r="B34" s="27">
        <v>62</v>
      </c>
      <c r="C34" s="27">
        <v>3</v>
      </c>
      <c r="D34" s="24">
        <v>214.809995651245</v>
      </c>
      <c r="E34" s="22">
        <v>215.73</v>
      </c>
      <c r="F34" s="22">
        <v>215.73</v>
      </c>
      <c r="H34" s="24">
        <v>0</v>
      </c>
      <c r="I34" s="22">
        <f t="shared" si="1"/>
        <v>0.42646101550780435</v>
      </c>
      <c r="J34" s="22">
        <f t="shared" si="0"/>
        <v>0.42646101550780435</v>
      </c>
      <c r="L34" s="22">
        <v>5.8000000000000003E-2</v>
      </c>
      <c r="M34" s="22">
        <v>1E-3</v>
      </c>
      <c r="N34" s="22">
        <v>3.0000000000000001E-3</v>
      </c>
    </row>
    <row r="35" spans="1:14" ht="15" x14ac:dyDescent="0.2">
      <c r="A35" s="21" t="s">
        <v>287</v>
      </c>
      <c r="B35" s="27">
        <v>58</v>
      </c>
      <c r="C35" s="27">
        <v>2</v>
      </c>
      <c r="D35" s="24">
        <v>213.43000245094299</v>
      </c>
      <c r="E35" s="24">
        <v>213.43001000000001</v>
      </c>
      <c r="F35" s="24">
        <v>213.43001000000001</v>
      </c>
      <c r="H35" s="24">
        <v>0</v>
      </c>
      <c r="I35" s="24">
        <f t="shared" si="1"/>
        <v>3.5370175997420811E-6</v>
      </c>
      <c r="J35" s="24">
        <f t="shared" si="0"/>
        <v>3.5370175997420811E-6</v>
      </c>
      <c r="L35" s="22">
        <v>3.6999999999999998E-2</v>
      </c>
      <c r="M35" s="22">
        <v>1E-3</v>
      </c>
      <c r="N35" s="22">
        <v>4.0000000000000001E-3</v>
      </c>
    </row>
    <row r="36" spans="1:14" ht="15" x14ac:dyDescent="0.2">
      <c r="A36" s="21" t="s">
        <v>288</v>
      </c>
      <c r="B36" s="27">
        <v>61</v>
      </c>
      <c r="C36" s="27">
        <v>1</v>
      </c>
      <c r="D36" s="24">
        <v>230.44999694824199</v>
      </c>
      <c r="E36" s="24">
        <v>230.45</v>
      </c>
      <c r="F36" s="24">
        <v>230.45</v>
      </c>
      <c r="H36" s="24">
        <v>0</v>
      </c>
      <c r="I36" s="24">
        <f t="shared" si="1"/>
        <v>1.3242603602010337E-6</v>
      </c>
      <c r="J36" s="24">
        <f t="shared" si="0"/>
        <v>1.3242603602010337E-6</v>
      </c>
      <c r="L36" s="22">
        <v>5.0000000000000001E-3</v>
      </c>
      <c r="M36" s="22">
        <v>1E-3</v>
      </c>
      <c r="N36" s="22">
        <v>1E-3</v>
      </c>
    </row>
    <row r="37" spans="1:14" ht="15" x14ac:dyDescent="0.2">
      <c r="A37" s="21" t="s">
        <v>289</v>
      </c>
      <c r="B37" s="27">
        <v>66</v>
      </c>
      <c r="C37" s="27">
        <v>2</v>
      </c>
      <c r="D37" s="24">
        <v>251.02999687194799</v>
      </c>
      <c r="E37" s="22">
        <v>251.95</v>
      </c>
      <c r="F37" s="24">
        <v>251.03</v>
      </c>
      <c r="H37" s="24">
        <v>0</v>
      </c>
      <c r="I37" s="22">
        <f t="shared" si="1"/>
        <v>0.36515305737328924</v>
      </c>
      <c r="J37" s="24">
        <f t="shared" si="0"/>
        <v>1.2460869277555484E-6</v>
      </c>
      <c r="L37" s="22">
        <v>0.113</v>
      </c>
      <c r="M37" s="22">
        <v>1E-3</v>
      </c>
      <c r="N37" s="22">
        <v>5.0000000000000001E-3</v>
      </c>
    </row>
    <row r="38" spans="1:14" ht="15" x14ac:dyDescent="0.2">
      <c r="A38" s="21" t="s">
        <v>290</v>
      </c>
      <c r="B38" s="27">
        <v>65</v>
      </c>
      <c r="C38" s="27">
        <v>1</v>
      </c>
      <c r="D38" s="24">
        <v>210.86999320983799</v>
      </c>
      <c r="E38" s="24">
        <v>210.87</v>
      </c>
      <c r="F38" s="24">
        <v>210.87</v>
      </c>
      <c r="H38" s="24">
        <v>0</v>
      </c>
      <c r="I38" s="24">
        <f t="shared" si="1"/>
        <v>3.2200701941636865E-6</v>
      </c>
      <c r="J38" s="24">
        <f t="shared" si="0"/>
        <v>3.2200701941636865E-6</v>
      </c>
      <c r="L38" s="22">
        <v>4.2000000000000003E-2</v>
      </c>
      <c r="M38" s="22">
        <v>2E-3</v>
      </c>
      <c r="N38" s="22">
        <v>4.0000000000000001E-3</v>
      </c>
    </row>
    <row r="39" spans="1:14" ht="15" x14ac:dyDescent="0.2">
      <c r="A39" s="21" t="s">
        <v>291</v>
      </c>
      <c r="B39" s="27">
        <v>64</v>
      </c>
      <c r="C39" s="27">
        <v>1</v>
      </c>
      <c r="D39" s="24">
        <v>244.09000587463299</v>
      </c>
      <c r="E39" s="24">
        <v>244.09001000000001</v>
      </c>
      <c r="F39" s="24">
        <v>244.09001000000001</v>
      </c>
      <c r="H39" s="24">
        <v>0</v>
      </c>
      <c r="I39" s="24">
        <f t="shared" si="1"/>
        <v>1.6901007187185192E-6</v>
      </c>
      <c r="J39" s="24">
        <f t="shared" si="0"/>
        <v>1.6901007187185192E-6</v>
      </c>
      <c r="L39" s="22">
        <v>0.27</v>
      </c>
      <c r="M39" s="22">
        <v>2E-3</v>
      </c>
      <c r="N39" s="22">
        <v>3.0000000000000001E-3</v>
      </c>
    </row>
    <row r="40" spans="1:14" ht="15" x14ac:dyDescent="0.2">
      <c r="A40" s="21" t="s">
        <v>292</v>
      </c>
      <c r="B40" s="27">
        <v>47</v>
      </c>
      <c r="C40" s="27">
        <v>7</v>
      </c>
      <c r="D40" s="24">
        <v>353.930012226104</v>
      </c>
      <c r="E40" s="22">
        <v>354.43002000000001</v>
      </c>
      <c r="F40" s="22">
        <v>354.43002000000001</v>
      </c>
      <c r="H40" s="24">
        <v>0</v>
      </c>
      <c r="I40" s="22">
        <f t="shared" si="1"/>
        <v>0.14107376511053318</v>
      </c>
      <c r="J40" s="22">
        <f t="shared" si="0"/>
        <v>0.14107376511053318</v>
      </c>
      <c r="L40" s="22">
        <v>0.155</v>
      </c>
      <c r="M40" s="22">
        <v>1E-3</v>
      </c>
      <c r="N40" s="22">
        <v>6.0000000000000001E-3</v>
      </c>
    </row>
    <row r="41" spans="1:14" ht="15" x14ac:dyDescent="0.2">
      <c r="A41" s="21" t="s">
        <v>293</v>
      </c>
      <c r="B41" s="27">
        <v>50</v>
      </c>
      <c r="C41" s="27">
        <v>7</v>
      </c>
      <c r="D41" s="24">
        <v>381.71999347209902</v>
      </c>
      <c r="E41" s="22">
        <v>382</v>
      </c>
      <c r="F41" s="22">
        <v>382</v>
      </c>
      <c r="H41" s="24">
        <v>0</v>
      </c>
      <c r="I41" s="22">
        <f t="shared" si="1"/>
        <v>7.3300138193973824E-2</v>
      </c>
      <c r="J41" s="22">
        <f t="shared" si="0"/>
        <v>7.3300138193973824E-2</v>
      </c>
      <c r="L41" s="22">
        <v>0.247</v>
      </c>
      <c r="M41" s="22">
        <v>0</v>
      </c>
      <c r="N41" s="22">
        <v>5.0000000000000001E-3</v>
      </c>
    </row>
    <row r="42" spans="1:14" ht="15" x14ac:dyDescent="0.2">
      <c r="A42" s="21" t="s">
        <v>294</v>
      </c>
      <c r="B42" s="27">
        <v>43</v>
      </c>
      <c r="C42" s="27">
        <v>4</v>
      </c>
      <c r="D42" s="24">
        <v>344.27000725269301</v>
      </c>
      <c r="E42" s="22">
        <v>344.64</v>
      </c>
      <c r="F42" s="22">
        <v>344.64</v>
      </c>
      <c r="H42" s="24">
        <v>0</v>
      </c>
      <c r="I42" s="22">
        <f t="shared" si="1"/>
        <v>0.1073562985454331</v>
      </c>
      <c r="J42" s="22">
        <f t="shared" si="0"/>
        <v>0.1073562985454331</v>
      </c>
      <c r="L42" s="22">
        <v>0.11799999999999999</v>
      </c>
      <c r="M42" s="22">
        <v>1E-3</v>
      </c>
      <c r="N42" s="22">
        <v>4.0000000000000001E-3</v>
      </c>
    </row>
    <row r="43" spans="1:14" ht="15" x14ac:dyDescent="0.2">
      <c r="A43" s="21" t="s">
        <v>295</v>
      </c>
      <c r="B43" s="27">
        <v>50</v>
      </c>
      <c r="C43" s="27">
        <v>3</v>
      </c>
      <c r="D43" s="24">
        <v>356.5</v>
      </c>
      <c r="E43" s="24">
        <v>356.5</v>
      </c>
      <c r="F43" s="24">
        <v>356.5</v>
      </c>
      <c r="H43" s="24">
        <v>0</v>
      </c>
      <c r="I43" s="24">
        <f t="shared" si="1"/>
        <v>0</v>
      </c>
      <c r="J43" s="24">
        <f t="shared" si="0"/>
        <v>0</v>
      </c>
      <c r="L43" s="22">
        <v>1.0999999999999999E-2</v>
      </c>
      <c r="M43" s="22">
        <v>1E-3</v>
      </c>
      <c r="N43" s="22">
        <v>4.0000000000000001E-3</v>
      </c>
    </row>
    <row r="44" spans="1:14" ht="15" x14ac:dyDescent="0.2">
      <c r="A44" s="21" t="s">
        <v>296</v>
      </c>
      <c r="B44" s="27">
        <v>53</v>
      </c>
      <c r="C44" s="27">
        <v>6</v>
      </c>
      <c r="D44" s="24">
        <v>357.13999867439202</v>
      </c>
      <c r="E44" s="22">
        <v>358.53</v>
      </c>
      <c r="F44" s="24">
        <v>357.14</v>
      </c>
      <c r="H44" s="24">
        <v>0</v>
      </c>
      <c r="I44" s="22">
        <f t="shared" si="1"/>
        <v>0.38769456547791115</v>
      </c>
      <c r="J44" s="24">
        <f t="shared" si="0"/>
        <v>3.7117320050492616E-7</v>
      </c>
      <c r="L44" s="22">
        <v>0.40400000000000003</v>
      </c>
      <c r="M44" s="22">
        <v>1E-3</v>
      </c>
      <c r="N44" s="22">
        <v>7.0000000000000001E-3</v>
      </c>
    </row>
    <row r="45" spans="1:14" ht="15" x14ac:dyDescent="0.2">
      <c r="A45" s="21" t="s">
        <v>297</v>
      </c>
      <c r="B45" s="27">
        <v>55</v>
      </c>
      <c r="C45" s="27">
        <v>5</v>
      </c>
      <c r="D45" s="24">
        <v>450.91</v>
      </c>
      <c r="E45" s="24">
        <v>450.91</v>
      </c>
      <c r="F45" s="24">
        <v>450.91</v>
      </c>
      <c r="H45" s="24">
        <v>0</v>
      </c>
      <c r="I45" s="24">
        <f t="shared" si="1"/>
        <v>0</v>
      </c>
      <c r="J45" s="24">
        <f t="shared" si="0"/>
        <v>0</v>
      </c>
      <c r="L45" s="22">
        <v>0.106</v>
      </c>
      <c r="M45" s="22">
        <v>1E-3</v>
      </c>
      <c r="N45" s="22">
        <v>4.0000000000000001E-3</v>
      </c>
    </row>
    <row r="46" spans="1:14" ht="15" x14ac:dyDescent="0.2">
      <c r="A46" s="21" t="s">
        <v>298</v>
      </c>
      <c r="B46" s="27">
        <v>50</v>
      </c>
      <c r="C46" s="27">
        <v>6</v>
      </c>
      <c r="D46" s="24">
        <v>395.18</v>
      </c>
      <c r="E46" s="24">
        <v>395.18</v>
      </c>
      <c r="F46" s="24">
        <v>395.18</v>
      </c>
      <c r="H46" s="24">
        <v>0</v>
      </c>
      <c r="I46" s="24">
        <f t="shared" si="1"/>
        <v>0</v>
      </c>
      <c r="J46" s="24">
        <f t="shared" si="0"/>
        <v>0</v>
      </c>
      <c r="L46" s="22">
        <v>0.108</v>
      </c>
      <c r="M46" s="22">
        <v>0</v>
      </c>
      <c r="N46" s="22">
        <v>4.0000000000000001E-3</v>
      </c>
    </row>
    <row r="47" spans="1:14" ht="15" x14ac:dyDescent="0.2">
      <c r="A47" s="21" t="s">
        <v>299</v>
      </c>
      <c r="B47" s="27">
        <v>55</v>
      </c>
      <c r="C47" s="27">
        <v>4</v>
      </c>
      <c r="D47" s="24">
        <v>412.29999387264201</v>
      </c>
      <c r="E47" s="22">
        <v>412.47</v>
      </c>
      <c r="F47" s="24">
        <v>412.3</v>
      </c>
      <c r="H47" s="24">
        <v>0</v>
      </c>
      <c r="I47" s="22">
        <f t="shared" si="1"/>
        <v>4.1216604203462501E-2</v>
      </c>
      <c r="J47" s="24">
        <f t="shared" si="0"/>
        <v>1.4861406756899368E-6</v>
      </c>
      <c r="L47" s="22">
        <v>9.5000000000000001E-2</v>
      </c>
      <c r="M47" s="22">
        <v>0</v>
      </c>
      <c r="N47" s="22">
        <v>4.0000000000000001E-3</v>
      </c>
    </row>
    <row r="48" spans="1:14" ht="15" x14ac:dyDescent="0.2">
      <c r="A48" s="21" t="s">
        <v>300</v>
      </c>
      <c r="B48" s="27">
        <v>62</v>
      </c>
      <c r="C48" s="27">
        <v>4</v>
      </c>
      <c r="D48" s="24">
        <v>407.31999874114899</v>
      </c>
      <c r="E48" s="22">
        <v>408.53</v>
      </c>
      <c r="F48" s="22">
        <v>408.53</v>
      </c>
      <c r="H48" s="24">
        <v>0</v>
      </c>
      <c r="I48" s="22">
        <f t="shared" si="1"/>
        <v>0.29618418692653659</v>
      </c>
      <c r="J48" s="22">
        <f t="shared" si="0"/>
        <v>0.29618418692653659</v>
      </c>
      <c r="L48" s="22">
        <v>0.11700000000000001</v>
      </c>
      <c r="M48" s="22">
        <v>2E-3</v>
      </c>
      <c r="N48" s="22">
        <v>5.0000000000000001E-3</v>
      </c>
    </row>
    <row r="49" spans="1:14" ht="15" x14ac:dyDescent="0.2">
      <c r="A49" s="21" t="s">
        <v>301</v>
      </c>
      <c r="B49" s="27">
        <v>58</v>
      </c>
      <c r="C49" s="27">
        <v>5</v>
      </c>
      <c r="D49" s="24">
        <v>408.77001214027399</v>
      </c>
      <c r="E49" s="24">
        <v>408.77001999999999</v>
      </c>
      <c r="F49" s="24">
        <v>408.77001999999999</v>
      </c>
      <c r="H49" s="24">
        <v>0</v>
      </c>
      <c r="I49" s="24">
        <f t="shared" si="1"/>
        <v>1.9227745706865282E-6</v>
      </c>
      <c r="J49" s="24">
        <f t="shared" si="0"/>
        <v>1.9227745706865282E-6</v>
      </c>
      <c r="L49" s="22">
        <v>6.8000000000000005E-2</v>
      </c>
      <c r="M49" s="22">
        <v>0</v>
      </c>
      <c r="N49" s="22">
        <v>4.0000000000000001E-3</v>
      </c>
    </row>
    <row r="50" spans="1:14" ht="15" x14ac:dyDescent="0.2">
      <c r="A50" s="21" t="s">
        <v>302</v>
      </c>
      <c r="B50" s="27">
        <v>66</v>
      </c>
      <c r="C50" s="27">
        <v>8</v>
      </c>
      <c r="D50" s="24">
        <v>505.119990229606</v>
      </c>
      <c r="E50" s="22">
        <v>507.28998000000001</v>
      </c>
      <c r="F50" s="22">
        <v>507.28998000000001</v>
      </c>
      <c r="H50" s="24">
        <v>0</v>
      </c>
      <c r="I50" s="22">
        <f t="shared" si="1"/>
        <v>0.42776121270796852</v>
      </c>
      <c r="J50" s="22">
        <f t="shared" si="0"/>
        <v>0.42776121270796852</v>
      </c>
      <c r="L50" s="22">
        <v>0.223</v>
      </c>
      <c r="M50" s="22">
        <v>2E-3</v>
      </c>
      <c r="N50" s="22">
        <v>6.0000000000000001E-3</v>
      </c>
    </row>
    <row r="51" spans="1:14" ht="15" x14ac:dyDescent="0.2">
      <c r="A51" s="21" t="s">
        <v>303</v>
      </c>
      <c r="B51" s="27">
        <v>66</v>
      </c>
      <c r="C51" s="27">
        <v>9</v>
      </c>
      <c r="D51" s="24">
        <v>475.34899999999999</v>
      </c>
      <c r="E51" s="22">
        <v>477.18</v>
      </c>
      <c r="F51" s="24">
        <v>475.34998000000002</v>
      </c>
      <c r="H51" s="24">
        <v>0</v>
      </c>
      <c r="I51" s="22">
        <f t="shared" si="1"/>
        <v>0.38371264512343711</v>
      </c>
      <c r="J51" s="24">
        <f t="shared" si="0"/>
        <v>2.0616388792671207E-4</v>
      </c>
      <c r="L51" s="22">
        <v>0.54100000000000004</v>
      </c>
      <c r="M51" s="22">
        <v>1E-3</v>
      </c>
      <c r="N51" s="22">
        <v>7.0000000000000001E-3</v>
      </c>
    </row>
    <row r="52" spans="1:14" ht="15" x14ac:dyDescent="0.2">
      <c r="A52" s="21" t="s">
        <v>304</v>
      </c>
      <c r="B52" s="27">
        <v>65</v>
      </c>
      <c r="C52" s="27">
        <v>7</v>
      </c>
      <c r="D52" s="24">
        <v>477.18</v>
      </c>
      <c r="E52" s="24">
        <v>477.18</v>
      </c>
      <c r="F52" s="24">
        <v>477.18</v>
      </c>
      <c r="H52" s="24">
        <v>0</v>
      </c>
      <c r="I52" s="24">
        <f t="shared" si="1"/>
        <v>0</v>
      </c>
      <c r="J52" s="24">
        <f t="shared" si="0"/>
        <v>0</v>
      </c>
      <c r="L52" s="22">
        <v>0.39900000000000002</v>
      </c>
      <c r="M52" s="22">
        <v>1E-3</v>
      </c>
      <c r="N52" s="22">
        <v>7.0000000000000001E-3</v>
      </c>
    </row>
    <row r="53" spans="1:14" ht="15" x14ac:dyDescent="0.2">
      <c r="A53" s="21" t="s">
        <v>305</v>
      </c>
      <c r="B53" s="27">
        <v>73</v>
      </c>
      <c r="C53" s="27">
        <v>8</v>
      </c>
      <c r="D53" s="24">
        <v>484.34899999999999</v>
      </c>
      <c r="E53" s="24">
        <v>484.34998000000002</v>
      </c>
      <c r="F53" s="24">
        <v>484.34998000000002</v>
      </c>
      <c r="H53" s="24">
        <v>0</v>
      </c>
      <c r="I53" s="24">
        <f t="shared" si="1"/>
        <v>2.0233303200030032E-4</v>
      </c>
      <c r="J53" s="24">
        <f t="shared" si="0"/>
        <v>2.0233303200030032E-4</v>
      </c>
      <c r="L53" s="22">
        <v>0.47899999999999998</v>
      </c>
      <c r="M53" s="22">
        <v>2E-3</v>
      </c>
      <c r="N53" s="22">
        <v>7.0000000000000001E-3</v>
      </c>
    </row>
    <row r="54" spans="1:14" ht="15" x14ac:dyDescent="0.2">
      <c r="A54" s="21" t="s">
        <v>306</v>
      </c>
      <c r="B54" s="27">
        <v>59</v>
      </c>
      <c r="C54" s="27">
        <v>8</v>
      </c>
      <c r="D54" s="24">
        <v>476.77998781204201</v>
      </c>
      <c r="E54" s="24">
        <v>476.78</v>
      </c>
      <c r="F54" s="24">
        <v>476.78</v>
      </c>
      <c r="H54" s="24">
        <v>0</v>
      </c>
      <c r="I54" s="24">
        <f t="shared" si="1"/>
        <v>2.5563064649860964E-6</v>
      </c>
      <c r="J54" s="24">
        <f t="shared" si="0"/>
        <v>2.5563064649860964E-6</v>
      </c>
      <c r="L54" s="22">
        <v>2.2879999999999998</v>
      </c>
      <c r="M54" s="22">
        <v>1E-3</v>
      </c>
      <c r="N54" s="22">
        <v>7.0000000000000001E-3</v>
      </c>
    </row>
    <row r="55" spans="1:14" ht="15" x14ac:dyDescent="0.2">
      <c r="A55" s="21" t="s">
        <v>307</v>
      </c>
      <c r="B55" s="27">
        <v>110</v>
      </c>
      <c r="C55" s="27">
        <v>4</v>
      </c>
      <c r="D55" s="24">
        <v>425.65001201629599</v>
      </c>
      <c r="E55" s="22">
        <v>428.05002000000002</v>
      </c>
      <c r="F55" s="22">
        <v>426.53003000000001</v>
      </c>
      <c r="H55" s="24">
        <v>0</v>
      </c>
      <c r="I55" s="22">
        <f t="shared" si="1"/>
        <v>0.56068400223507264</v>
      </c>
      <c r="J55" s="22">
        <f t="shared" si="0"/>
        <v>0.20632028739078978</v>
      </c>
      <c r="L55" s="22">
        <v>0.26</v>
      </c>
      <c r="M55" s="22">
        <v>4.0000000000000001E-3</v>
      </c>
      <c r="N55" s="22">
        <v>3.5000000000000003E-2</v>
      </c>
    </row>
    <row r="56" spans="1:14" ht="15" x14ac:dyDescent="0.2">
      <c r="A56" s="21" t="s">
        <v>308</v>
      </c>
      <c r="B56" s="27">
        <v>64</v>
      </c>
      <c r="C56" s="27">
        <v>10</v>
      </c>
      <c r="D56" s="24">
        <v>383.08000099658898</v>
      </c>
      <c r="E56" s="22">
        <v>385.11</v>
      </c>
      <c r="F56" s="22">
        <v>384.52</v>
      </c>
      <c r="H56" s="24">
        <v>0</v>
      </c>
      <c r="I56" s="22">
        <f t="shared" si="1"/>
        <v>0.52712186217211576</v>
      </c>
      <c r="J56" s="22">
        <f t="shared" si="0"/>
        <v>0.37449261505539461</v>
      </c>
      <c r="L56" s="22">
        <v>1.0389999999999999</v>
      </c>
      <c r="M56" s="22">
        <v>1E-3</v>
      </c>
      <c r="N56" s="22">
        <v>6.0000000000000001E-3</v>
      </c>
    </row>
    <row r="57" spans="1:14" ht="15" x14ac:dyDescent="0.2">
      <c r="A57" s="21" t="s">
        <v>309</v>
      </c>
      <c r="B57" s="27">
        <v>73</v>
      </c>
      <c r="C57" s="27">
        <v>9</v>
      </c>
      <c r="D57" s="24">
        <v>410.84999144077301</v>
      </c>
      <c r="E57" s="22">
        <v>411.44</v>
      </c>
      <c r="F57" s="22">
        <v>411.44</v>
      </c>
      <c r="H57" s="24">
        <v>0</v>
      </c>
      <c r="I57" s="22">
        <f t="shared" si="1"/>
        <v>0.14340087478781535</v>
      </c>
      <c r="J57" s="22">
        <f t="shared" si="0"/>
        <v>0.14340087478781535</v>
      </c>
      <c r="L57" s="22">
        <v>0.39700000000000002</v>
      </c>
      <c r="M57" s="22">
        <v>2E-3</v>
      </c>
      <c r="N57" s="22">
        <v>7.0000000000000001E-3</v>
      </c>
    </row>
    <row r="58" spans="1:14" ht="15" x14ac:dyDescent="0.2">
      <c r="A58" s="21" t="s">
        <v>310</v>
      </c>
      <c r="B58" s="27">
        <v>68</v>
      </c>
      <c r="C58" s="27">
        <v>9</v>
      </c>
      <c r="D58" s="24">
        <v>318.30000734329201</v>
      </c>
      <c r="E58" s="24">
        <v>318.30002000000002</v>
      </c>
      <c r="F58" s="24">
        <v>318.30002000000002</v>
      </c>
      <c r="H58" s="24">
        <v>0</v>
      </c>
      <c r="I58" s="24">
        <f t="shared" si="1"/>
        <v>3.9763453388292303E-6</v>
      </c>
      <c r="J58" s="24">
        <f t="shared" si="0"/>
        <v>3.9763453388292303E-6</v>
      </c>
      <c r="L58" s="22">
        <v>0.112</v>
      </c>
      <c r="M58" s="22">
        <v>1E-3</v>
      </c>
      <c r="N58" s="22">
        <v>6.0000000000000001E-3</v>
      </c>
    </row>
    <row r="59" spans="1:14" ht="15" x14ac:dyDescent="0.2">
      <c r="A59" s="21" t="s">
        <v>311</v>
      </c>
      <c r="B59" s="27">
        <v>65</v>
      </c>
      <c r="C59" s="27">
        <v>7</v>
      </c>
      <c r="D59" s="24">
        <v>330.12</v>
      </c>
      <c r="E59" s="24">
        <v>330.12</v>
      </c>
      <c r="F59" s="24">
        <v>330.12</v>
      </c>
      <c r="H59" s="24">
        <v>0</v>
      </c>
      <c r="I59" s="24">
        <f t="shared" si="1"/>
        <v>0</v>
      </c>
      <c r="J59" s="24">
        <f t="shared" si="0"/>
        <v>0</v>
      </c>
      <c r="L59" s="22">
        <v>0.30599999999999999</v>
      </c>
      <c r="M59" s="22">
        <v>2E-3</v>
      </c>
      <c r="N59" s="22">
        <v>6.0000000000000001E-3</v>
      </c>
    </row>
    <row r="60" spans="1:14" ht="15" x14ac:dyDescent="0.2">
      <c r="A60" s="21" t="s">
        <v>312</v>
      </c>
      <c r="B60" s="27">
        <v>58</v>
      </c>
      <c r="C60" s="27">
        <v>6</v>
      </c>
      <c r="D60" s="24">
        <v>315.27999877929602</v>
      </c>
      <c r="E60" s="24">
        <v>315.27999999999997</v>
      </c>
      <c r="F60" s="24">
        <v>315.27999999999997</v>
      </c>
      <c r="H60" s="24">
        <v>0</v>
      </c>
      <c r="I60" s="24">
        <f t="shared" si="1"/>
        <v>3.8718090280590012E-7</v>
      </c>
      <c r="J60" s="24">
        <f t="shared" si="0"/>
        <v>3.8718090280590012E-7</v>
      </c>
      <c r="L60" s="22">
        <v>6.0999999999999999E-2</v>
      </c>
      <c r="M60" s="22">
        <v>1E-3</v>
      </c>
      <c r="N60" s="22">
        <v>5.0000000000000001E-3</v>
      </c>
    </row>
    <row r="61" spans="1:14" ht="15" x14ac:dyDescent="0.2">
      <c r="A61" s="21" t="s">
        <v>313</v>
      </c>
      <c r="B61" s="27">
        <v>28</v>
      </c>
      <c r="C61" s="27">
        <v>1</v>
      </c>
      <c r="D61" s="24">
        <v>99.709999084472599</v>
      </c>
      <c r="E61" s="24">
        <v>99.71</v>
      </c>
      <c r="F61" s="24">
        <v>99.71</v>
      </c>
      <c r="H61" s="24">
        <v>0</v>
      </c>
      <c r="I61" s="24">
        <f t="shared" si="1"/>
        <v>9.1819014576335656E-7</v>
      </c>
      <c r="J61" s="24">
        <f t="shared" si="0"/>
        <v>9.1819014576335656E-7</v>
      </c>
      <c r="L61" s="22">
        <v>5.0000000000000001E-3</v>
      </c>
      <c r="M61" s="22">
        <v>0</v>
      </c>
      <c r="N61" s="22">
        <v>5.0000000000000001E-3</v>
      </c>
    </row>
    <row r="62" spans="1:14" ht="15" x14ac:dyDescent="0.2">
      <c r="A62" s="21" t="s">
        <v>314</v>
      </c>
      <c r="B62" s="27">
        <v>59</v>
      </c>
      <c r="C62" s="27">
        <v>2</v>
      </c>
      <c r="D62" s="24">
        <v>200.539998054504</v>
      </c>
      <c r="E62" s="22">
        <v>201.42</v>
      </c>
      <c r="F62" s="22">
        <v>201.42</v>
      </c>
      <c r="H62" s="24">
        <v>0</v>
      </c>
      <c r="I62" s="22">
        <f t="shared" si="1"/>
        <v>0.43689898991956655</v>
      </c>
      <c r="J62" s="22">
        <f t="shared" si="0"/>
        <v>0.43689898991956655</v>
      </c>
      <c r="L62" s="22">
        <v>1.7999999999999999E-2</v>
      </c>
      <c r="M62" s="22">
        <v>1E-3</v>
      </c>
      <c r="N62" s="22">
        <v>3.0000000000000001E-3</v>
      </c>
    </row>
    <row r="63" spans="1:14" ht="15" x14ac:dyDescent="0.2">
      <c r="A63" s="21" t="s">
        <v>315</v>
      </c>
      <c r="B63" s="27">
        <v>81</v>
      </c>
      <c r="C63" s="27">
        <v>4</v>
      </c>
      <c r="D63" s="24">
        <v>304.37</v>
      </c>
      <c r="E63" s="22">
        <v>310.55</v>
      </c>
      <c r="F63" s="24">
        <v>304.37</v>
      </c>
      <c r="H63" s="24">
        <v>0</v>
      </c>
      <c r="I63" s="22">
        <f t="shared" si="1"/>
        <v>1.990017710513607</v>
      </c>
      <c r="J63" s="24">
        <f t="shared" si="0"/>
        <v>0</v>
      </c>
      <c r="L63" s="22">
        <v>0.19400000000000001</v>
      </c>
      <c r="M63" s="22">
        <v>1E-3</v>
      </c>
      <c r="N63" s="22">
        <v>1.2999999999999999E-2</v>
      </c>
    </row>
    <row r="64" spans="1:14" ht="15" x14ac:dyDescent="0.2">
      <c r="A64" s="21" t="s">
        <v>316</v>
      </c>
      <c r="B64" s="27">
        <v>110</v>
      </c>
      <c r="C64" s="27">
        <v>6</v>
      </c>
      <c r="D64" s="24">
        <v>402.009990096092</v>
      </c>
      <c r="E64" s="22">
        <v>403.78</v>
      </c>
      <c r="F64" s="22">
        <v>403.78</v>
      </c>
      <c r="H64" s="24">
        <v>0</v>
      </c>
      <c r="I64" s="22">
        <f t="shared" si="1"/>
        <v>0.43835997422060924</v>
      </c>
      <c r="J64" s="22">
        <f t="shared" si="0"/>
        <v>0.43835997422060924</v>
      </c>
      <c r="L64" s="22">
        <v>1.772</v>
      </c>
      <c r="M64" s="22">
        <v>3.0000000000000001E-3</v>
      </c>
      <c r="N64" s="22">
        <v>1.4999999999999999E-2</v>
      </c>
    </row>
    <row r="65" spans="1:14" ht="15" x14ac:dyDescent="0.2">
      <c r="A65" s="21" t="s">
        <v>317</v>
      </c>
      <c r="B65" s="27">
        <v>132</v>
      </c>
      <c r="C65" s="27">
        <v>3</v>
      </c>
      <c r="D65" s="24">
        <v>499.79999613761902</v>
      </c>
      <c r="E65" s="22">
        <v>508.62</v>
      </c>
      <c r="F65" s="24">
        <v>499.8</v>
      </c>
      <c r="H65" s="24">
        <v>0</v>
      </c>
      <c r="I65" s="22">
        <f t="shared" si="1"/>
        <v>1.7341048056271846</v>
      </c>
      <c r="J65" s="24">
        <f t="shared" si="0"/>
        <v>7.7278531268787441E-7</v>
      </c>
      <c r="L65" s="22">
        <v>0.251</v>
      </c>
      <c r="M65" s="22">
        <v>4.0000000000000001E-3</v>
      </c>
      <c r="N65" s="22">
        <v>1.4E-2</v>
      </c>
    </row>
    <row r="66" spans="1:14" ht="15" x14ac:dyDescent="0.2">
      <c r="A66" s="21" t="s">
        <v>318</v>
      </c>
      <c r="B66" s="27">
        <v>304</v>
      </c>
      <c r="C66" s="27">
        <v>6</v>
      </c>
      <c r="D66" s="24">
        <v>1480.76994657516</v>
      </c>
      <c r="E66" s="22">
        <v>1483.7</v>
      </c>
      <c r="F66" s="22">
        <v>1483.7</v>
      </c>
      <c r="H66" s="24">
        <v>0</v>
      </c>
      <c r="I66" s="22">
        <f t="shared" si="1"/>
        <v>0.19748287557053484</v>
      </c>
      <c r="J66" s="22">
        <f t="shared" si="0"/>
        <v>0.19748287557053484</v>
      </c>
      <c r="L66" s="22">
        <v>465.11700000000002</v>
      </c>
      <c r="M66" s="22">
        <v>1.7000000000000001E-2</v>
      </c>
      <c r="N66" s="22">
        <v>0.03</v>
      </c>
    </row>
    <row r="67" spans="1:14" ht="15" x14ac:dyDescent="0.2">
      <c r="A67" s="21" t="s">
        <v>319</v>
      </c>
      <c r="B67" s="27">
        <v>67</v>
      </c>
      <c r="C67" s="27">
        <v>6</v>
      </c>
      <c r="D67" s="24">
        <v>297.16000000000003</v>
      </c>
      <c r="E67" s="24">
        <v>297.16000000000003</v>
      </c>
      <c r="F67" s="24">
        <v>297.16000000000003</v>
      </c>
      <c r="H67" s="24">
        <v>0</v>
      </c>
      <c r="I67" s="24">
        <f t="shared" si="1"/>
        <v>0</v>
      </c>
      <c r="J67" s="24">
        <f t="shared" si="0"/>
        <v>0</v>
      </c>
      <c r="L67" s="22">
        <v>8.3000000000000004E-2</v>
      </c>
      <c r="M67" s="22">
        <v>2E-3</v>
      </c>
      <c r="N67" s="22">
        <v>6.0000000000000001E-3</v>
      </c>
    </row>
    <row r="68" spans="1:14" ht="15" x14ac:dyDescent="0.2">
      <c r="A68" s="21" t="s">
        <v>320</v>
      </c>
      <c r="B68" s="27">
        <v>130</v>
      </c>
      <c r="C68" s="27">
        <v>8</v>
      </c>
      <c r="D68" s="24">
        <v>568.69998300075497</v>
      </c>
      <c r="E68" s="22">
        <v>570.24</v>
      </c>
      <c r="F68" s="22">
        <v>570.24</v>
      </c>
      <c r="H68" s="24">
        <v>0</v>
      </c>
      <c r="I68" s="22">
        <f t="shared" ref="I68:I82" si="2">100*(E68-D68)/E68</f>
        <v>0.27006470946356625</v>
      </c>
      <c r="J68" s="22">
        <f t="shared" ref="J68:J82" si="3">100*(F68-D68)/F68</f>
        <v>0.27006470946356625</v>
      </c>
      <c r="L68" s="22">
        <v>0.93899999999999995</v>
      </c>
      <c r="M68" s="22">
        <v>4.0000000000000001E-3</v>
      </c>
      <c r="N68" s="22">
        <v>0.01</v>
      </c>
    </row>
    <row r="69" spans="1:14" ht="15" x14ac:dyDescent="0.2">
      <c r="A69" s="21" t="s">
        <v>321</v>
      </c>
      <c r="B69" s="27">
        <v>153</v>
      </c>
      <c r="C69" s="27">
        <v>8</v>
      </c>
      <c r="D69" s="24">
        <v>704.86001801490704</v>
      </c>
      <c r="E69" s="22">
        <v>717.97002999999995</v>
      </c>
      <c r="F69" s="22">
        <v>708.27</v>
      </c>
      <c r="H69" s="24">
        <v>0</v>
      </c>
      <c r="I69" s="22">
        <f t="shared" si="2"/>
        <v>1.8259831799793804</v>
      </c>
      <c r="J69" s="22">
        <f t="shared" si="3"/>
        <v>0.48145226892187171</v>
      </c>
      <c r="L69" s="22">
        <v>23.113</v>
      </c>
      <c r="M69" s="22">
        <v>5.0000000000000001E-3</v>
      </c>
      <c r="N69" s="22">
        <v>0.06</v>
      </c>
    </row>
    <row r="70" spans="1:14" ht="15" x14ac:dyDescent="0.2">
      <c r="A70" s="21" t="s">
        <v>322</v>
      </c>
      <c r="B70" s="27">
        <v>213</v>
      </c>
      <c r="C70" s="27">
        <v>7</v>
      </c>
      <c r="D70" s="24">
        <v>968.61000931262902</v>
      </c>
      <c r="E70" s="22">
        <v>969.71</v>
      </c>
      <c r="F70" s="22">
        <v>969.71</v>
      </c>
      <c r="H70" s="24">
        <v>0</v>
      </c>
      <c r="I70" s="22">
        <f t="shared" si="2"/>
        <v>0.11343501535211752</v>
      </c>
      <c r="J70" s="22">
        <f t="shared" si="3"/>
        <v>0.11343501535211752</v>
      </c>
      <c r="L70" s="22">
        <v>3.4169999999999998</v>
      </c>
      <c r="M70" s="22">
        <v>1.2E-2</v>
      </c>
      <c r="N70" s="22">
        <v>2.3E-2</v>
      </c>
    </row>
    <row r="71" spans="1:14" ht="15" x14ac:dyDescent="0.2">
      <c r="A71" s="21" t="s">
        <v>323</v>
      </c>
      <c r="B71" s="27">
        <v>64</v>
      </c>
      <c r="C71" s="27">
        <v>4</v>
      </c>
      <c r="D71" s="24">
        <v>288.02001214027399</v>
      </c>
      <c r="E71" s="24">
        <v>288.02001999999999</v>
      </c>
      <c r="F71" s="24">
        <v>288.02001999999999</v>
      </c>
      <c r="H71" s="24">
        <v>0</v>
      </c>
      <c r="I71" s="24">
        <f t="shared" si="2"/>
        <v>2.7288818315998434E-6</v>
      </c>
      <c r="J71" s="24">
        <f t="shared" si="3"/>
        <v>2.7288818315998434E-6</v>
      </c>
      <c r="L71" s="22">
        <v>0.11799999999999999</v>
      </c>
      <c r="M71" s="22">
        <v>1E-3</v>
      </c>
      <c r="N71" s="22">
        <v>4.0000000000000001E-3</v>
      </c>
    </row>
    <row r="72" spans="1:14" ht="15" x14ac:dyDescent="0.2">
      <c r="A72" s="21" t="s">
        <v>324</v>
      </c>
      <c r="B72" s="27">
        <v>276</v>
      </c>
      <c r="C72" s="27">
        <v>12</v>
      </c>
      <c r="D72" s="24">
        <v>1202.8400384187601</v>
      </c>
      <c r="E72" s="22">
        <v>1208.1600000000001</v>
      </c>
      <c r="F72" s="22">
        <v>1205.8900000000001</v>
      </c>
      <c r="H72" s="24">
        <v>0</v>
      </c>
      <c r="I72" s="22">
        <f t="shared" si="2"/>
        <v>0.4403358480035775</v>
      </c>
      <c r="J72" s="22">
        <f t="shared" si="3"/>
        <v>0.25292203942648506</v>
      </c>
      <c r="L72" s="22">
        <v>25.547000000000001</v>
      </c>
      <c r="M72" s="22">
        <v>1.4999999999999999E-2</v>
      </c>
      <c r="N72" s="22">
        <v>3.2000000000000001E-2</v>
      </c>
    </row>
    <row r="73" spans="1:14" ht="15" x14ac:dyDescent="0.2">
      <c r="A73" s="21" t="s">
        <v>337</v>
      </c>
      <c r="B73" s="27">
        <v>66</v>
      </c>
      <c r="C73" s="27">
        <v>5</v>
      </c>
      <c r="D73" s="24">
        <v>242.78999745845701</v>
      </c>
      <c r="E73" s="22">
        <v>243.38</v>
      </c>
      <c r="F73" s="22">
        <v>243.38</v>
      </c>
      <c r="H73" s="24">
        <v>0</v>
      </c>
      <c r="I73" s="22">
        <f t="shared" si="2"/>
        <v>0.24242030632878075</v>
      </c>
      <c r="J73" s="22">
        <f t="shared" si="3"/>
        <v>0.24242030632878075</v>
      </c>
      <c r="L73" s="22">
        <v>0.10100000000000001</v>
      </c>
      <c r="M73" s="22">
        <v>2E-3</v>
      </c>
      <c r="N73" s="22">
        <v>5.0000000000000001E-3</v>
      </c>
    </row>
    <row r="74" spans="1:14" ht="15" x14ac:dyDescent="0.2">
      <c r="A74" s="21" t="s">
        <v>338</v>
      </c>
      <c r="B74" s="27">
        <v>130</v>
      </c>
      <c r="C74" s="27">
        <v>7</v>
      </c>
      <c r="D74" s="24">
        <v>492.37999129295298</v>
      </c>
      <c r="E74" s="22">
        <v>493.12</v>
      </c>
      <c r="F74" s="22">
        <v>493.12</v>
      </c>
      <c r="H74" s="24">
        <v>0</v>
      </c>
      <c r="I74" s="22">
        <f t="shared" si="2"/>
        <v>0.15006665863218382</v>
      </c>
      <c r="J74" s="22">
        <f t="shared" si="3"/>
        <v>0.15006665863218382</v>
      </c>
      <c r="L74" s="22">
        <v>0.54800000000000004</v>
      </c>
      <c r="M74" s="22">
        <v>4.0000000000000001E-3</v>
      </c>
      <c r="N74" s="22">
        <v>0.01</v>
      </c>
    </row>
    <row r="75" spans="1:14" ht="15" x14ac:dyDescent="0.2">
      <c r="A75" s="21" t="s">
        <v>339</v>
      </c>
      <c r="B75" s="27">
        <v>174</v>
      </c>
      <c r="C75" s="27">
        <v>3</v>
      </c>
      <c r="D75" s="24">
        <v>723.68</v>
      </c>
      <c r="E75" s="24">
        <v>723.68</v>
      </c>
      <c r="F75" s="24">
        <v>723.68</v>
      </c>
      <c r="H75" s="24">
        <v>0</v>
      </c>
      <c r="I75" s="24">
        <f t="shared" si="2"/>
        <v>0</v>
      </c>
      <c r="J75" s="24">
        <f t="shared" si="3"/>
        <v>0</v>
      </c>
      <c r="L75" s="22">
        <v>0.86899999999999999</v>
      </c>
      <c r="M75" s="22">
        <v>5.0000000000000001E-3</v>
      </c>
      <c r="N75" s="22">
        <v>1.2E-2</v>
      </c>
    </row>
    <row r="76" spans="1:14" ht="15" x14ac:dyDescent="0.2">
      <c r="A76" s="21" t="s">
        <v>340</v>
      </c>
      <c r="B76" s="27">
        <v>253</v>
      </c>
      <c r="C76" s="27">
        <v>9</v>
      </c>
      <c r="D76" s="24">
        <v>972.00997543334904</v>
      </c>
      <c r="E76" s="22">
        <v>981.19994999999994</v>
      </c>
      <c r="F76" s="22">
        <v>975.76995999999997</v>
      </c>
      <c r="H76" s="24">
        <v>0</v>
      </c>
      <c r="I76" s="22">
        <f t="shared" si="2"/>
        <v>0.93660569047632991</v>
      </c>
      <c r="J76" s="22">
        <f t="shared" si="3"/>
        <v>0.38533514258329171</v>
      </c>
      <c r="L76" s="22">
        <v>5.3280000000000003</v>
      </c>
      <c r="M76" s="22">
        <v>1.6E-2</v>
      </c>
      <c r="N76" s="22">
        <v>2.8000000000000001E-2</v>
      </c>
    </row>
    <row r="77" spans="1:14" ht="15" x14ac:dyDescent="0.2">
      <c r="A77" s="21" t="s">
        <v>341</v>
      </c>
      <c r="B77" s="27">
        <v>317</v>
      </c>
      <c r="C77" s="27">
        <v>10</v>
      </c>
      <c r="D77" s="24">
        <v>1217.610024333</v>
      </c>
      <c r="E77" s="22">
        <v>1228.1099999999999</v>
      </c>
      <c r="F77" s="22">
        <v>1218.79</v>
      </c>
      <c r="H77" s="24">
        <v>0</v>
      </c>
      <c r="I77" s="22">
        <f t="shared" si="2"/>
        <v>0.85497029313334683</v>
      </c>
      <c r="J77" s="22">
        <f t="shared" si="3"/>
        <v>9.681533873760105E-2</v>
      </c>
      <c r="L77" s="22">
        <v>5.9219999999999997</v>
      </c>
      <c r="M77" s="22">
        <v>1.7000000000000001E-2</v>
      </c>
      <c r="N77" s="22">
        <v>0.06</v>
      </c>
    </row>
    <row r="78" spans="1:14" ht="15" x14ac:dyDescent="0.2">
      <c r="A78" s="21" t="s">
        <v>325</v>
      </c>
      <c r="B78" s="27">
        <v>10</v>
      </c>
      <c r="C78" s="27">
        <v>2</v>
      </c>
      <c r="D78" s="24">
        <v>37.340000000000003</v>
      </c>
      <c r="E78" s="24">
        <v>37.340000000000003</v>
      </c>
      <c r="F78" s="24">
        <v>37.340000000000003</v>
      </c>
      <c r="H78" s="24">
        <v>0</v>
      </c>
      <c r="I78" s="24">
        <f t="shared" si="2"/>
        <v>0</v>
      </c>
      <c r="J78" s="24">
        <f t="shared" si="3"/>
        <v>0</v>
      </c>
      <c r="L78" s="22">
        <v>5.0000000000000001E-3</v>
      </c>
      <c r="M78" s="22">
        <v>0</v>
      </c>
      <c r="N78" s="22">
        <v>2E-3</v>
      </c>
    </row>
    <row r="79" spans="1:14" ht="15" x14ac:dyDescent="0.2">
      <c r="A79" s="21" t="s">
        <v>326</v>
      </c>
      <c r="B79" s="27">
        <v>19</v>
      </c>
      <c r="C79" s="27">
        <v>4</v>
      </c>
      <c r="D79" s="24">
        <v>74.460003018379197</v>
      </c>
      <c r="E79" s="22">
        <v>75.05</v>
      </c>
      <c r="F79" s="22">
        <v>75.05</v>
      </c>
      <c r="H79" s="24">
        <v>0</v>
      </c>
      <c r="I79" s="22">
        <f t="shared" si="2"/>
        <v>0.7861385497945369</v>
      </c>
      <c r="J79" s="22">
        <f t="shared" si="3"/>
        <v>0.7861385497945369</v>
      </c>
      <c r="L79" s="22">
        <v>0.129</v>
      </c>
      <c r="M79" s="22">
        <v>1E-3</v>
      </c>
      <c r="N79" s="22">
        <v>4.0000000000000001E-3</v>
      </c>
    </row>
    <row r="80" spans="1:14" ht="15" x14ac:dyDescent="0.2">
      <c r="A80" s="21" t="s">
        <v>327</v>
      </c>
      <c r="B80" s="27">
        <v>19</v>
      </c>
      <c r="C80" s="27">
        <v>4</v>
      </c>
      <c r="D80" s="24">
        <v>74.990002870559593</v>
      </c>
      <c r="E80" s="22">
        <v>75.87</v>
      </c>
      <c r="F80" s="22">
        <v>75.28</v>
      </c>
      <c r="H80" s="24">
        <v>0</v>
      </c>
      <c r="I80" s="22">
        <f t="shared" si="2"/>
        <v>1.1598749564260071</v>
      </c>
      <c r="J80" s="22">
        <f t="shared" si="3"/>
        <v>0.38522466716313525</v>
      </c>
      <c r="L80" s="22">
        <v>2.9000000000000001E-2</v>
      </c>
      <c r="M80" s="22">
        <v>0</v>
      </c>
      <c r="N80" s="22">
        <v>5.0000000000000001E-3</v>
      </c>
    </row>
    <row r="81" spans="1:15" ht="15" x14ac:dyDescent="0.2">
      <c r="A81" s="21" t="s">
        <v>328</v>
      </c>
      <c r="B81" s="27">
        <v>24</v>
      </c>
      <c r="C81" s="27">
        <v>4</v>
      </c>
      <c r="D81" s="24">
        <v>107.320000052452</v>
      </c>
      <c r="E81" s="22">
        <v>109.58</v>
      </c>
      <c r="F81" s="22">
        <v>107.58</v>
      </c>
      <c r="H81" s="24">
        <v>0</v>
      </c>
      <c r="I81" s="22">
        <f t="shared" si="2"/>
        <v>2.0624201017959445</v>
      </c>
      <c r="J81" s="22">
        <f t="shared" si="3"/>
        <v>0.24168056102249133</v>
      </c>
      <c r="L81" s="22">
        <v>1.7999999999999999E-2</v>
      </c>
      <c r="M81" s="22">
        <v>0</v>
      </c>
      <c r="N81" s="22">
        <v>7.0000000000000001E-3</v>
      </c>
    </row>
    <row r="82" spans="1:15" ht="15" x14ac:dyDescent="0.2">
      <c r="A82" s="21" t="s">
        <v>329</v>
      </c>
      <c r="B82" s="73">
        <v>21</v>
      </c>
      <c r="C82" s="73">
        <v>2</v>
      </c>
      <c r="D82" s="89">
        <v>101.15900000000001</v>
      </c>
      <c r="E82" s="89">
        <v>101.15999600000001</v>
      </c>
      <c r="F82" s="89">
        <v>101.15999600000001</v>
      </c>
      <c r="G82" s="90"/>
      <c r="H82" s="89">
        <v>0</v>
      </c>
      <c r="I82" s="89">
        <f t="shared" si="2"/>
        <v>9.8457892386696324E-4</v>
      </c>
      <c r="J82" s="89">
        <f t="shared" si="3"/>
        <v>9.8457892386696324E-4</v>
      </c>
      <c r="K82" s="90"/>
      <c r="L82" s="87">
        <v>7.0000000000000001E-3</v>
      </c>
      <c r="M82" s="87">
        <v>1E-3</v>
      </c>
      <c r="N82" s="87">
        <v>7.0000000000000001E-3</v>
      </c>
    </row>
    <row r="83" spans="1:15" ht="15" x14ac:dyDescent="0.2">
      <c r="A83" s="71" t="s">
        <v>51</v>
      </c>
      <c r="B83" s="86">
        <f>AVERAGE(B3:B82)</f>
        <v>102.6125</v>
      </c>
      <c r="C83" s="86">
        <f>AVERAGE(C3:C82)</f>
        <v>4.4625000000000004</v>
      </c>
      <c r="D83" s="89">
        <f>AVERAGE(D3:D82)</f>
        <v>427.18646235307386</v>
      </c>
      <c r="E83" s="87">
        <f>AVERAGE(E3:E82)</f>
        <v>428.94437582499984</v>
      </c>
      <c r="F83" s="87">
        <f>AVERAGE(F3:F82)</f>
        <v>427.86837557499985</v>
      </c>
      <c r="G83" s="89"/>
      <c r="H83" s="89">
        <v>0</v>
      </c>
      <c r="I83" s="87">
        <f>AVERAGE(I3:I82)</f>
        <v>0.384062031010038</v>
      </c>
      <c r="J83" s="87">
        <f>AVERAGE(J3:J82)</f>
        <v>0.16034664457290135</v>
      </c>
      <c r="K83" s="89"/>
      <c r="L83" s="87">
        <f>AVERAGE(L3:L82)</f>
        <v>7.4052625000000019</v>
      </c>
      <c r="M83" s="87">
        <f>AVERAGE(M3:M82)</f>
        <v>7.2500000000000021E-3</v>
      </c>
      <c r="N83" s="87">
        <f>AVERAGE(N3:N82)</f>
        <v>1.5925000000000002E-2</v>
      </c>
      <c r="O83" s="22"/>
    </row>
  </sheetData>
  <mergeCells count="6">
    <mergeCell ref="L1:N1"/>
    <mergeCell ref="A1:A2"/>
    <mergeCell ref="B1:B2"/>
    <mergeCell ref="C1:C2"/>
    <mergeCell ref="D1:F1"/>
    <mergeCell ref="H1:J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4"/>
  <sheetViews>
    <sheetView workbookViewId="0">
      <selection activeCell="C1" sqref="C1"/>
    </sheetView>
  </sheetViews>
  <sheetFormatPr defaultRowHeight="14.25" x14ac:dyDescent="0.2"/>
  <cols>
    <col min="2" max="2" width="3.25" bestFit="1" customWidth="1"/>
    <col min="3" max="3" width="5.875" bestFit="1" customWidth="1"/>
    <col min="4" max="4" width="14.25" bestFit="1" customWidth="1"/>
    <col min="5" max="6" width="8.625" bestFit="1" customWidth="1"/>
  </cols>
  <sheetData>
    <row r="1" spans="1:7" ht="15" x14ac:dyDescent="0.2">
      <c r="A1" s="42" t="s">
        <v>75</v>
      </c>
      <c r="B1" s="42" t="s">
        <v>53</v>
      </c>
      <c r="C1" s="42" t="s">
        <v>76</v>
      </c>
      <c r="D1" s="51" t="s">
        <v>77</v>
      </c>
      <c r="E1" s="52" t="s">
        <v>78</v>
      </c>
      <c r="F1" s="42" t="s">
        <v>79</v>
      </c>
      <c r="G1" s="10"/>
    </row>
    <row r="2" spans="1:7" ht="15" x14ac:dyDescent="0.2">
      <c r="A2" s="26" t="s">
        <v>14</v>
      </c>
      <c r="B2" s="26">
        <v>24</v>
      </c>
      <c r="C2" s="26">
        <v>164</v>
      </c>
      <c r="D2" s="32">
        <f>19658.44+132719.11</f>
        <v>152377.54999999999</v>
      </c>
      <c r="E2" s="13" t="s">
        <v>40</v>
      </c>
      <c r="F2" s="50" t="s">
        <v>80</v>
      </c>
      <c r="G2" s="10"/>
    </row>
    <row r="3" spans="1:7" ht="15" x14ac:dyDescent="0.2">
      <c r="A3" s="26" t="s">
        <v>81</v>
      </c>
      <c r="B3" s="26">
        <v>4</v>
      </c>
      <c r="C3" s="26">
        <v>30</v>
      </c>
      <c r="D3" s="31">
        <f>10.931+65.057</f>
        <v>75.988</v>
      </c>
      <c r="E3" s="4">
        <v>0</v>
      </c>
      <c r="F3" s="50">
        <v>0.24199999999999999</v>
      </c>
      <c r="G3" s="10"/>
    </row>
    <row r="4" spans="1:7" ht="15" x14ac:dyDescent="0.2">
      <c r="A4" s="26" t="s">
        <v>82</v>
      </c>
      <c r="B4" s="26">
        <v>30</v>
      </c>
      <c r="C4" s="26">
        <v>186</v>
      </c>
      <c r="D4" s="32">
        <f>1265.925+172.06</f>
        <v>1437.9849999999999</v>
      </c>
      <c r="E4" s="13" t="s">
        <v>40</v>
      </c>
      <c r="F4" s="50" t="s">
        <v>80</v>
      </c>
      <c r="G4" s="10"/>
    </row>
    <row r="5" spans="1:7" ht="15" x14ac:dyDescent="0.2">
      <c r="A5" s="26" t="s">
        <v>83</v>
      </c>
      <c r="B5" s="26">
        <v>16</v>
      </c>
      <c r="C5" s="26">
        <v>62</v>
      </c>
      <c r="D5" s="31">
        <v>2076.5500000000002</v>
      </c>
      <c r="E5" s="4">
        <v>0</v>
      </c>
      <c r="F5" s="50">
        <v>127.926</v>
      </c>
      <c r="G5" s="10"/>
    </row>
    <row r="6" spans="1:7" ht="15" x14ac:dyDescent="0.2">
      <c r="A6" s="26" t="s">
        <v>38</v>
      </c>
      <c r="B6" s="26">
        <v>4</v>
      </c>
      <c r="C6" s="26">
        <v>16</v>
      </c>
      <c r="D6" s="31">
        <v>587.85500000000002</v>
      </c>
      <c r="E6" s="4">
        <v>0</v>
      </c>
      <c r="F6" s="50">
        <v>0.124</v>
      </c>
      <c r="G6" s="10"/>
    </row>
    <row r="7" spans="1:7" ht="15" x14ac:dyDescent="0.2">
      <c r="A7" s="26" t="s">
        <v>84</v>
      </c>
      <c r="B7" s="26">
        <v>10</v>
      </c>
      <c r="C7" s="26">
        <v>47</v>
      </c>
      <c r="D7" s="31">
        <v>1670.92</v>
      </c>
      <c r="E7" s="4">
        <v>0</v>
      </c>
      <c r="F7" s="50">
        <v>25.98</v>
      </c>
      <c r="G7" s="10"/>
    </row>
    <row r="8" spans="1:7" ht="15" x14ac:dyDescent="0.2">
      <c r="A8" s="26" t="s">
        <v>85</v>
      </c>
      <c r="B8" s="26">
        <v>12</v>
      </c>
      <c r="C8" s="26">
        <v>43</v>
      </c>
      <c r="D8" s="31">
        <f>64.32+478.455</f>
        <v>542.77499999999998</v>
      </c>
      <c r="E8" s="4">
        <v>0</v>
      </c>
      <c r="F8" s="50">
        <v>5.1660000000000004</v>
      </c>
      <c r="G8" s="10"/>
    </row>
    <row r="9" spans="1:7" ht="15" x14ac:dyDescent="0.2">
      <c r="A9" s="26" t="s">
        <v>86</v>
      </c>
      <c r="B9" s="26">
        <v>25</v>
      </c>
      <c r="C9" s="26">
        <v>150</v>
      </c>
      <c r="D9" s="32">
        <f>423.695+59.96</f>
        <v>483.65499999999997</v>
      </c>
      <c r="E9" s="13" t="s">
        <v>40</v>
      </c>
      <c r="F9" s="50" t="s">
        <v>41</v>
      </c>
      <c r="G9" s="10"/>
    </row>
    <row r="10" spans="1:7" ht="15" x14ac:dyDescent="0.2">
      <c r="A10" s="26" t="s">
        <v>20</v>
      </c>
      <c r="B10" s="26">
        <v>25</v>
      </c>
      <c r="C10" s="26">
        <v>134</v>
      </c>
      <c r="D10" s="32">
        <f>845.813+120.78</f>
        <v>966.59299999999996</v>
      </c>
      <c r="E10" s="13" t="s">
        <v>40</v>
      </c>
      <c r="F10" s="50" t="s">
        <v>87</v>
      </c>
      <c r="G10" s="10"/>
    </row>
    <row r="11" spans="1:7" ht="15" x14ac:dyDescent="0.2">
      <c r="A11" s="26" t="s">
        <v>88</v>
      </c>
      <c r="B11" s="26">
        <v>20</v>
      </c>
      <c r="C11" s="26">
        <v>174</v>
      </c>
      <c r="D11" s="32">
        <f>36057.095+5978.69</f>
        <v>42035.785000000003</v>
      </c>
      <c r="E11" s="13" t="s">
        <v>89</v>
      </c>
      <c r="F11" s="50" t="s">
        <v>80</v>
      </c>
      <c r="G11" s="10"/>
    </row>
    <row r="12" spans="1:7" ht="15" x14ac:dyDescent="0.2">
      <c r="A12" s="26" t="s">
        <v>90</v>
      </c>
      <c r="B12" s="26">
        <v>24</v>
      </c>
      <c r="C12" s="26">
        <v>162</v>
      </c>
      <c r="D12" s="32">
        <f>1714.344+247.19</f>
        <v>1961.5340000000001</v>
      </c>
      <c r="E12" s="13" t="s">
        <v>91</v>
      </c>
      <c r="F12" s="50" t="s">
        <v>80</v>
      </c>
      <c r="G12" s="10"/>
    </row>
    <row r="13" spans="1:7" ht="15" x14ac:dyDescent="0.2">
      <c r="A13" s="26" t="s">
        <v>92</v>
      </c>
      <c r="B13" s="26">
        <v>15</v>
      </c>
      <c r="C13" s="26">
        <v>69</v>
      </c>
      <c r="D13" s="31">
        <f>359.474+59.826</f>
        <v>419.3</v>
      </c>
      <c r="E13" s="4">
        <v>0</v>
      </c>
      <c r="F13" s="50">
        <v>3824.0630000000001</v>
      </c>
      <c r="G13" s="10"/>
    </row>
    <row r="14" spans="1:7" ht="15" x14ac:dyDescent="0.2">
      <c r="A14" s="26" t="s">
        <v>93</v>
      </c>
      <c r="B14" s="26">
        <v>30</v>
      </c>
      <c r="C14" s="26">
        <v>138</v>
      </c>
      <c r="D14" s="32">
        <f>718.948+96.68</f>
        <v>815.62799999999993</v>
      </c>
      <c r="E14" s="13" t="s">
        <v>94</v>
      </c>
      <c r="F14" s="50" t="s">
        <v>80</v>
      </c>
      <c r="G14" s="10"/>
    </row>
    <row r="15" spans="1:7" ht="15" x14ac:dyDescent="0.2">
      <c r="A15" s="26" t="s">
        <v>95</v>
      </c>
      <c r="B15" s="26">
        <v>30</v>
      </c>
      <c r="C15" s="26">
        <v>148</v>
      </c>
      <c r="D15" s="32">
        <f>750.437+96.98</f>
        <v>847.41700000000003</v>
      </c>
      <c r="E15" s="13" t="s">
        <v>96</v>
      </c>
      <c r="F15" s="50" t="s">
        <v>41</v>
      </c>
      <c r="G15" s="10"/>
    </row>
    <row r="16" spans="1:7" ht="15" x14ac:dyDescent="0.2">
      <c r="A16" s="26" t="s">
        <v>97</v>
      </c>
      <c r="B16" s="26">
        <v>45</v>
      </c>
      <c r="C16" s="26">
        <v>207</v>
      </c>
      <c r="D16" s="32">
        <f>1078.422+128.2</f>
        <v>1206.6220000000001</v>
      </c>
      <c r="E16" s="13" t="s">
        <v>94</v>
      </c>
      <c r="F16" s="50" t="s">
        <v>80</v>
      </c>
      <c r="G16" s="10"/>
    </row>
    <row r="17" spans="1:7" ht="15" x14ac:dyDescent="0.2">
      <c r="A17" s="26" t="s">
        <v>98</v>
      </c>
      <c r="B17" s="26">
        <v>60</v>
      </c>
      <c r="C17" s="26">
        <v>276</v>
      </c>
      <c r="D17" s="32">
        <f>1437.897+154.04</f>
        <v>1591.9369999999999</v>
      </c>
      <c r="E17" s="13" t="s">
        <v>89</v>
      </c>
      <c r="F17" s="50" t="s">
        <v>99</v>
      </c>
      <c r="G17" s="10"/>
    </row>
    <row r="18" spans="1:7" ht="15" x14ac:dyDescent="0.2">
      <c r="A18" s="26" t="s">
        <v>100</v>
      </c>
      <c r="B18" s="26">
        <v>60</v>
      </c>
      <c r="C18" s="26">
        <v>296</v>
      </c>
      <c r="D18" s="32">
        <f>1366.236+159.67</f>
        <v>1525.9060000000002</v>
      </c>
      <c r="E18" s="13" t="s">
        <v>94</v>
      </c>
      <c r="F18" s="50" t="s">
        <v>80</v>
      </c>
      <c r="G18" s="10"/>
    </row>
    <row r="19" spans="1:7" ht="15" x14ac:dyDescent="0.2">
      <c r="A19" s="26" t="s">
        <v>101</v>
      </c>
      <c r="B19" s="26">
        <v>75</v>
      </c>
      <c r="C19" s="26">
        <v>345</v>
      </c>
      <c r="D19" s="32">
        <f>1797.37+160.37</f>
        <v>1957.7399999999998</v>
      </c>
      <c r="E19" s="13" t="s">
        <v>94</v>
      </c>
      <c r="F19" s="50" t="s">
        <v>80</v>
      </c>
      <c r="G19" s="10"/>
    </row>
    <row r="20" spans="1:7" ht="15" x14ac:dyDescent="0.2">
      <c r="A20" s="26" t="s">
        <v>102</v>
      </c>
      <c r="B20" s="26">
        <v>75</v>
      </c>
      <c r="C20" s="26">
        <v>363</v>
      </c>
      <c r="D20" s="32">
        <f>1671.516+187.16</f>
        <v>1858.6760000000002</v>
      </c>
      <c r="E20" s="13" t="s">
        <v>103</v>
      </c>
      <c r="F20" s="50" t="s">
        <v>87</v>
      </c>
      <c r="G20" s="10"/>
    </row>
    <row r="21" spans="1:7" ht="15" x14ac:dyDescent="0.2">
      <c r="A21" s="26" t="s">
        <v>31</v>
      </c>
      <c r="B21" s="26">
        <v>43</v>
      </c>
      <c r="C21" s="26">
        <v>391</v>
      </c>
      <c r="D21" s="32">
        <f>1524.5+106.82</f>
        <v>1631.32</v>
      </c>
      <c r="E21" s="13" t="s">
        <v>89</v>
      </c>
      <c r="F21" s="50" t="s">
        <v>41</v>
      </c>
      <c r="G21" s="10"/>
    </row>
    <row r="22" spans="1:7" ht="15" x14ac:dyDescent="0.2">
      <c r="A22" s="26" t="s">
        <v>104</v>
      </c>
      <c r="B22" s="26">
        <v>43</v>
      </c>
      <c r="C22" s="26">
        <v>391</v>
      </c>
      <c r="D22" s="32">
        <f>1524.5+117.15</f>
        <v>1641.65</v>
      </c>
      <c r="E22" s="13" t="s">
        <v>94</v>
      </c>
      <c r="F22" s="50" t="s">
        <v>41</v>
      </c>
      <c r="G22" s="10"/>
    </row>
    <row r="23" spans="1:7" ht="15" x14ac:dyDescent="0.2">
      <c r="A23" s="26" t="s">
        <v>33</v>
      </c>
      <c r="B23" s="26">
        <v>43</v>
      </c>
      <c r="C23" s="26">
        <v>391</v>
      </c>
      <c r="D23" s="32">
        <f>1524.5+115.04</f>
        <v>1639.54</v>
      </c>
      <c r="E23" s="13" t="s">
        <v>94</v>
      </c>
      <c r="F23" s="50" t="s">
        <v>80</v>
      </c>
      <c r="G23" s="10"/>
    </row>
    <row r="24" spans="1:7" ht="15" x14ac:dyDescent="0.2">
      <c r="A24" s="26" t="s">
        <v>105</v>
      </c>
      <c r="B24" s="26">
        <v>28</v>
      </c>
      <c r="C24" s="26">
        <v>176</v>
      </c>
      <c r="D24" s="32">
        <f>408.617+53.55</f>
        <v>462.16700000000003</v>
      </c>
      <c r="E24" s="13" t="s">
        <v>94</v>
      </c>
      <c r="F24" s="50" t="s">
        <v>80</v>
      </c>
      <c r="G24" s="10"/>
    </row>
    <row r="25" spans="1:7" ht="15" x14ac:dyDescent="0.2">
      <c r="A25" s="26" t="s">
        <v>106</v>
      </c>
      <c r="B25" s="26">
        <v>99</v>
      </c>
      <c r="C25" s="26">
        <v>599</v>
      </c>
      <c r="D25" s="32">
        <f>1854.381+154.21</f>
        <v>2008.5910000000001</v>
      </c>
      <c r="E25" s="13" t="s">
        <v>107</v>
      </c>
      <c r="F25" s="50" t="s">
        <v>80</v>
      </c>
      <c r="G25" s="10"/>
    </row>
    <row r="26" spans="1:7" ht="15" x14ac:dyDescent="0.2">
      <c r="A26" s="26" t="s">
        <v>108</v>
      </c>
      <c r="B26" s="26">
        <v>48</v>
      </c>
      <c r="C26" s="26">
        <v>960</v>
      </c>
      <c r="D26" s="32">
        <f>173716.169+18437.48</f>
        <v>192153.649</v>
      </c>
      <c r="E26" s="13" t="s">
        <v>89</v>
      </c>
      <c r="F26" s="50" t="s">
        <v>80</v>
      </c>
      <c r="G26" s="10"/>
    </row>
    <row r="27" spans="1:7" ht="15" x14ac:dyDescent="0.2">
      <c r="A27" s="26" t="s">
        <v>109</v>
      </c>
      <c r="B27" s="26">
        <v>64</v>
      </c>
      <c r="C27" s="26">
        <v>388</v>
      </c>
      <c r="D27" s="32">
        <f>4312.764+535.34</f>
        <v>4848.1040000000003</v>
      </c>
      <c r="E27" s="13" t="s">
        <v>107</v>
      </c>
      <c r="F27" s="50" t="s">
        <v>80</v>
      </c>
      <c r="G27" s="10"/>
    </row>
    <row r="28" spans="1:7" ht="15" x14ac:dyDescent="0.2">
      <c r="A28" s="26" t="s">
        <v>110</v>
      </c>
      <c r="B28" s="26">
        <v>283</v>
      </c>
      <c r="C28" s="26">
        <v>21231</v>
      </c>
      <c r="D28" s="13" t="s">
        <v>89</v>
      </c>
      <c r="E28" s="13" t="s">
        <v>89</v>
      </c>
      <c r="F28" s="50" t="s">
        <v>80</v>
      </c>
      <c r="G28" s="10"/>
    </row>
    <row r="29" spans="1:7" ht="15" x14ac:dyDescent="0.2">
      <c r="A29" s="26" t="s">
        <v>111</v>
      </c>
      <c r="B29" s="26">
        <v>252</v>
      </c>
      <c r="C29" s="26">
        <v>17610</v>
      </c>
      <c r="D29" s="13" t="s">
        <v>89</v>
      </c>
      <c r="E29" s="13" t="s">
        <v>89</v>
      </c>
      <c r="F29" s="50" t="s">
        <v>80</v>
      </c>
      <c r="G29" s="10"/>
    </row>
    <row r="30" spans="1:7" ht="15" x14ac:dyDescent="0.2">
      <c r="A30" s="26" t="s">
        <v>112</v>
      </c>
      <c r="B30" s="26">
        <v>252</v>
      </c>
      <c r="C30" s="26">
        <v>17610</v>
      </c>
      <c r="D30" s="13" t="s">
        <v>89</v>
      </c>
      <c r="E30" s="13" t="s">
        <v>107</v>
      </c>
      <c r="F30" s="50" t="s">
        <v>80</v>
      </c>
      <c r="G30" s="10"/>
    </row>
    <row r="31" spans="1:7" ht="15" x14ac:dyDescent="0.2">
      <c r="A31" s="26" t="s">
        <v>113</v>
      </c>
      <c r="B31" s="26">
        <v>293</v>
      </c>
      <c r="C31" s="26">
        <v>21221</v>
      </c>
      <c r="D31" s="13" t="s">
        <v>94</v>
      </c>
      <c r="E31" s="13" t="s">
        <v>94</v>
      </c>
      <c r="F31" s="50" t="s">
        <v>80</v>
      </c>
      <c r="G31" s="10"/>
    </row>
    <row r="32" spans="1:7" ht="15" x14ac:dyDescent="0.2">
      <c r="A32" s="26" t="s">
        <v>114</v>
      </c>
      <c r="B32" s="26">
        <v>293</v>
      </c>
      <c r="C32" s="26">
        <v>21221</v>
      </c>
      <c r="D32" s="13" t="s">
        <v>89</v>
      </c>
      <c r="E32" s="13" t="s">
        <v>89</v>
      </c>
      <c r="F32" s="50" t="s">
        <v>80</v>
      </c>
      <c r="G32" s="10"/>
    </row>
    <row r="33" spans="1:7" ht="15" x14ac:dyDescent="0.2">
      <c r="A33" s="36" t="s">
        <v>115</v>
      </c>
      <c r="B33" s="36">
        <v>293</v>
      </c>
      <c r="C33" s="36">
        <v>21221</v>
      </c>
      <c r="D33" s="41" t="s">
        <v>89</v>
      </c>
      <c r="E33" s="41" t="s">
        <v>89</v>
      </c>
      <c r="F33" s="53" t="s">
        <v>80</v>
      </c>
      <c r="G33" s="10"/>
    </row>
    <row r="34" spans="1:7" x14ac:dyDescent="0.2">
      <c r="A34" s="43"/>
      <c r="B34" s="43"/>
      <c r="C34" s="43"/>
      <c r="D34" s="43"/>
      <c r="E34" s="43"/>
      <c r="F34" s="4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9"/>
  <sheetViews>
    <sheetView workbookViewId="0">
      <selection activeCell="C19" sqref="C19:D29"/>
    </sheetView>
  </sheetViews>
  <sheetFormatPr defaultRowHeight="14.25" x14ac:dyDescent="0.2"/>
  <sheetData>
    <row r="1" spans="1:20" ht="15" x14ac:dyDescent="0.2">
      <c r="A1" s="110" t="s">
        <v>0</v>
      </c>
      <c r="B1" s="110" t="s">
        <v>52</v>
      </c>
      <c r="C1" s="110" t="s">
        <v>54</v>
      </c>
      <c r="D1" s="33"/>
      <c r="E1" s="112" t="s">
        <v>117</v>
      </c>
      <c r="F1" s="112"/>
      <c r="G1" s="112"/>
      <c r="H1" s="112"/>
      <c r="I1" s="112"/>
      <c r="J1" s="35"/>
      <c r="K1" s="112" t="s">
        <v>118</v>
      </c>
      <c r="L1" s="112"/>
      <c r="M1" s="112"/>
      <c r="N1" s="112"/>
      <c r="O1" s="35"/>
      <c r="P1" s="121" t="s">
        <v>2</v>
      </c>
      <c r="Q1" s="121"/>
      <c r="R1" s="121"/>
      <c r="S1" s="121"/>
      <c r="T1" s="10"/>
    </row>
    <row r="2" spans="1:20" ht="15" x14ac:dyDescent="0.2">
      <c r="A2" s="120"/>
      <c r="B2" s="120"/>
      <c r="C2" s="120"/>
      <c r="D2" s="26"/>
      <c r="E2" s="40" t="s">
        <v>8</v>
      </c>
      <c r="F2" s="5"/>
      <c r="G2" s="122" t="s">
        <v>119</v>
      </c>
      <c r="H2" s="122"/>
      <c r="I2" s="122"/>
      <c r="J2" s="5"/>
      <c r="K2" s="51" t="s">
        <v>120</v>
      </c>
      <c r="L2" s="54"/>
      <c r="M2" s="112" t="s">
        <v>116</v>
      </c>
      <c r="N2" s="112"/>
      <c r="O2" s="5"/>
      <c r="P2" s="51" t="s">
        <v>121</v>
      </c>
      <c r="Q2" s="54"/>
      <c r="R2" s="112" t="s">
        <v>116</v>
      </c>
      <c r="S2" s="112"/>
      <c r="T2" s="10"/>
    </row>
    <row r="3" spans="1:20" ht="15" x14ac:dyDescent="0.2">
      <c r="A3" s="111"/>
      <c r="B3" s="111"/>
      <c r="C3" s="111"/>
      <c r="D3" s="36"/>
      <c r="E3" s="40" t="s">
        <v>122</v>
      </c>
      <c r="F3" s="40"/>
      <c r="G3" s="40" t="s">
        <v>123</v>
      </c>
      <c r="H3" s="40" t="s">
        <v>124</v>
      </c>
      <c r="I3" s="40" t="s">
        <v>125</v>
      </c>
      <c r="J3" s="40"/>
      <c r="K3" s="40" t="s">
        <v>126</v>
      </c>
      <c r="L3" s="40"/>
      <c r="M3" s="40" t="s">
        <v>127</v>
      </c>
      <c r="N3" s="40" t="s">
        <v>11</v>
      </c>
      <c r="O3" s="40"/>
      <c r="P3" s="40" t="s">
        <v>122</v>
      </c>
      <c r="Q3" s="40"/>
      <c r="R3" s="40" t="s">
        <v>123</v>
      </c>
      <c r="S3" s="40" t="s">
        <v>128</v>
      </c>
      <c r="T3" s="10"/>
    </row>
    <row r="4" spans="1:20" ht="15" x14ac:dyDescent="0.2">
      <c r="A4" s="26" t="s">
        <v>129</v>
      </c>
      <c r="B4" s="26">
        <v>4</v>
      </c>
      <c r="C4" s="26">
        <v>30</v>
      </c>
      <c r="D4" s="26"/>
      <c r="E4" s="34">
        <f>10.931+65.057</f>
        <v>75.988</v>
      </c>
      <c r="F4" s="3"/>
      <c r="G4" s="34">
        <f>10.931+65.057</f>
        <v>75.988</v>
      </c>
      <c r="H4" s="34">
        <f>10.931+65.057</f>
        <v>75.988</v>
      </c>
      <c r="I4" s="3">
        <v>0</v>
      </c>
      <c r="J4" s="5"/>
      <c r="K4" s="4">
        <v>0</v>
      </c>
      <c r="L4" s="4"/>
      <c r="M4" s="4">
        <v>0</v>
      </c>
      <c r="N4" s="4">
        <v>0</v>
      </c>
      <c r="O4" s="5"/>
      <c r="P4" s="5">
        <v>0.24199999999999999</v>
      </c>
      <c r="Q4" s="5"/>
      <c r="R4" s="5">
        <v>0.02</v>
      </c>
      <c r="S4" s="5">
        <v>2.7999999999999997E-2</v>
      </c>
      <c r="T4" s="10"/>
    </row>
    <row r="5" spans="1:20" ht="15" x14ac:dyDescent="0.2">
      <c r="A5" s="26" t="s">
        <v>16</v>
      </c>
      <c r="B5" s="26">
        <v>16</v>
      </c>
      <c r="C5" s="26">
        <v>62</v>
      </c>
      <c r="D5" s="26"/>
      <c r="E5" s="3">
        <v>2076.5500000000002</v>
      </c>
      <c r="F5" s="3"/>
      <c r="G5" s="3">
        <v>2076.5500000000002</v>
      </c>
      <c r="H5" s="3">
        <v>2076.5500000000002</v>
      </c>
      <c r="I5" s="3">
        <v>0</v>
      </c>
      <c r="J5" s="5"/>
      <c r="K5" s="4">
        <v>0</v>
      </c>
      <c r="L5" s="4"/>
      <c r="M5" s="4">
        <v>0</v>
      </c>
      <c r="N5" s="4">
        <v>0</v>
      </c>
      <c r="O5" s="5"/>
      <c r="P5" s="5">
        <v>127.926</v>
      </c>
      <c r="Q5" s="5"/>
      <c r="R5" s="5">
        <v>0.53</v>
      </c>
      <c r="S5" s="5">
        <v>0.70280000000000009</v>
      </c>
      <c r="T5" s="10"/>
    </row>
    <row r="6" spans="1:20" ht="15" x14ac:dyDescent="0.2">
      <c r="A6" s="26" t="s">
        <v>130</v>
      </c>
      <c r="B6" s="26">
        <v>4</v>
      </c>
      <c r="C6" s="26">
        <v>16</v>
      </c>
      <c r="D6" s="26"/>
      <c r="E6" s="3">
        <v>587.85500000000002</v>
      </c>
      <c r="F6" s="3"/>
      <c r="G6" s="3">
        <v>587.85500000000002</v>
      </c>
      <c r="H6" s="3">
        <v>587.85500000000002</v>
      </c>
      <c r="I6" s="3">
        <v>0</v>
      </c>
      <c r="J6" s="5"/>
      <c r="K6" s="4">
        <v>0</v>
      </c>
      <c r="L6" s="4"/>
      <c r="M6" s="4">
        <v>0</v>
      </c>
      <c r="N6" s="4">
        <v>0</v>
      </c>
      <c r="O6" s="5"/>
      <c r="P6" s="5">
        <v>0.124</v>
      </c>
      <c r="Q6" s="5"/>
      <c r="R6" s="5">
        <v>0.02</v>
      </c>
      <c r="S6" s="5">
        <v>2.5699999999999994E-2</v>
      </c>
      <c r="T6" s="10"/>
    </row>
    <row r="7" spans="1:20" ht="15" x14ac:dyDescent="0.2">
      <c r="A7" s="26" t="s">
        <v>131</v>
      </c>
      <c r="B7" s="26">
        <v>10</v>
      </c>
      <c r="C7" s="26">
        <v>47</v>
      </c>
      <c r="D7" s="26"/>
      <c r="E7" s="3">
        <v>1670.92</v>
      </c>
      <c r="F7" s="3"/>
      <c r="G7" s="3">
        <v>1670.92</v>
      </c>
      <c r="H7" s="3">
        <v>1670.92</v>
      </c>
      <c r="I7" s="3">
        <v>0</v>
      </c>
      <c r="J7" s="5"/>
      <c r="K7" s="4">
        <v>0</v>
      </c>
      <c r="L7" s="4"/>
      <c r="M7" s="4">
        <v>0</v>
      </c>
      <c r="N7" s="4">
        <v>0</v>
      </c>
      <c r="O7" s="5"/>
      <c r="P7" s="5">
        <v>25.98</v>
      </c>
      <c r="Q7" s="5"/>
      <c r="R7" s="5">
        <v>0.13900000000000001</v>
      </c>
      <c r="S7" s="5">
        <v>0.15920000000000001</v>
      </c>
      <c r="T7" s="10"/>
    </row>
    <row r="8" spans="1:20" ht="15" x14ac:dyDescent="0.2">
      <c r="A8" s="26" t="s">
        <v>132</v>
      </c>
      <c r="B8" s="26">
        <v>12</v>
      </c>
      <c r="C8" s="26">
        <v>43</v>
      </c>
      <c r="D8" s="26"/>
      <c r="E8" s="3">
        <f>64.32+478.455</f>
        <v>542.77499999999998</v>
      </c>
      <c r="F8" s="3"/>
      <c r="G8" s="3">
        <f>64.32+478.455</f>
        <v>542.77499999999998</v>
      </c>
      <c r="H8" s="3">
        <f>64.32+478.455</f>
        <v>542.77499999999998</v>
      </c>
      <c r="I8" s="3">
        <v>0</v>
      </c>
      <c r="J8" s="5"/>
      <c r="K8" s="4">
        <v>0</v>
      </c>
      <c r="L8" s="4"/>
      <c r="M8" s="4">
        <v>0</v>
      </c>
      <c r="N8" s="4">
        <v>0</v>
      </c>
      <c r="O8" s="5"/>
      <c r="P8" s="5">
        <v>5.1660000000000004</v>
      </c>
      <c r="Q8" s="5"/>
      <c r="R8" s="5">
        <v>0.23</v>
      </c>
      <c r="S8" s="5">
        <v>0.25059999999999999</v>
      </c>
      <c r="T8" s="10"/>
    </row>
    <row r="9" spans="1:20" ht="15" x14ac:dyDescent="0.2">
      <c r="A9" s="36" t="s">
        <v>133</v>
      </c>
      <c r="B9" s="36">
        <v>15</v>
      </c>
      <c r="C9" s="36">
        <v>69</v>
      </c>
      <c r="D9" s="36"/>
      <c r="E9" s="55">
        <f>359.474+59.826</f>
        <v>419.3</v>
      </c>
      <c r="F9" s="55"/>
      <c r="G9" s="55">
        <f>359.474+59.826</f>
        <v>419.3</v>
      </c>
      <c r="H9" s="55">
        <f>359.474+59.826</f>
        <v>419.3</v>
      </c>
      <c r="I9" s="55">
        <v>0</v>
      </c>
      <c r="J9" s="40"/>
      <c r="K9" s="55">
        <v>0</v>
      </c>
      <c r="L9" s="55"/>
      <c r="M9" s="55">
        <v>0</v>
      </c>
      <c r="N9" s="55">
        <v>0</v>
      </c>
      <c r="O9" s="40"/>
      <c r="P9" s="40">
        <v>3824.0630000000001</v>
      </c>
      <c r="Q9" s="40"/>
      <c r="R9" s="40">
        <v>0.45300000000000001</v>
      </c>
      <c r="S9" s="40">
        <v>0.5212</v>
      </c>
      <c r="T9" s="10"/>
    </row>
    <row r="10" spans="1:20" ht="15" x14ac:dyDescent="0.2">
      <c r="A10" s="36" t="s">
        <v>134</v>
      </c>
      <c r="B10" s="41">
        <f>AVERAGE(B4:B9)</f>
        <v>10.166666666666666</v>
      </c>
      <c r="C10" s="41">
        <f t="shared" ref="C10:S10" si="0">AVERAGE(C4:C9)</f>
        <v>44.5</v>
      </c>
      <c r="D10" s="41"/>
      <c r="E10" s="40">
        <f t="shared" si="0"/>
        <v>895.56466666666665</v>
      </c>
      <c r="F10" s="40"/>
      <c r="G10" s="40">
        <f t="shared" si="0"/>
        <v>895.56466666666665</v>
      </c>
      <c r="H10" s="40">
        <f t="shared" si="0"/>
        <v>895.56466666666665</v>
      </c>
      <c r="I10" s="40">
        <f t="shared" si="0"/>
        <v>0</v>
      </c>
      <c r="J10" s="41"/>
      <c r="K10" s="41">
        <f t="shared" si="0"/>
        <v>0</v>
      </c>
      <c r="L10" s="41"/>
      <c r="M10" s="41">
        <f t="shared" si="0"/>
        <v>0</v>
      </c>
      <c r="N10" s="41">
        <f t="shared" si="0"/>
        <v>0</v>
      </c>
      <c r="O10" s="41"/>
      <c r="P10" s="41">
        <f t="shared" si="0"/>
        <v>663.91683333333333</v>
      </c>
      <c r="Q10" s="41"/>
      <c r="R10" s="41">
        <f t="shared" si="0"/>
        <v>0.23200000000000001</v>
      </c>
      <c r="S10" s="41">
        <f t="shared" si="0"/>
        <v>0.28125</v>
      </c>
      <c r="T10" s="10"/>
    </row>
    <row r="11" spans="1:20" x14ac:dyDescent="0.2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56"/>
      <c r="Q11" s="43"/>
      <c r="R11" s="43"/>
      <c r="S11" s="57"/>
    </row>
    <row r="19" spans="4:17" ht="15" x14ac:dyDescent="0.2">
      <c r="D19" s="17"/>
      <c r="O19" s="15"/>
      <c r="P19" s="6"/>
      <c r="Q19" s="11"/>
    </row>
    <row r="20" spans="4:17" ht="15" x14ac:dyDescent="0.2">
      <c r="D20" s="17"/>
      <c r="O20" s="15"/>
      <c r="P20" s="6"/>
      <c r="Q20" s="11"/>
    </row>
    <row r="21" spans="4:17" ht="15" x14ac:dyDescent="0.2">
      <c r="D21" s="17"/>
      <c r="O21" s="15"/>
      <c r="P21" s="6"/>
      <c r="Q21" s="11"/>
    </row>
    <row r="22" spans="4:17" ht="15" x14ac:dyDescent="0.2">
      <c r="D22" s="17"/>
      <c r="O22" s="15"/>
      <c r="P22" s="6"/>
      <c r="Q22" s="11"/>
    </row>
    <row r="23" spans="4:17" ht="15" x14ac:dyDescent="0.2">
      <c r="D23" s="17"/>
      <c r="O23" s="15"/>
      <c r="P23" s="6"/>
      <c r="Q23" s="11"/>
    </row>
    <row r="24" spans="4:17" x14ac:dyDescent="0.2">
      <c r="D24" s="17"/>
    </row>
    <row r="25" spans="4:17" x14ac:dyDescent="0.2">
      <c r="D25" s="17"/>
    </row>
    <row r="26" spans="4:17" x14ac:dyDescent="0.2">
      <c r="D26" s="17"/>
    </row>
    <row r="27" spans="4:17" x14ac:dyDescent="0.2">
      <c r="D27" s="17"/>
    </row>
    <row r="28" spans="4:17" x14ac:dyDescent="0.2">
      <c r="D28" s="17"/>
    </row>
    <row r="29" spans="4:17" x14ac:dyDescent="0.2">
      <c r="D29" s="17"/>
    </row>
  </sheetData>
  <mergeCells count="9">
    <mergeCell ref="B1:B3"/>
    <mergeCell ref="C1:C3"/>
    <mergeCell ref="A1:A3"/>
    <mergeCell ref="K1:N1"/>
    <mergeCell ref="P1:S1"/>
    <mergeCell ref="E1:I1"/>
    <mergeCell ref="G2:I2"/>
    <mergeCell ref="M2:N2"/>
    <mergeCell ref="R2:S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3"/>
  <sheetViews>
    <sheetView workbookViewId="0">
      <selection activeCell="C19" sqref="C19:C29"/>
    </sheetView>
  </sheetViews>
  <sheetFormatPr defaultRowHeight="14.25" x14ac:dyDescent="0.2"/>
  <sheetData>
    <row r="1" spans="1:19" ht="15" x14ac:dyDescent="0.2">
      <c r="A1" s="110" t="s">
        <v>0</v>
      </c>
      <c r="B1" s="110" t="s">
        <v>52</v>
      </c>
      <c r="C1" s="110" t="s">
        <v>54</v>
      </c>
      <c r="D1" s="112" t="s">
        <v>135</v>
      </c>
      <c r="E1" s="112"/>
      <c r="F1" s="112"/>
      <c r="G1" s="112"/>
      <c r="H1" s="112"/>
      <c r="I1" s="35"/>
      <c r="J1" s="112" t="s">
        <v>1</v>
      </c>
      <c r="K1" s="112"/>
      <c r="L1" s="112"/>
      <c r="M1" s="112"/>
      <c r="N1" s="35"/>
      <c r="O1" s="121" t="s">
        <v>136</v>
      </c>
      <c r="P1" s="121"/>
      <c r="Q1" s="121"/>
      <c r="R1" s="121"/>
      <c r="S1" s="10"/>
    </row>
    <row r="2" spans="1:19" ht="15" x14ac:dyDescent="0.2">
      <c r="A2" s="120"/>
      <c r="B2" s="120"/>
      <c r="C2" s="120"/>
      <c r="D2" s="40" t="s">
        <v>137</v>
      </c>
      <c r="E2" s="5"/>
      <c r="F2" s="122" t="s">
        <v>138</v>
      </c>
      <c r="G2" s="122"/>
      <c r="H2" s="122"/>
      <c r="I2" s="5"/>
      <c r="J2" s="51" t="s">
        <v>137</v>
      </c>
      <c r="K2" s="54"/>
      <c r="L2" s="112" t="s">
        <v>116</v>
      </c>
      <c r="M2" s="112"/>
      <c r="N2" s="5"/>
      <c r="O2" s="51" t="s">
        <v>8</v>
      </c>
      <c r="P2" s="54"/>
      <c r="Q2" s="112" t="s">
        <v>116</v>
      </c>
      <c r="R2" s="112"/>
      <c r="S2" s="10"/>
    </row>
    <row r="3" spans="1:19" ht="15" x14ac:dyDescent="0.2">
      <c r="A3" s="111"/>
      <c r="B3" s="111"/>
      <c r="C3" s="111"/>
      <c r="D3" s="40" t="s">
        <v>139</v>
      </c>
      <c r="E3" s="40"/>
      <c r="F3" s="40" t="s">
        <v>10</v>
      </c>
      <c r="G3" s="40" t="s">
        <v>140</v>
      </c>
      <c r="H3" s="40" t="s">
        <v>12</v>
      </c>
      <c r="I3" s="40"/>
      <c r="J3" s="40" t="s">
        <v>141</v>
      </c>
      <c r="K3" s="40"/>
      <c r="L3" s="40" t="s">
        <v>142</v>
      </c>
      <c r="M3" s="40" t="s">
        <v>11</v>
      </c>
      <c r="N3" s="40"/>
      <c r="O3" s="40" t="s">
        <v>13</v>
      </c>
      <c r="P3" s="40"/>
      <c r="Q3" s="40" t="s">
        <v>143</v>
      </c>
      <c r="R3" s="40" t="s">
        <v>11</v>
      </c>
      <c r="S3" s="10"/>
    </row>
    <row r="4" spans="1:19" ht="15" x14ac:dyDescent="0.2">
      <c r="A4" s="26" t="s">
        <v>144</v>
      </c>
      <c r="B4" s="26">
        <v>4</v>
      </c>
      <c r="C4" s="26">
        <v>30</v>
      </c>
      <c r="D4" s="34">
        <f>10.931+65.057</f>
        <v>75.988</v>
      </c>
      <c r="E4" s="3"/>
      <c r="F4" s="34">
        <f>10.931+65.057</f>
        <v>75.988</v>
      </c>
      <c r="G4" s="34">
        <f>10.931+65.057</f>
        <v>75.988</v>
      </c>
      <c r="H4" s="3">
        <v>0</v>
      </c>
      <c r="I4" s="5"/>
      <c r="J4" s="4">
        <v>0</v>
      </c>
      <c r="K4" s="4"/>
      <c r="L4" s="4">
        <v>0</v>
      </c>
      <c r="M4" s="4">
        <v>0</v>
      </c>
      <c r="N4" s="5"/>
      <c r="O4" s="5">
        <v>0.24199999999999999</v>
      </c>
      <c r="P4" s="5"/>
      <c r="Q4" s="5">
        <v>0.02</v>
      </c>
      <c r="R4" s="5">
        <v>2.7999999999999997E-2</v>
      </c>
      <c r="S4" s="10"/>
    </row>
    <row r="5" spans="1:19" ht="15" x14ac:dyDescent="0.2">
      <c r="A5" s="26" t="s">
        <v>16</v>
      </c>
      <c r="B5" s="26">
        <v>16</v>
      </c>
      <c r="C5" s="26">
        <v>62</v>
      </c>
      <c r="D5" s="3">
        <v>2076.5500000000002</v>
      </c>
      <c r="E5" s="3"/>
      <c r="F5" s="3">
        <v>2076.5500000000002</v>
      </c>
      <c r="G5" s="3">
        <v>2076.5500000000002</v>
      </c>
      <c r="H5" s="3">
        <v>0</v>
      </c>
      <c r="I5" s="5"/>
      <c r="J5" s="4">
        <v>0</v>
      </c>
      <c r="K5" s="4"/>
      <c r="L5" s="4">
        <v>0</v>
      </c>
      <c r="M5" s="4">
        <v>0</v>
      </c>
      <c r="N5" s="5"/>
      <c r="O5" s="5">
        <v>127.926</v>
      </c>
      <c r="P5" s="5"/>
      <c r="Q5" s="5">
        <v>0.53</v>
      </c>
      <c r="R5" s="5">
        <v>0.70280000000000009</v>
      </c>
      <c r="S5" s="10"/>
    </row>
    <row r="6" spans="1:19" ht="15" x14ac:dyDescent="0.2">
      <c r="A6" s="26" t="s">
        <v>38</v>
      </c>
      <c r="B6" s="26">
        <v>4</v>
      </c>
      <c r="C6" s="26">
        <v>16</v>
      </c>
      <c r="D6" s="3">
        <v>587.85500000000002</v>
      </c>
      <c r="E6" s="3"/>
      <c r="F6" s="3">
        <v>587.85500000000002</v>
      </c>
      <c r="G6" s="3">
        <v>587.85500000000002</v>
      </c>
      <c r="H6" s="3">
        <v>0</v>
      </c>
      <c r="I6" s="5"/>
      <c r="J6" s="4">
        <v>0</v>
      </c>
      <c r="K6" s="4"/>
      <c r="L6" s="4">
        <v>0</v>
      </c>
      <c r="M6" s="4">
        <v>0</v>
      </c>
      <c r="N6" s="5"/>
      <c r="O6" s="5">
        <v>0.124</v>
      </c>
      <c r="P6" s="5"/>
      <c r="Q6" s="5">
        <v>0.02</v>
      </c>
      <c r="R6" s="5">
        <v>2.5699999999999994E-2</v>
      </c>
      <c r="S6" s="10"/>
    </row>
    <row r="7" spans="1:19" ht="15" x14ac:dyDescent="0.2">
      <c r="A7" s="26" t="s">
        <v>145</v>
      </c>
      <c r="B7" s="26">
        <v>10</v>
      </c>
      <c r="C7" s="26">
        <v>47</v>
      </c>
      <c r="D7" s="3">
        <v>1670.92</v>
      </c>
      <c r="E7" s="3"/>
      <c r="F7" s="3">
        <v>1670.92</v>
      </c>
      <c r="G7" s="3">
        <v>1670.92</v>
      </c>
      <c r="H7" s="3">
        <v>0</v>
      </c>
      <c r="I7" s="5"/>
      <c r="J7" s="4">
        <v>0</v>
      </c>
      <c r="K7" s="4"/>
      <c r="L7" s="4">
        <v>0</v>
      </c>
      <c r="M7" s="4">
        <v>0</v>
      </c>
      <c r="N7" s="5"/>
      <c r="O7" s="5">
        <v>25.98</v>
      </c>
      <c r="P7" s="5"/>
      <c r="Q7" s="5">
        <v>0.13900000000000001</v>
      </c>
      <c r="R7" s="5">
        <v>0.15920000000000001</v>
      </c>
      <c r="S7" s="10"/>
    </row>
    <row r="8" spans="1:19" ht="15" x14ac:dyDescent="0.2">
      <c r="A8" s="26" t="s">
        <v>18</v>
      </c>
      <c r="B8" s="26">
        <v>12</v>
      </c>
      <c r="C8" s="26">
        <v>43</v>
      </c>
      <c r="D8" s="3">
        <f>64.32+478.455</f>
        <v>542.77499999999998</v>
      </c>
      <c r="E8" s="3"/>
      <c r="F8" s="3">
        <f>64.32+478.455</f>
        <v>542.77499999999998</v>
      </c>
      <c r="G8" s="3">
        <f>64.32+478.455</f>
        <v>542.77499999999998</v>
      </c>
      <c r="H8" s="3">
        <v>0</v>
      </c>
      <c r="I8" s="5"/>
      <c r="J8" s="4">
        <v>0</v>
      </c>
      <c r="K8" s="4"/>
      <c r="L8" s="4">
        <v>0</v>
      </c>
      <c r="M8" s="4">
        <v>0</v>
      </c>
      <c r="N8" s="5"/>
      <c r="O8" s="5">
        <v>5.1660000000000004</v>
      </c>
      <c r="P8" s="5"/>
      <c r="Q8" s="5">
        <v>0.23</v>
      </c>
      <c r="R8" s="5">
        <v>0.25059999999999999</v>
      </c>
      <c r="S8" s="10"/>
    </row>
    <row r="9" spans="1:19" ht="15" x14ac:dyDescent="0.2">
      <c r="A9" s="36" t="s">
        <v>146</v>
      </c>
      <c r="B9" s="36">
        <v>15</v>
      </c>
      <c r="C9" s="36">
        <v>69</v>
      </c>
      <c r="D9" s="55">
        <f>359.474+59.826</f>
        <v>419.3</v>
      </c>
      <c r="E9" s="55"/>
      <c r="F9" s="55">
        <f>359.474+59.826</f>
        <v>419.3</v>
      </c>
      <c r="G9" s="55">
        <f>359.474+59.826</f>
        <v>419.3</v>
      </c>
      <c r="H9" s="55">
        <v>0</v>
      </c>
      <c r="I9" s="40"/>
      <c r="J9" s="55">
        <v>0</v>
      </c>
      <c r="K9" s="55"/>
      <c r="L9" s="55">
        <v>0</v>
      </c>
      <c r="M9" s="55">
        <v>0</v>
      </c>
      <c r="N9" s="40"/>
      <c r="O9" s="40">
        <v>3824.0630000000001</v>
      </c>
      <c r="P9" s="40"/>
      <c r="Q9" s="40">
        <v>0.45300000000000001</v>
      </c>
      <c r="R9" s="40">
        <v>0.5212</v>
      </c>
      <c r="S9" s="10"/>
    </row>
    <row r="10" spans="1:19" ht="15" x14ac:dyDescent="0.2">
      <c r="A10" s="36" t="s">
        <v>147</v>
      </c>
      <c r="B10" s="41">
        <f>AVERAGE(B4:B9)</f>
        <v>10.166666666666666</v>
      </c>
      <c r="C10" s="41">
        <f t="shared" ref="C10:R10" si="0">AVERAGE(C4:C9)</f>
        <v>44.5</v>
      </c>
      <c r="D10" s="40">
        <f t="shared" si="0"/>
        <v>895.56466666666665</v>
      </c>
      <c r="E10" s="40"/>
      <c r="F10" s="40">
        <f t="shared" si="0"/>
        <v>895.56466666666665</v>
      </c>
      <c r="G10" s="40">
        <f t="shared" si="0"/>
        <v>895.56466666666665</v>
      </c>
      <c r="H10" s="40">
        <f t="shared" si="0"/>
        <v>0</v>
      </c>
      <c r="I10" s="41"/>
      <c r="J10" s="41">
        <f t="shared" si="0"/>
        <v>0</v>
      </c>
      <c r="K10" s="41"/>
      <c r="L10" s="41">
        <f t="shared" si="0"/>
        <v>0</v>
      </c>
      <c r="M10" s="41">
        <f t="shared" si="0"/>
        <v>0</v>
      </c>
      <c r="N10" s="41"/>
      <c r="O10" s="41">
        <f t="shared" si="0"/>
        <v>663.91683333333333</v>
      </c>
      <c r="P10" s="41"/>
      <c r="Q10" s="41">
        <f t="shared" si="0"/>
        <v>0.23200000000000001</v>
      </c>
      <c r="R10" s="41">
        <f t="shared" si="0"/>
        <v>0.28125</v>
      </c>
      <c r="S10" s="10"/>
    </row>
    <row r="11" spans="1:19" x14ac:dyDescent="0.2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56"/>
      <c r="P11" s="43"/>
      <c r="Q11" s="43"/>
      <c r="R11" s="57"/>
    </row>
    <row r="19" spans="14:16" ht="15" x14ac:dyDescent="0.2">
      <c r="N19" s="26"/>
      <c r="O19" s="6"/>
      <c r="P19" s="11"/>
    </row>
    <row r="20" spans="14:16" ht="15" x14ac:dyDescent="0.2">
      <c r="N20" s="26"/>
      <c r="O20" s="6"/>
      <c r="P20" s="11"/>
    </row>
    <row r="21" spans="14:16" ht="15" x14ac:dyDescent="0.2">
      <c r="N21" s="26"/>
      <c r="O21" s="6"/>
      <c r="P21" s="11"/>
    </row>
    <row r="22" spans="14:16" ht="15" x14ac:dyDescent="0.2">
      <c r="N22" s="26"/>
      <c r="O22" s="6"/>
      <c r="P22" s="11"/>
    </row>
    <row r="23" spans="14:16" ht="15" x14ac:dyDescent="0.2">
      <c r="N23" s="26"/>
      <c r="O23" s="6"/>
      <c r="P23" s="11"/>
    </row>
  </sheetData>
  <mergeCells count="9">
    <mergeCell ref="O1:R1"/>
    <mergeCell ref="F2:H2"/>
    <mergeCell ref="L2:M2"/>
    <mergeCell ref="Q2:R2"/>
    <mergeCell ref="A1:A3"/>
    <mergeCell ref="B1:B3"/>
    <mergeCell ref="C1:C3"/>
    <mergeCell ref="D1:H1"/>
    <mergeCell ref="J1:M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5"/>
  <sheetViews>
    <sheetView workbookViewId="0">
      <selection activeCell="C1" sqref="C1:C3"/>
    </sheetView>
  </sheetViews>
  <sheetFormatPr defaultRowHeight="14.25" x14ac:dyDescent="0.2"/>
  <cols>
    <col min="4" max="4" width="10.625" bestFit="1" customWidth="1"/>
    <col min="5" max="5" width="10.5" customWidth="1"/>
    <col min="6" max="6" width="9.625" bestFit="1" customWidth="1"/>
    <col min="7" max="7" width="10.75" style="12" bestFit="1" customWidth="1"/>
    <col min="8" max="8" width="9.125" style="12" bestFit="1" customWidth="1"/>
    <col min="10" max="11" width="9.125" bestFit="1" customWidth="1"/>
    <col min="13" max="13" width="9.125" bestFit="1" customWidth="1"/>
    <col min="14" max="14" width="9.125" style="14" bestFit="1" customWidth="1"/>
  </cols>
  <sheetData>
    <row r="1" spans="1:15" ht="15" x14ac:dyDescent="0.2">
      <c r="A1" s="110" t="s">
        <v>149</v>
      </c>
      <c r="B1" s="110" t="s">
        <v>172</v>
      </c>
      <c r="C1" s="110" t="s">
        <v>148</v>
      </c>
      <c r="D1" s="112" t="s">
        <v>150</v>
      </c>
      <c r="E1" s="112"/>
      <c r="F1" s="112"/>
      <c r="G1" s="112"/>
      <c r="H1" s="112"/>
      <c r="I1" s="35"/>
      <c r="J1" s="112" t="s">
        <v>151</v>
      </c>
      <c r="K1" s="112"/>
      <c r="L1" s="35"/>
      <c r="M1" s="121" t="s">
        <v>2</v>
      </c>
      <c r="N1" s="121"/>
      <c r="O1" s="10"/>
    </row>
    <row r="2" spans="1:15" ht="15" x14ac:dyDescent="0.2">
      <c r="A2" s="120"/>
      <c r="B2" s="120"/>
      <c r="C2" s="120"/>
      <c r="D2" s="40" t="s">
        <v>152</v>
      </c>
      <c r="E2" s="5"/>
      <c r="F2" s="122" t="s">
        <v>153</v>
      </c>
      <c r="G2" s="122"/>
      <c r="H2" s="122"/>
      <c r="I2" s="5"/>
      <c r="J2" s="112" t="s">
        <v>153</v>
      </c>
      <c r="K2" s="112"/>
      <c r="L2" s="5"/>
      <c r="M2" s="112" t="s">
        <v>116</v>
      </c>
      <c r="N2" s="112"/>
      <c r="O2" s="10"/>
    </row>
    <row r="3" spans="1:15" ht="15" x14ac:dyDescent="0.2">
      <c r="A3" s="111"/>
      <c r="B3" s="111"/>
      <c r="C3" s="111"/>
      <c r="D3" s="40" t="s">
        <v>154</v>
      </c>
      <c r="E3" s="40"/>
      <c r="F3" s="40" t="s">
        <v>10</v>
      </c>
      <c r="G3" s="40" t="s">
        <v>155</v>
      </c>
      <c r="H3" s="40" t="s">
        <v>156</v>
      </c>
      <c r="I3" s="40"/>
      <c r="J3" s="40" t="s">
        <v>10</v>
      </c>
      <c r="K3" s="40" t="s">
        <v>157</v>
      </c>
      <c r="L3" s="40"/>
      <c r="M3" s="40" t="s">
        <v>158</v>
      </c>
      <c r="N3" s="62" t="s">
        <v>159</v>
      </c>
      <c r="O3" s="10"/>
    </row>
    <row r="4" spans="1:15" ht="15" x14ac:dyDescent="0.2">
      <c r="A4" s="26" t="s">
        <v>160</v>
      </c>
      <c r="B4" s="26">
        <v>24</v>
      </c>
      <c r="C4" s="26">
        <v>164</v>
      </c>
      <c r="D4" s="5">
        <f>19658.44+132719.11</f>
        <v>152377.54999999999</v>
      </c>
      <c r="E4" s="5"/>
      <c r="F4" s="35">
        <v>154131.946</v>
      </c>
      <c r="G4" s="35">
        <v>154346.4901</v>
      </c>
      <c r="H4" s="5">
        <v>407.84863266865403</v>
      </c>
      <c r="I4" s="5"/>
      <c r="J4" s="5">
        <f>((F4-D4)/F4)*100</f>
        <v>1.1382429441330792</v>
      </c>
      <c r="K4" s="5">
        <f>((G4-D4)/G4)*100</f>
        <v>1.2756623741326056</v>
      </c>
      <c r="L4" s="5"/>
      <c r="M4" s="50">
        <v>2.222</v>
      </c>
      <c r="N4" s="50">
        <v>2.7342</v>
      </c>
      <c r="O4" s="10"/>
    </row>
    <row r="5" spans="1:15" ht="15" x14ac:dyDescent="0.2">
      <c r="A5" s="26" t="s">
        <v>161</v>
      </c>
      <c r="B5" s="26">
        <v>30</v>
      </c>
      <c r="C5" s="26">
        <v>186</v>
      </c>
      <c r="D5" s="5">
        <f>1265.925+172.06</f>
        <v>1437.9849999999999</v>
      </c>
      <c r="E5" s="5"/>
      <c r="F5" s="5">
        <v>1466.6890000000001</v>
      </c>
      <c r="G5" s="5">
        <v>1473.251</v>
      </c>
      <c r="H5" s="5">
        <v>7.3510742072162207</v>
      </c>
      <c r="I5" s="5"/>
      <c r="J5" s="5">
        <f t="shared" ref="J5:J23" si="0">((F5-D5)/F5)*100</f>
        <v>1.9570611083876799</v>
      </c>
      <c r="K5" s="5">
        <f t="shared" ref="K5:K23" si="1">((G5-D5)/G5)*100</f>
        <v>2.3937536780901612</v>
      </c>
      <c r="L5" s="5"/>
      <c r="M5" s="50">
        <v>4.4340000000000002</v>
      </c>
      <c r="N5" s="50">
        <v>7.1335999999999995</v>
      </c>
      <c r="O5" s="10"/>
    </row>
    <row r="6" spans="1:15" ht="15" x14ac:dyDescent="0.2">
      <c r="A6" s="26" t="s">
        <v>162</v>
      </c>
      <c r="B6" s="26">
        <v>25</v>
      </c>
      <c r="C6" s="26">
        <v>150</v>
      </c>
      <c r="D6" s="5">
        <f>423.695+59.96</f>
        <v>483.65499999999997</v>
      </c>
      <c r="E6" s="5"/>
      <c r="F6" s="5">
        <v>507.76900000000001</v>
      </c>
      <c r="G6" s="5">
        <v>508.38</v>
      </c>
      <c r="H6" s="5">
        <v>0.31092796593423544</v>
      </c>
      <c r="I6" s="5"/>
      <c r="J6" s="5">
        <f t="shared" si="0"/>
        <v>4.7490098844159512</v>
      </c>
      <c r="K6" s="5">
        <f t="shared" si="1"/>
        <v>4.8634879420905675</v>
      </c>
      <c r="L6" s="5"/>
      <c r="M6" s="50">
        <v>2.3050000000000002</v>
      </c>
      <c r="N6" s="50">
        <v>3.3647999999999998</v>
      </c>
      <c r="O6" s="10"/>
    </row>
    <row r="7" spans="1:15" ht="15" x14ac:dyDescent="0.2">
      <c r="A7" s="26" t="s">
        <v>20</v>
      </c>
      <c r="B7" s="26">
        <v>25</v>
      </c>
      <c r="C7" s="26">
        <v>134</v>
      </c>
      <c r="D7" s="5">
        <f>845.813+120.78</f>
        <v>966.59299999999996</v>
      </c>
      <c r="E7" s="5"/>
      <c r="F7" s="5">
        <v>975.58799999999997</v>
      </c>
      <c r="G7" s="5">
        <v>976.45460000000003</v>
      </c>
      <c r="H7" s="5">
        <v>1.3546618175766354</v>
      </c>
      <c r="I7" s="5"/>
      <c r="J7" s="5">
        <f t="shared" si="0"/>
        <v>0.92200806077975594</v>
      </c>
      <c r="K7" s="5">
        <f t="shared" si="1"/>
        <v>1.0099394278034091</v>
      </c>
      <c r="L7" s="5"/>
      <c r="M7" s="50">
        <v>2.464</v>
      </c>
      <c r="N7" s="50">
        <v>3.3415999999999997</v>
      </c>
      <c r="O7" s="10"/>
    </row>
    <row r="8" spans="1:15" ht="15" x14ac:dyDescent="0.2">
      <c r="A8" s="26" t="s">
        <v>21</v>
      </c>
      <c r="B8" s="26">
        <v>20</v>
      </c>
      <c r="C8" s="26">
        <v>174</v>
      </c>
      <c r="D8" s="5">
        <f>36057.095+5978.69</f>
        <v>42035.785000000003</v>
      </c>
      <c r="E8" s="5"/>
      <c r="F8" s="5">
        <v>42408.07</v>
      </c>
      <c r="G8" s="5">
        <v>42481.162499999999</v>
      </c>
      <c r="H8" s="5">
        <v>91.250059070940637</v>
      </c>
      <c r="I8" s="5"/>
      <c r="J8" s="5">
        <f t="shared" si="0"/>
        <v>0.87786357643721158</v>
      </c>
      <c r="K8" s="5">
        <f t="shared" si="1"/>
        <v>1.048411751914734</v>
      </c>
      <c r="L8" s="5"/>
      <c r="M8" s="50">
        <v>1.478</v>
      </c>
      <c r="N8" s="50">
        <v>1.7611000000000001</v>
      </c>
      <c r="O8" s="10"/>
    </row>
    <row r="9" spans="1:15" ht="15" x14ac:dyDescent="0.2">
      <c r="A9" s="26" t="s">
        <v>163</v>
      </c>
      <c r="B9" s="26">
        <v>24</v>
      </c>
      <c r="C9" s="26">
        <v>162</v>
      </c>
      <c r="D9" s="5">
        <f>1714.344+247.19</f>
        <v>1961.5340000000001</v>
      </c>
      <c r="E9" s="5"/>
      <c r="F9" s="5">
        <v>1993.1189999999999</v>
      </c>
      <c r="G9" s="5">
        <v>1997.7873</v>
      </c>
      <c r="H9" s="5">
        <v>4.5236712535285202</v>
      </c>
      <c r="I9" s="5"/>
      <c r="J9" s="5">
        <f t="shared" si="0"/>
        <v>1.5847021678083348</v>
      </c>
      <c r="K9" s="5">
        <f t="shared" si="1"/>
        <v>1.8146726631008143</v>
      </c>
      <c r="L9" s="5"/>
      <c r="M9" s="50">
        <v>2.0449999999999999</v>
      </c>
      <c r="N9" s="50">
        <v>2.7565999999999997</v>
      </c>
      <c r="O9" s="10"/>
    </row>
    <row r="10" spans="1:15" ht="15" x14ac:dyDescent="0.2">
      <c r="A10" s="26" t="s">
        <v>24</v>
      </c>
      <c r="B10" s="26">
        <v>30</v>
      </c>
      <c r="C10" s="26">
        <v>138</v>
      </c>
      <c r="D10" s="5">
        <f>718.948+96.68</f>
        <v>815.62799999999993</v>
      </c>
      <c r="E10" s="5"/>
      <c r="F10" s="5">
        <v>829.10199999999998</v>
      </c>
      <c r="G10" s="5">
        <v>830.35789999999997</v>
      </c>
      <c r="H10" s="5">
        <v>1.2964529648236454</v>
      </c>
      <c r="I10" s="5"/>
      <c r="J10" s="5">
        <f t="shared" si="0"/>
        <v>1.6251317690706386</v>
      </c>
      <c r="K10" s="5">
        <f t="shared" si="1"/>
        <v>1.7739218233487082</v>
      </c>
      <c r="L10" s="5"/>
      <c r="M10" s="50">
        <v>4.3449999999999998</v>
      </c>
      <c r="N10" s="50">
        <v>6.0632999999999999</v>
      </c>
      <c r="O10" s="10"/>
    </row>
    <row r="11" spans="1:15" ht="15" x14ac:dyDescent="0.2">
      <c r="A11" s="26" t="s">
        <v>25</v>
      </c>
      <c r="B11" s="26">
        <v>30</v>
      </c>
      <c r="C11" s="26">
        <v>148</v>
      </c>
      <c r="D11" s="5">
        <f>750.437+96.98</f>
        <v>847.41700000000003</v>
      </c>
      <c r="E11" s="5"/>
      <c r="F11" s="5">
        <v>863.65800000000002</v>
      </c>
      <c r="G11" s="5">
        <v>864.93900000000008</v>
      </c>
      <c r="H11" s="5">
        <v>1.8293291119970687</v>
      </c>
      <c r="I11" s="5"/>
      <c r="J11" s="5">
        <f t="shared" si="0"/>
        <v>1.8804897308888453</v>
      </c>
      <c r="K11" s="5">
        <f t="shared" si="1"/>
        <v>2.0258076003047667</v>
      </c>
      <c r="L11" s="5"/>
      <c r="M11" s="50">
        <v>4.2220000000000004</v>
      </c>
      <c r="N11" s="50">
        <v>6.8617000000000008</v>
      </c>
      <c r="O11" s="10"/>
    </row>
    <row r="12" spans="1:15" ht="15" x14ac:dyDescent="0.2">
      <c r="A12" s="26" t="s">
        <v>164</v>
      </c>
      <c r="B12" s="26">
        <v>45</v>
      </c>
      <c r="C12" s="26">
        <v>207</v>
      </c>
      <c r="D12" s="5">
        <f>1078.422+128.2</f>
        <v>1206.6220000000001</v>
      </c>
      <c r="E12" s="5"/>
      <c r="F12" s="5">
        <v>1227.0239999999999</v>
      </c>
      <c r="G12" s="5">
        <v>1230.8357000000001</v>
      </c>
      <c r="H12" s="5">
        <v>3.5597981417491047</v>
      </c>
      <c r="I12" s="5"/>
      <c r="J12" s="5">
        <f t="shared" si="0"/>
        <v>1.6627221635436487</v>
      </c>
      <c r="K12" s="5">
        <f t="shared" si="1"/>
        <v>1.9672568808330806</v>
      </c>
      <c r="L12" s="5"/>
      <c r="M12" s="50">
        <v>18.093</v>
      </c>
      <c r="N12" s="50">
        <v>31.940900000000006</v>
      </c>
      <c r="O12" s="10"/>
    </row>
    <row r="13" spans="1:15" ht="15" x14ac:dyDescent="0.2">
      <c r="A13" s="26" t="s">
        <v>165</v>
      </c>
      <c r="B13" s="26">
        <v>60</v>
      </c>
      <c r="C13" s="26">
        <v>276</v>
      </c>
      <c r="D13" s="5">
        <f>1437.897+154.04</f>
        <v>1591.9369999999999</v>
      </c>
      <c r="E13" s="5"/>
      <c r="F13" s="5">
        <v>1632.088</v>
      </c>
      <c r="G13" s="5">
        <v>1642.6326000000001</v>
      </c>
      <c r="H13" s="5">
        <v>8.8451905146242904</v>
      </c>
      <c r="I13" s="5"/>
      <c r="J13" s="5">
        <f t="shared" si="0"/>
        <v>2.4601001906759969</v>
      </c>
      <c r="K13" s="5">
        <f t="shared" si="1"/>
        <v>3.0862409524808063</v>
      </c>
      <c r="L13" s="5"/>
      <c r="M13" s="50">
        <v>46.988</v>
      </c>
      <c r="N13" s="50">
        <v>74.925299999999993</v>
      </c>
      <c r="O13" s="10"/>
    </row>
    <row r="14" spans="1:15" ht="15" x14ac:dyDescent="0.2">
      <c r="A14" s="26" t="s">
        <v>166</v>
      </c>
      <c r="B14" s="26">
        <v>60</v>
      </c>
      <c r="C14" s="26">
        <v>296</v>
      </c>
      <c r="D14" s="5">
        <f>1366.236+159.67</f>
        <v>1525.9060000000002</v>
      </c>
      <c r="E14" s="5"/>
      <c r="F14" s="5">
        <v>1579.4822999999999</v>
      </c>
      <c r="G14" s="5">
        <v>1588.1949300000001</v>
      </c>
      <c r="H14" s="5">
        <v>5.2675138845664184</v>
      </c>
      <c r="I14" s="5"/>
      <c r="J14" s="5">
        <f t="shared" si="0"/>
        <v>3.3920164854015598</v>
      </c>
      <c r="K14" s="5">
        <f t="shared" si="1"/>
        <v>3.9219952679234367</v>
      </c>
      <c r="L14" s="5"/>
      <c r="M14" s="50">
        <v>44.822000000000003</v>
      </c>
      <c r="N14" s="50">
        <v>76.776600000000002</v>
      </c>
      <c r="O14" s="10"/>
    </row>
    <row r="15" spans="1:15" ht="15" x14ac:dyDescent="0.2">
      <c r="A15" s="26" t="s">
        <v>29</v>
      </c>
      <c r="B15" s="26">
        <v>75</v>
      </c>
      <c r="C15" s="26">
        <v>345</v>
      </c>
      <c r="D15" s="5">
        <f>1797.37+160.37</f>
        <v>1957.7399999999998</v>
      </c>
      <c r="E15" s="5"/>
      <c r="F15" s="5">
        <v>2030.019</v>
      </c>
      <c r="G15" s="5">
        <v>2041.0538999999997</v>
      </c>
      <c r="H15" s="5">
        <v>8.0406458751769456</v>
      </c>
      <c r="I15" s="5"/>
      <c r="J15" s="5">
        <f t="shared" si="0"/>
        <v>3.5605085469643498</v>
      </c>
      <c r="K15" s="5">
        <f t="shared" si="1"/>
        <v>4.0819059212497963</v>
      </c>
      <c r="L15" s="5"/>
      <c r="M15" s="50">
        <v>117.482</v>
      </c>
      <c r="N15" s="50">
        <v>186.46690000000001</v>
      </c>
      <c r="O15" s="10"/>
    </row>
    <row r="16" spans="1:15" ht="15" x14ac:dyDescent="0.2">
      <c r="A16" s="26" t="s">
        <v>30</v>
      </c>
      <c r="B16" s="26">
        <v>75</v>
      </c>
      <c r="C16" s="26">
        <v>363</v>
      </c>
      <c r="D16" s="5">
        <f>1671.516+187.16</f>
        <v>1858.6760000000002</v>
      </c>
      <c r="E16" s="5"/>
      <c r="F16" s="5">
        <v>1918.1130000000001</v>
      </c>
      <c r="G16" s="5">
        <v>1931.8929000000003</v>
      </c>
      <c r="H16" s="5">
        <v>9.2116518871481485</v>
      </c>
      <c r="I16" s="5"/>
      <c r="J16" s="5">
        <f t="shared" si="0"/>
        <v>3.0987225465861448</v>
      </c>
      <c r="K16" s="5">
        <f t="shared" si="1"/>
        <v>3.7899047095209117</v>
      </c>
      <c r="L16" s="5"/>
      <c r="M16" s="50">
        <v>126.77</v>
      </c>
      <c r="N16" s="50">
        <v>198.39449999999997</v>
      </c>
      <c r="O16" s="10"/>
    </row>
    <row r="17" spans="1:15" ht="15" x14ac:dyDescent="0.2">
      <c r="A17" s="26" t="s">
        <v>167</v>
      </c>
      <c r="B17" s="26">
        <v>43</v>
      </c>
      <c r="C17" s="26">
        <v>391</v>
      </c>
      <c r="D17" s="5">
        <f>1524.5+106.82</f>
        <v>1631.32</v>
      </c>
      <c r="E17" s="5"/>
      <c r="F17" s="5">
        <v>1692.2629999999999</v>
      </c>
      <c r="G17" s="5">
        <v>1697.8607</v>
      </c>
      <c r="H17" s="5">
        <v>5.5358309051126078</v>
      </c>
      <c r="I17" s="5"/>
      <c r="J17" s="5">
        <f t="shared" si="0"/>
        <v>3.601272379056919</v>
      </c>
      <c r="K17" s="5">
        <f t="shared" si="1"/>
        <v>3.9190906533144929</v>
      </c>
      <c r="L17" s="5"/>
      <c r="M17" s="50">
        <v>13.901999999999999</v>
      </c>
      <c r="N17" s="50">
        <v>24.9541</v>
      </c>
      <c r="O17" s="10"/>
    </row>
    <row r="18" spans="1:15" ht="15" x14ac:dyDescent="0.2">
      <c r="A18" s="26" t="s">
        <v>168</v>
      </c>
      <c r="B18" s="26">
        <v>43</v>
      </c>
      <c r="C18" s="26">
        <v>391</v>
      </c>
      <c r="D18" s="5">
        <f>1524.5+117.15</f>
        <v>1641.65</v>
      </c>
      <c r="E18" s="5"/>
      <c r="F18" s="5">
        <v>1715.9939999999999</v>
      </c>
      <c r="G18" s="5">
        <v>1723.1848999999997</v>
      </c>
      <c r="H18" s="5">
        <v>5.8094709647264668</v>
      </c>
      <c r="I18" s="5"/>
      <c r="J18" s="5">
        <f t="shared" si="0"/>
        <v>4.3324160807088967</v>
      </c>
      <c r="K18" s="5">
        <f t="shared" si="1"/>
        <v>4.7316396516705588</v>
      </c>
      <c r="L18" s="5"/>
      <c r="M18" s="50">
        <v>16.975999999999999</v>
      </c>
      <c r="N18" s="50">
        <v>32.265700000000002</v>
      </c>
      <c r="O18" s="10"/>
    </row>
    <row r="19" spans="1:15" ht="15" x14ac:dyDescent="0.2">
      <c r="A19" s="26" t="s">
        <v>33</v>
      </c>
      <c r="B19" s="26">
        <v>43</v>
      </c>
      <c r="C19" s="26">
        <v>391</v>
      </c>
      <c r="D19" s="5">
        <f>1524.5+115.04</f>
        <v>1639.54</v>
      </c>
      <c r="E19" s="5"/>
      <c r="F19" s="5">
        <v>1703.769</v>
      </c>
      <c r="G19" s="5">
        <v>1707.9518000000003</v>
      </c>
      <c r="H19" s="5">
        <v>2.1245310917941658</v>
      </c>
      <c r="I19" s="5"/>
      <c r="J19" s="5">
        <f t="shared" si="0"/>
        <v>3.7698185610842807</v>
      </c>
      <c r="K19" s="5">
        <f t="shared" si="1"/>
        <v>4.0054877426869018</v>
      </c>
      <c r="L19" s="5"/>
      <c r="M19" s="50">
        <v>18.693000000000001</v>
      </c>
      <c r="N19" s="50">
        <v>24.867700000000003</v>
      </c>
      <c r="O19" s="10"/>
    </row>
    <row r="20" spans="1:15" ht="15" x14ac:dyDescent="0.2">
      <c r="A20" s="26" t="s">
        <v>34</v>
      </c>
      <c r="B20" s="26">
        <v>28</v>
      </c>
      <c r="C20" s="26">
        <v>176</v>
      </c>
      <c r="D20" s="5">
        <f>408.617+53.55</f>
        <v>462.16700000000003</v>
      </c>
      <c r="E20" s="5"/>
      <c r="F20" s="5">
        <v>470.21600000000001</v>
      </c>
      <c r="G20" s="5">
        <v>470.55559999999997</v>
      </c>
      <c r="H20" s="5">
        <v>0.23521105416200361</v>
      </c>
      <c r="I20" s="5"/>
      <c r="J20" s="5">
        <f t="shared" si="0"/>
        <v>1.7117665073072754</v>
      </c>
      <c r="K20" s="5">
        <f t="shared" si="1"/>
        <v>1.7827011303233755</v>
      </c>
      <c r="L20" s="5"/>
      <c r="M20" s="50">
        <v>4.2279999999999998</v>
      </c>
      <c r="N20" s="50">
        <v>5.7311999999999994</v>
      </c>
      <c r="O20" s="10"/>
    </row>
    <row r="21" spans="1:15" ht="15" x14ac:dyDescent="0.2">
      <c r="A21" s="26" t="s">
        <v>169</v>
      </c>
      <c r="B21" s="26">
        <v>99</v>
      </c>
      <c r="C21" s="26">
        <v>599</v>
      </c>
      <c r="D21" s="5">
        <f>1854.381+154.21</f>
        <v>2008.5910000000001</v>
      </c>
      <c r="E21" s="5"/>
      <c r="F21" s="5">
        <v>2112.9560000000001</v>
      </c>
      <c r="G21" s="5">
        <v>2125.46155</v>
      </c>
      <c r="H21" s="5">
        <v>7.7251317155437844</v>
      </c>
      <c r="I21" s="5"/>
      <c r="J21" s="5">
        <f t="shared" si="0"/>
        <v>4.9392888446328271</v>
      </c>
      <c r="K21" s="5">
        <f t="shared" si="1"/>
        <v>5.4985962931204222</v>
      </c>
      <c r="L21" s="5"/>
      <c r="M21" s="50">
        <v>381.322</v>
      </c>
      <c r="N21" s="50">
        <v>475.25820000000004</v>
      </c>
      <c r="O21" s="10"/>
    </row>
    <row r="22" spans="1:15" ht="15" x14ac:dyDescent="0.2">
      <c r="A22" s="26" t="s">
        <v>170</v>
      </c>
      <c r="B22" s="26">
        <v>48</v>
      </c>
      <c r="C22" s="26">
        <v>960</v>
      </c>
      <c r="D22" s="5">
        <f>173716.169+18437.48</f>
        <v>192153.649</v>
      </c>
      <c r="E22" s="5"/>
      <c r="F22" s="5">
        <v>196320.27600000001</v>
      </c>
      <c r="G22" s="5">
        <v>197037.26420000001</v>
      </c>
      <c r="H22" s="5">
        <v>547.31318495880828</v>
      </c>
      <c r="I22" s="5"/>
      <c r="J22" s="5">
        <f t="shared" si="0"/>
        <v>2.1223620325391184</v>
      </c>
      <c r="K22" s="5">
        <f t="shared" si="1"/>
        <v>2.4785236538013198</v>
      </c>
      <c r="L22" s="5"/>
      <c r="M22" s="50">
        <v>60.014000000000003</v>
      </c>
      <c r="N22" s="50">
        <v>85.479299999999995</v>
      </c>
      <c r="O22" s="10"/>
    </row>
    <row r="23" spans="1:15" ht="15" x14ac:dyDescent="0.2">
      <c r="A23" s="36" t="s">
        <v>171</v>
      </c>
      <c r="B23" s="36">
        <v>64</v>
      </c>
      <c r="C23" s="36">
        <v>388</v>
      </c>
      <c r="D23" s="40">
        <f>4312.764+535.34</f>
        <v>4848.1040000000003</v>
      </c>
      <c r="E23" s="40"/>
      <c r="F23" s="40">
        <v>4943.5460000000003</v>
      </c>
      <c r="G23" s="40">
        <v>4954.6105000000007</v>
      </c>
      <c r="H23" s="40">
        <v>8.7121169212768876</v>
      </c>
      <c r="I23" s="40"/>
      <c r="J23" s="40">
        <f t="shared" si="0"/>
        <v>1.93063845264108</v>
      </c>
      <c r="K23" s="40">
        <f t="shared" si="1"/>
        <v>2.1496442555878086</v>
      </c>
      <c r="L23" s="40"/>
      <c r="M23" s="53">
        <v>86.138000000000005</v>
      </c>
      <c r="N23" s="53">
        <v>121.2298</v>
      </c>
      <c r="O23" s="10"/>
    </row>
    <row r="24" spans="1:15" ht="15" x14ac:dyDescent="0.2">
      <c r="A24" s="36" t="s">
        <v>39</v>
      </c>
      <c r="B24" s="36">
        <f>AVERAGE(B4:B23)</f>
        <v>44.55</v>
      </c>
      <c r="C24" s="36">
        <f t="shared" ref="C24:N24" si="2">AVERAGE(C4:C23)</f>
        <v>301.95</v>
      </c>
      <c r="D24" s="40">
        <f t="shared" si="2"/>
        <v>20672.602449999998</v>
      </c>
      <c r="E24" s="40"/>
      <c r="F24" s="40">
        <f t="shared" si="2"/>
        <v>21026.084364999999</v>
      </c>
      <c r="G24" s="40">
        <f t="shared" si="2"/>
        <v>21081.516083999999</v>
      </c>
      <c r="H24" s="40">
        <f t="shared" si="2"/>
        <v>56.407254348767992</v>
      </c>
      <c r="I24" s="40"/>
      <c r="J24" s="40">
        <f t="shared" si="2"/>
        <v>2.5658071016531792</v>
      </c>
      <c r="K24" s="40">
        <f t="shared" si="2"/>
        <v>2.8809322186649338</v>
      </c>
      <c r="L24" s="40"/>
      <c r="M24" s="53">
        <f t="shared" si="2"/>
        <v>47.947150000000001</v>
      </c>
      <c r="N24" s="53">
        <f t="shared" si="2"/>
        <v>68.615354999999994</v>
      </c>
      <c r="O24" s="10"/>
    </row>
    <row r="25" spans="1:15" x14ac:dyDescent="0.2">
      <c r="A25" s="43"/>
      <c r="B25" s="43"/>
      <c r="C25" s="43"/>
      <c r="D25" s="43"/>
      <c r="E25" s="43"/>
      <c r="F25" s="43"/>
      <c r="G25" s="60"/>
      <c r="H25" s="60"/>
      <c r="I25" s="43"/>
      <c r="J25" s="43"/>
      <c r="K25" s="43"/>
      <c r="L25" s="43"/>
      <c r="M25" s="43"/>
      <c r="N25" s="61"/>
    </row>
  </sheetData>
  <mergeCells count="9">
    <mergeCell ref="A1:A3"/>
    <mergeCell ref="D1:H1"/>
    <mergeCell ref="J1:K1"/>
    <mergeCell ref="M1:N1"/>
    <mergeCell ref="F2:H2"/>
    <mergeCell ref="J2:K2"/>
    <mergeCell ref="M2:N2"/>
    <mergeCell ref="B1:B3"/>
    <mergeCell ref="C1:C3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3"/>
  <sheetViews>
    <sheetView workbookViewId="0">
      <selection activeCell="P7" sqref="P7:Q13"/>
    </sheetView>
  </sheetViews>
  <sheetFormatPr defaultRowHeight="14.25" x14ac:dyDescent="0.2"/>
  <cols>
    <col min="4" max="5" width="12.75" style="12" bestFit="1" customWidth="1"/>
    <col min="6" max="6" width="9" style="12"/>
    <col min="17" max="17" width="10.375" bestFit="1" customWidth="1"/>
  </cols>
  <sheetData>
    <row r="1" spans="1:17" ht="15" x14ac:dyDescent="0.2">
      <c r="A1" s="110" t="s">
        <v>173</v>
      </c>
      <c r="B1" s="110" t="s">
        <v>53</v>
      </c>
      <c r="C1" s="110" t="s">
        <v>174</v>
      </c>
      <c r="D1" s="112" t="s">
        <v>175</v>
      </c>
      <c r="E1" s="112"/>
      <c r="F1" s="112"/>
      <c r="G1" s="35"/>
      <c r="H1" s="58" t="s">
        <v>2</v>
      </c>
      <c r="I1" s="10"/>
    </row>
    <row r="2" spans="1:17" ht="15" x14ac:dyDescent="0.2">
      <c r="A2" s="111"/>
      <c r="B2" s="111"/>
      <c r="C2" s="111"/>
      <c r="D2" s="40" t="s">
        <v>176</v>
      </c>
      <c r="E2" s="40" t="s">
        <v>11</v>
      </c>
      <c r="F2" s="40" t="s">
        <v>12</v>
      </c>
      <c r="G2" s="40"/>
      <c r="H2" s="40" t="s">
        <v>140</v>
      </c>
      <c r="I2" s="10"/>
    </row>
    <row r="3" spans="1:17" ht="15" x14ac:dyDescent="0.2">
      <c r="A3" s="1" t="s">
        <v>177</v>
      </c>
      <c r="B3" s="1">
        <v>283</v>
      </c>
      <c r="C3" s="1">
        <v>21231</v>
      </c>
      <c r="D3" s="8">
        <v>360391.31900000002</v>
      </c>
      <c r="E3" s="8">
        <v>361267.04470000003</v>
      </c>
      <c r="F3" s="8">
        <v>583.56834069267939</v>
      </c>
      <c r="G3" s="1"/>
      <c r="H3" s="1">
        <v>3600</v>
      </c>
      <c r="I3" s="10"/>
    </row>
    <row r="4" spans="1:17" ht="15" x14ac:dyDescent="0.2">
      <c r="A4" s="1" t="s">
        <v>42</v>
      </c>
      <c r="B4" s="1">
        <v>252</v>
      </c>
      <c r="C4" s="1">
        <v>17610</v>
      </c>
      <c r="D4" s="8">
        <v>316779.72200000001</v>
      </c>
      <c r="E4" s="8">
        <v>317296.67879999999</v>
      </c>
      <c r="F4" s="8">
        <v>377.56697247609526</v>
      </c>
      <c r="G4" s="1"/>
      <c r="H4" s="1">
        <v>3600</v>
      </c>
      <c r="I4" s="10"/>
    </row>
    <row r="5" spans="1:17" ht="15" x14ac:dyDescent="0.2">
      <c r="A5" s="1" t="s">
        <v>178</v>
      </c>
      <c r="B5" s="1">
        <v>252</v>
      </c>
      <c r="C5" s="1">
        <v>17610</v>
      </c>
      <c r="D5" s="8">
        <v>316743.04499999998</v>
      </c>
      <c r="E5" s="8">
        <v>317599.08640000003</v>
      </c>
      <c r="F5" s="8">
        <v>462.06955059995653</v>
      </c>
      <c r="G5" s="1"/>
      <c r="H5" s="1">
        <v>3600</v>
      </c>
      <c r="I5" s="10"/>
    </row>
    <row r="6" spans="1:17" ht="15" x14ac:dyDescent="0.2">
      <c r="A6" s="1" t="s">
        <v>179</v>
      </c>
      <c r="B6" s="1">
        <v>293</v>
      </c>
      <c r="C6" s="1">
        <v>21221</v>
      </c>
      <c r="D6" s="8">
        <v>364446.14399999997</v>
      </c>
      <c r="E6" s="8">
        <v>364996.5221</v>
      </c>
      <c r="F6" s="8">
        <v>277.89410360187122</v>
      </c>
      <c r="G6" s="1"/>
      <c r="H6" s="1">
        <v>3600</v>
      </c>
      <c r="I6" s="10"/>
    </row>
    <row r="7" spans="1:17" ht="15" x14ac:dyDescent="0.2">
      <c r="A7" s="1" t="s">
        <v>180</v>
      </c>
      <c r="B7" s="1">
        <v>293</v>
      </c>
      <c r="C7" s="1">
        <v>21221</v>
      </c>
      <c r="D7" s="8">
        <v>364291.18400000001</v>
      </c>
      <c r="E7" s="8">
        <v>365715.09749999997</v>
      </c>
      <c r="F7" s="8">
        <v>849.45706708147657</v>
      </c>
      <c r="G7" s="1"/>
      <c r="H7" s="1">
        <v>3600</v>
      </c>
      <c r="I7" s="10"/>
      <c r="Q7" s="17"/>
    </row>
    <row r="8" spans="1:17" ht="15" x14ac:dyDescent="0.2">
      <c r="A8" s="36" t="s">
        <v>44</v>
      </c>
      <c r="B8" s="36">
        <v>293</v>
      </c>
      <c r="C8" s="36">
        <v>21221</v>
      </c>
      <c r="D8" s="40">
        <v>363838.27500000002</v>
      </c>
      <c r="E8" s="40">
        <v>365135.7205</v>
      </c>
      <c r="F8" s="40">
        <v>854.64360028273688</v>
      </c>
      <c r="G8" s="36"/>
      <c r="H8" s="36">
        <v>3600</v>
      </c>
      <c r="I8" s="10"/>
      <c r="Q8" s="17"/>
    </row>
    <row r="9" spans="1:17" x14ac:dyDescent="0.2">
      <c r="A9" s="43"/>
      <c r="B9" s="43"/>
      <c r="C9" s="43"/>
      <c r="D9" s="60"/>
      <c r="E9" s="60"/>
      <c r="F9" s="60"/>
      <c r="G9" s="43"/>
      <c r="H9" s="43"/>
      <c r="Q9" s="17"/>
    </row>
    <row r="10" spans="1:17" x14ac:dyDescent="0.2">
      <c r="Q10" s="17"/>
    </row>
    <row r="11" spans="1:17" x14ac:dyDescent="0.2">
      <c r="Q11" s="17"/>
    </row>
    <row r="12" spans="1:17" x14ac:dyDescent="0.2">
      <c r="Q12" s="17"/>
    </row>
    <row r="13" spans="1:17" x14ac:dyDescent="0.2">
      <c r="Q13" s="17"/>
    </row>
  </sheetData>
  <mergeCells count="4">
    <mergeCell ref="A1:A2"/>
    <mergeCell ref="B1:B2"/>
    <mergeCell ref="C1:C2"/>
    <mergeCell ref="D1:F1"/>
  </mergeCells>
  <phoneticPr fontId="2" type="noConversion"/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ARM-Set1</vt:lpstr>
      <vt:lpstr>ARM-Set2</vt:lpstr>
      <vt:lpstr>ARM-Set3</vt:lpstr>
      <vt:lpstr>ARM-CPDP</vt:lpstr>
      <vt:lpstr>GTSP</vt:lpstr>
      <vt:lpstr>VNS-Small</vt:lpstr>
      <vt:lpstr>VNS-S</vt:lpstr>
      <vt:lpstr>VNS-M</vt:lpstr>
      <vt:lpstr>VNS-L</vt:lpstr>
      <vt:lpstr>TSG-TF-VNS</vt:lpstr>
      <vt:lpstr>VNS</vt:lpstr>
      <vt:lpstr>VNS2</vt:lpstr>
      <vt:lpstr>GTSPILB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2022-09-24T05:49:10Z</cp:lastPrinted>
  <dcterms:created xsi:type="dcterms:W3CDTF">2015-06-05T18:19:34Z</dcterms:created>
  <dcterms:modified xsi:type="dcterms:W3CDTF">2022-10-09T11:18:25Z</dcterms:modified>
</cp:coreProperties>
</file>