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zurLaneCommissionSimulator\"/>
    </mc:Choice>
  </mc:AlternateContent>
  <xr:revisionPtr revIDLastSave="0" documentId="13_ncr:1_{913A7648-CD54-41A1-AC4F-12CB58CA73A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使用说明" sheetId="6" r:id="rId1"/>
    <sheet name="用户配置文件" sheetId="2" r:id="rId2"/>
    <sheet name="委托建议" sheetId="3" r:id="rId3"/>
    <sheet name="过滤器输出" sheetId="4" r:id="rId4"/>
    <sheet name="委托列表" sheetId="1" r:id="rId5"/>
    <sheet name="附表" sheetId="5" state="hidden" r:id="rId6"/>
  </sheets>
  <definedNames>
    <definedName name="_xlnm._FilterDatabase" localSheetId="2" hidden="1">委托建议!$A$1:$F$145</definedName>
    <definedName name="_xlnm._FilterDatabase" localSheetId="4" hidden="1">委托列表!$A$1:$S$13</definedName>
    <definedName name="_xlnm.Extract" localSheetId="2">委托建议!$J$23:$N$137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B11" i="3"/>
  <c r="B8" i="3"/>
  <c r="B7" i="3"/>
  <c r="B3" i="3"/>
  <c r="B4" i="3"/>
  <c r="B5" i="3"/>
  <c r="B108" i="3"/>
  <c r="B38" i="3"/>
  <c r="B6" i="3"/>
  <c r="B2" i="3"/>
  <c r="B9" i="3"/>
  <c r="B10" i="3"/>
  <c r="D4" i="2"/>
  <c r="C4" i="2"/>
  <c r="D18" i="2" l="1"/>
  <c r="B16" i="3"/>
  <c r="B17" i="3"/>
  <c r="B13" i="3"/>
  <c r="B14" i="3"/>
  <c r="B20" i="3"/>
  <c r="B21" i="3"/>
  <c r="B26" i="3"/>
  <c r="B28" i="3"/>
  <c r="B29" i="3"/>
  <c r="B30" i="3"/>
  <c r="B34" i="3"/>
  <c r="B12" i="3"/>
  <c r="B15" i="3"/>
  <c r="B18" i="3"/>
  <c r="B19" i="3"/>
  <c r="B22" i="3"/>
  <c r="B43" i="3"/>
  <c r="B23" i="3"/>
  <c r="B24" i="3"/>
  <c r="B25" i="3"/>
  <c r="B31" i="3"/>
  <c r="B53" i="3"/>
  <c r="B32" i="3"/>
  <c r="B33" i="3"/>
  <c r="B63" i="3"/>
  <c r="B27" i="3"/>
  <c r="B70" i="3"/>
  <c r="B71" i="3"/>
  <c r="B72" i="3"/>
  <c r="B73" i="3"/>
  <c r="B92" i="3"/>
  <c r="B35" i="3"/>
  <c r="B36" i="3"/>
  <c r="B37" i="3"/>
  <c r="B39" i="3"/>
  <c r="B40" i="3"/>
  <c r="B41" i="3"/>
  <c r="B42" i="3"/>
  <c r="B44" i="3"/>
  <c r="B45" i="3"/>
  <c r="B46" i="3"/>
  <c r="B47" i="3"/>
  <c r="B58" i="3"/>
  <c r="B49" i="3"/>
  <c r="B50" i="3"/>
  <c r="B51" i="3"/>
  <c r="B52" i="3"/>
  <c r="B96" i="3"/>
  <c r="B54" i="3"/>
  <c r="B55" i="3"/>
  <c r="B56" i="3"/>
  <c r="B57" i="3"/>
  <c r="B59" i="3"/>
  <c r="B60" i="3"/>
  <c r="B61" i="3"/>
  <c r="B62" i="3"/>
  <c r="B64" i="3"/>
  <c r="B65" i="3"/>
  <c r="B94" i="3"/>
  <c r="B95" i="3"/>
  <c r="B66" i="3"/>
  <c r="B67" i="3"/>
  <c r="B68" i="3"/>
  <c r="B69" i="3"/>
  <c r="B97" i="3"/>
  <c r="B77" i="3"/>
  <c r="B102" i="3"/>
  <c r="B74" i="3"/>
  <c r="B75" i="3"/>
  <c r="B78" i="3"/>
  <c r="B82" i="3"/>
  <c r="B48" i="3"/>
  <c r="B81" i="3"/>
  <c r="B83" i="3"/>
  <c r="B86" i="3"/>
  <c r="B76" i="3"/>
  <c r="B98" i="3"/>
  <c r="B99" i="3"/>
  <c r="B88" i="3"/>
  <c r="B103" i="3"/>
  <c r="B89" i="3"/>
  <c r="B90" i="3"/>
  <c r="B79" i="3"/>
  <c r="B120" i="3"/>
  <c r="B121" i="3"/>
  <c r="B80" i="3"/>
  <c r="B124" i="3"/>
  <c r="B125" i="3"/>
  <c r="B110" i="3"/>
  <c r="B111" i="3"/>
  <c r="B91" i="3"/>
  <c r="B84" i="3"/>
  <c r="B114" i="3"/>
  <c r="B115" i="3"/>
  <c r="B117" i="3"/>
  <c r="B118" i="3"/>
  <c r="B85" i="3"/>
  <c r="B122" i="3"/>
  <c r="B123" i="3"/>
  <c r="B87" i="3"/>
  <c r="B100" i="3"/>
  <c r="B101" i="3"/>
  <c r="B93" i="3"/>
  <c r="B107" i="3"/>
  <c r="B106" i="3"/>
  <c r="B116" i="3"/>
  <c r="B104" i="3"/>
  <c r="B105" i="3"/>
  <c r="B113" i="3"/>
  <c r="B112" i="3"/>
  <c r="B119" i="3"/>
  <c r="B109" i="3"/>
  <c r="B131" i="3"/>
  <c r="B132" i="3"/>
  <c r="B133" i="3"/>
  <c r="B134" i="3"/>
  <c r="B135" i="3"/>
  <c r="B136" i="3"/>
  <c r="B137" i="3"/>
  <c r="B138" i="3"/>
  <c r="B139" i="3"/>
  <c r="B140" i="3"/>
  <c r="B126" i="3"/>
  <c r="B127" i="3"/>
  <c r="B128" i="3"/>
  <c r="B129" i="3"/>
  <c r="B130" i="3"/>
  <c r="R3" i="1"/>
  <c r="S3" i="1" s="1"/>
  <c r="F59" i="3" s="1"/>
  <c r="C14" i="2"/>
  <c r="C10" i="2"/>
  <c r="D14" i="2"/>
  <c r="D10" i="2"/>
  <c r="D59" i="3"/>
  <c r="D30" i="3"/>
  <c r="D60" i="3"/>
  <c r="D61" i="3"/>
  <c r="D62" i="3"/>
  <c r="D54" i="3"/>
  <c r="D33" i="3"/>
  <c r="D55" i="3"/>
  <c r="D56" i="3"/>
  <c r="D57" i="3"/>
  <c r="D49" i="3"/>
  <c r="D29" i="3"/>
  <c r="D50" i="3"/>
  <c r="D51" i="3"/>
  <c r="D52" i="3"/>
  <c r="D44" i="3"/>
  <c r="D32" i="3"/>
  <c r="D45" i="3"/>
  <c r="D46" i="3"/>
  <c r="D47" i="3"/>
  <c r="D39" i="3"/>
  <c r="D28" i="3"/>
  <c r="D40" i="3"/>
  <c r="D41" i="3"/>
  <c r="D42" i="3"/>
  <c r="D35" i="3"/>
  <c r="D31" i="3"/>
  <c r="D36" i="3"/>
  <c r="D37" i="3"/>
  <c r="D38" i="3"/>
  <c r="D6" i="3"/>
  <c r="D2" i="3"/>
  <c r="D9" i="3"/>
  <c r="D10" i="3"/>
  <c r="D11" i="3"/>
  <c r="D8" i="3"/>
  <c r="D7" i="3"/>
  <c r="D3" i="3"/>
  <c r="D4" i="3"/>
  <c r="D5" i="3"/>
  <c r="D108" i="3"/>
  <c r="D109" i="3"/>
  <c r="D113" i="3"/>
  <c r="D26" i="3"/>
  <c r="D92" i="3"/>
  <c r="D93" i="3"/>
  <c r="D91" i="3"/>
  <c r="D89" i="3"/>
  <c r="D104" i="3"/>
  <c r="D105" i="3"/>
  <c r="D112" i="3"/>
  <c r="D25" i="3"/>
  <c r="D71" i="3"/>
  <c r="D96" i="3"/>
  <c r="D88" i="3"/>
  <c r="D86" i="3"/>
  <c r="D81" i="3"/>
  <c r="D100" i="3"/>
  <c r="D101" i="3"/>
  <c r="D107" i="3"/>
  <c r="D19" i="3"/>
  <c r="D72" i="3"/>
  <c r="D94" i="3"/>
  <c r="D82" i="3"/>
  <c r="D78" i="3"/>
  <c r="D74" i="3"/>
  <c r="D131" i="3"/>
  <c r="D136" i="3"/>
  <c r="D126" i="3"/>
  <c r="D58" i="3"/>
  <c r="D77" i="3"/>
  <c r="D48" i="3"/>
  <c r="D132" i="3"/>
  <c r="D137" i="3"/>
  <c r="D127" i="3"/>
  <c r="D133" i="3"/>
  <c r="D138" i="3"/>
  <c r="D128" i="3"/>
  <c r="D134" i="3"/>
  <c r="D139" i="3"/>
  <c r="D129" i="3"/>
  <c r="D135" i="3"/>
  <c r="D140" i="3"/>
  <c r="D130" i="3"/>
  <c r="D114" i="3"/>
  <c r="D115" i="3"/>
  <c r="D80" i="3"/>
  <c r="D34" i="3"/>
  <c r="D68" i="3"/>
  <c r="D69" i="3"/>
  <c r="D110" i="3"/>
  <c r="D111" i="3"/>
  <c r="D43" i="3"/>
  <c r="D20" i="3"/>
  <c r="D21" i="3"/>
  <c r="D103" i="3"/>
  <c r="D76" i="3"/>
  <c r="D63" i="3"/>
  <c r="D66" i="3"/>
  <c r="D67" i="3"/>
  <c r="D85" i="3"/>
  <c r="D53" i="3"/>
  <c r="D16" i="3"/>
  <c r="D17" i="3"/>
  <c r="D99" i="3"/>
  <c r="D124" i="3"/>
  <c r="D125" i="3"/>
  <c r="D70" i="3"/>
  <c r="D64" i="3"/>
  <c r="D65" i="3"/>
  <c r="D122" i="3"/>
  <c r="D123" i="3"/>
  <c r="D79" i="3"/>
  <c r="D73" i="3"/>
  <c r="D13" i="3"/>
  <c r="D14" i="3"/>
  <c r="D98" i="3"/>
  <c r="D12" i="3"/>
  <c r="D97" i="3"/>
  <c r="D90" i="3"/>
  <c r="D116" i="3"/>
  <c r="D18" i="3"/>
  <c r="D102" i="3"/>
  <c r="D83" i="3"/>
  <c r="D106" i="3"/>
  <c r="D15" i="3"/>
  <c r="D95" i="3"/>
  <c r="D75" i="3"/>
  <c r="C30" i="3"/>
  <c r="C60" i="3"/>
  <c r="C61" i="3"/>
  <c r="C62" i="3"/>
  <c r="C54" i="3"/>
  <c r="C33" i="3"/>
  <c r="C55" i="3"/>
  <c r="C56" i="3"/>
  <c r="C57" i="3"/>
  <c r="C49" i="3"/>
  <c r="C29" i="3"/>
  <c r="C50" i="3"/>
  <c r="C51" i="3"/>
  <c r="C52" i="3"/>
  <c r="C44" i="3"/>
  <c r="C32" i="3"/>
  <c r="C45" i="3"/>
  <c r="C46" i="3"/>
  <c r="C47" i="3"/>
  <c r="C39" i="3"/>
  <c r="C28" i="3"/>
  <c r="C40" i="3"/>
  <c r="C41" i="3"/>
  <c r="C42" i="3"/>
  <c r="C35" i="3"/>
  <c r="C31" i="3"/>
  <c r="C36" i="3"/>
  <c r="C37" i="3"/>
  <c r="C38" i="3"/>
  <c r="C6" i="3"/>
  <c r="C2" i="3"/>
  <c r="C9" i="3"/>
  <c r="C10" i="3"/>
  <c r="C11" i="3"/>
  <c r="C8" i="3"/>
  <c r="C7" i="3"/>
  <c r="C3" i="3"/>
  <c r="C4" i="3"/>
  <c r="C5" i="3"/>
  <c r="C108" i="3"/>
  <c r="C109" i="3"/>
  <c r="C113" i="3"/>
  <c r="C24" i="3"/>
  <c r="C26" i="3"/>
  <c r="C27" i="3"/>
  <c r="C92" i="3"/>
  <c r="C93" i="3"/>
  <c r="C91" i="3"/>
  <c r="C89" i="3"/>
  <c r="C104" i="3"/>
  <c r="C105" i="3"/>
  <c r="C112" i="3"/>
  <c r="C25" i="3"/>
  <c r="C71" i="3"/>
  <c r="C23" i="3"/>
  <c r="C96" i="3"/>
  <c r="C88" i="3"/>
  <c r="C86" i="3"/>
  <c r="C81" i="3"/>
  <c r="C100" i="3"/>
  <c r="C101" i="3"/>
  <c r="C107" i="3"/>
  <c r="C19" i="3"/>
  <c r="C72" i="3"/>
  <c r="C22" i="3"/>
  <c r="C94" i="3"/>
  <c r="C82" i="3"/>
  <c r="C78" i="3"/>
  <c r="C74" i="3"/>
  <c r="C131" i="3"/>
  <c r="C136" i="3"/>
  <c r="C126" i="3"/>
  <c r="C58" i="3"/>
  <c r="C77" i="3"/>
  <c r="C48" i="3"/>
  <c r="C132" i="3"/>
  <c r="C137" i="3"/>
  <c r="C127" i="3"/>
  <c r="C133" i="3"/>
  <c r="C138" i="3"/>
  <c r="C128" i="3"/>
  <c r="C134" i="3"/>
  <c r="C139" i="3"/>
  <c r="C129" i="3"/>
  <c r="C135" i="3"/>
  <c r="C140" i="3"/>
  <c r="C130" i="3"/>
  <c r="C114" i="3"/>
  <c r="C115" i="3"/>
  <c r="C80" i="3"/>
  <c r="C34" i="3"/>
  <c r="C68" i="3"/>
  <c r="C69" i="3"/>
  <c r="C110" i="3"/>
  <c r="C111" i="3"/>
  <c r="C87" i="3"/>
  <c r="C43" i="3"/>
  <c r="C20" i="3"/>
  <c r="C21" i="3"/>
  <c r="C103" i="3"/>
  <c r="C117" i="3"/>
  <c r="C118" i="3"/>
  <c r="C76" i="3"/>
  <c r="C63" i="3"/>
  <c r="C66" i="3"/>
  <c r="C67" i="3"/>
  <c r="C120" i="3"/>
  <c r="C121" i="3"/>
  <c r="C85" i="3"/>
  <c r="C53" i="3"/>
  <c r="C16" i="3"/>
  <c r="C17" i="3"/>
  <c r="C99" i="3"/>
  <c r="C124" i="3"/>
  <c r="C125" i="3"/>
  <c r="C84" i="3"/>
  <c r="C70" i="3"/>
  <c r="C64" i="3"/>
  <c r="C65" i="3"/>
  <c r="C122" i="3"/>
  <c r="C123" i="3"/>
  <c r="C79" i="3"/>
  <c r="C73" i="3"/>
  <c r="C13" i="3"/>
  <c r="C14" i="3"/>
  <c r="C98" i="3"/>
  <c r="C119" i="3"/>
  <c r="C12" i="3"/>
  <c r="C97" i="3"/>
  <c r="C90" i="3"/>
  <c r="C116" i="3"/>
  <c r="C18" i="3"/>
  <c r="C102" i="3"/>
  <c r="C83" i="3"/>
  <c r="C106" i="3"/>
  <c r="C15" i="3"/>
  <c r="C95" i="3"/>
  <c r="C75" i="3"/>
  <c r="C59" i="3"/>
  <c r="R134" i="1"/>
  <c r="E119" i="3" s="1"/>
  <c r="R135" i="1"/>
  <c r="S135" i="1" s="1"/>
  <c r="F12" i="3" s="1"/>
  <c r="R136" i="1"/>
  <c r="S136" i="1" s="1"/>
  <c r="F97" i="3" s="1"/>
  <c r="R137" i="1"/>
  <c r="S137" i="1" s="1"/>
  <c r="F90" i="3" s="1"/>
  <c r="R138" i="1"/>
  <c r="S138" i="1" s="1"/>
  <c r="F116" i="3" s="1"/>
  <c r="R139" i="1"/>
  <c r="S139" i="1" s="1"/>
  <c r="F18" i="3" s="1"/>
  <c r="R140" i="1"/>
  <c r="S140" i="1" s="1"/>
  <c r="F102" i="3" s="1"/>
  <c r="R141" i="1"/>
  <c r="S141" i="1" s="1"/>
  <c r="F83" i="3" s="1"/>
  <c r="R142" i="1"/>
  <c r="E106" i="3" s="1"/>
  <c r="R143" i="1"/>
  <c r="E15" i="3" s="1"/>
  <c r="R144" i="1"/>
  <c r="S144" i="1" s="1"/>
  <c r="F95" i="3" s="1"/>
  <c r="R145" i="1"/>
  <c r="E75" i="3" s="1"/>
  <c r="C134" i="1"/>
  <c r="D119" i="3" s="1"/>
  <c r="R132" i="1"/>
  <c r="S132" i="1" s="1"/>
  <c r="F98" i="3" s="1"/>
  <c r="C122" i="1"/>
  <c r="D84" i="3" s="1"/>
  <c r="C114" i="1"/>
  <c r="D121" i="3" s="1"/>
  <c r="C113" i="1"/>
  <c r="D120" i="3"/>
  <c r="C108" i="1"/>
  <c r="D118" i="3" s="1"/>
  <c r="C107" i="1"/>
  <c r="D117" i="3" s="1"/>
  <c r="C102" i="1"/>
  <c r="D87" i="3"/>
  <c r="R94" i="1"/>
  <c r="S94" i="1" s="1"/>
  <c r="F114" i="3" s="1"/>
  <c r="R95" i="1"/>
  <c r="E115" i="3" s="1"/>
  <c r="R96" i="1"/>
  <c r="S96" i="1" s="1"/>
  <c r="F80" i="3" s="1"/>
  <c r="R97" i="1"/>
  <c r="S97" i="1" s="1"/>
  <c r="F34" i="3" s="1"/>
  <c r="R98" i="1"/>
  <c r="S98" i="1" s="1"/>
  <c r="F68" i="3" s="1"/>
  <c r="R99" i="1"/>
  <c r="S99" i="1" s="1"/>
  <c r="F69" i="3" s="1"/>
  <c r="R100" i="1"/>
  <c r="S100" i="1" s="1"/>
  <c r="F110" i="3" s="1"/>
  <c r="R101" i="1"/>
  <c r="E111" i="3" s="1"/>
  <c r="R102" i="1"/>
  <c r="R103" i="1"/>
  <c r="S103" i="1" s="1"/>
  <c r="F43" i="3" s="1"/>
  <c r="R104" i="1"/>
  <c r="S104" i="1" s="1"/>
  <c r="F20" i="3" s="1"/>
  <c r="R105" i="1"/>
  <c r="S105" i="1" s="1"/>
  <c r="F21" i="3" s="1"/>
  <c r="R106" i="1"/>
  <c r="E103" i="3" s="1"/>
  <c r="R107" i="1"/>
  <c r="R108" i="1"/>
  <c r="R109" i="1"/>
  <c r="E76" i="3" s="1"/>
  <c r="R110" i="1"/>
  <c r="E63" i="3" s="1"/>
  <c r="R111" i="1"/>
  <c r="E66" i="3" s="1"/>
  <c r="R112" i="1"/>
  <c r="S112" i="1" s="1"/>
  <c r="F67" i="3" s="1"/>
  <c r="R113" i="1"/>
  <c r="E120" i="3" s="1"/>
  <c r="R114" i="1"/>
  <c r="E121" i="3" s="1"/>
  <c r="R115" i="1"/>
  <c r="S115" i="1" s="1"/>
  <c r="F85" i="3" s="1"/>
  <c r="R116" i="1"/>
  <c r="S116" i="1" s="1"/>
  <c r="F53" i="3" s="1"/>
  <c r="R117" i="1"/>
  <c r="S117" i="1" s="1"/>
  <c r="F16" i="3" s="1"/>
  <c r="R118" i="1"/>
  <c r="E17" i="3" s="1"/>
  <c r="R119" i="1"/>
  <c r="S119" i="1" s="1"/>
  <c r="F99" i="3" s="1"/>
  <c r="R120" i="1"/>
  <c r="E124" i="3" s="1"/>
  <c r="R121" i="1"/>
  <c r="S121" i="1" s="1"/>
  <c r="F125" i="3" s="1"/>
  <c r="R122" i="1"/>
  <c r="R123" i="1"/>
  <c r="S123" i="1" s="1"/>
  <c r="F70" i="3" s="1"/>
  <c r="R124" i="1"/>
  <c r="S124" i="1" s="1"/>
  <c r="F64" i="3" s="1"/>
  <c r="R125" i="1"/>
  <c r="S125" i="1" s="1"/>
  <c r="F65" i="3" s="1"/>
  <c r="R126" i="1"/>
  <c r="S126" i="1" s="1"/>
  <c r="F122" i="3" s="1"/>
  <c r="R127" i="1"/>
  <c r="S127" i="1" s="1"/>
  <c r="F123" i="3" s="1"/>
  <c r="R128" i="1"/>
  <c r="E79" i="3" s="1"/>
  <c r="R129" i="1"/>
  <c r="S129" i="1" s="1"/>
  <c r="F73" i="3" s="1"/>
  <c r="R130" i="1"/>
  <c r="S130" i="1" s="1"/>
  <c r="F13" i="3" s="1"/>
  <c r="R131" i="1"/>
  <c r="S131" i="1" s="1"/>
  <c r="F14" i="3" s="1"/>
  <c r="R92" i="1"/>
  <c r="S92" i="1" s="1"/>
  <c r="F130" i="3" s="1"/>
  <c r="R59" i="1"/>
  <c r="E23" i="3" s="1"/>
  <c r="R60" i="1"/>
  <c r="S60" i="1" s="1"/>
  <c r="F96" i="3" s="1"/>
  <c r="R61" i="1"/>
  <c r="S61" i="1" s="1"/>
  <c r="F88" i="3" s="1"/>
  <c r="R62" i="1"/>
  <c r="E86" i="3" s="1"/>
  <c r="R63" i="1"/>
  <c r="S63" i="1" s="1"/>
  <c r="F81" i="3" s="1"/>
  <c r="R64" i="1"/>
  <c r="E100" i="3" s="1"/>
  <c r="R65" i="1"/>
  <c r="E101" i="3" s="1"/>
  <c r="R67" i="1"/>
  <c r="S67" i="1" s="1"/>
  <c r="F19" i="3" s="1"/>
  <c r="R68" i="1"/>
  <c r="S68" i="1" s="1"/>
  <c r="F72" i="3" s="1"/>
  <c r="R69" i="1"/>
  <c r="E22" i="3" s="1"/>
  <c r="R70" i="1"/>
  <c r="S70" i="1" s="1"/>
  <c r="F94" i="3" s="1"/>
  <c r="R72" i="1"/>
  <c r="E78" i="3" s="1"/>
  <c r="R73" i="1"/>
  <c r="S73" i="1" s="1"/>
  <c r="F74" i="3" s="1"/>
  <c r="R75" i="1"/>
  <c r="E131" i="3" s="1"/>
  <c r="R76" i="1"/>
  <c r="S76" i="1" s="1"/>
  <c r="F136" i="3" s="1"/>
  <c r="R77" i="1"/>
  <c r="S77" i="1" s="1"/>
  <c r="F126" i="3" s="1"/>
  <c r="R78" i="1"/>
  <c r="E58" i="3" s="1"/>
  <c r="R79" i="1"/>
  <c r="S79" i="1" s="1"/>
  <c r="F77" i="3" s="1"/>
  <c r="R80" i="1"/>
  <c r="S80" i="1" s="1"/>
  <c r="F48" i="3" s="1"/>
  <c r="R81" i="1"/>
  <c r="S81" i="1" s="1"/>
  <c r="F132" i="3" s="1"/>
  <c r="R82" i="1"/>
  <c r="S82" i="1" s="1"/>
  <c r="F137" i="3" s="1"/>
  <c r="R83" i="1"/>
  <c r="S83" i="1" s="1"/>
  <c r="F127" i="3" s="1"/>
  <c r="R84" i="1"/>
  <c r="E133" i="3" s="1"/>
  <c r="R85" i="1"/>
  <c r="E138" i="3" s="1"/>
  <c r="R86" i="1"/>
  <c r="E128" i="3" s="1"/>
  <c r="R87" i="1"/>
  <c r="S87" i="1" s="1"/>
  <c r="F134" i="3" s="1"/>
  <c r="R88" i="1"/>
  <c r="S88" i="1" s="1"/>
  <c r="F139" i="3" s="1"/>
  <c r="R89" i="1"/>
  <c r="S89" i="1" s="1"/>
  <c r="F129" i="3" s="1"/>
  <c r="R90" i="1"/>
  <c r="S90" i="1" s="1"/>
  <c r="F135" i="3" s="1"/>
  <c r="R91" i="1"/>
  <c r="E140" i="3" s="1"/>
  <c r="R4" i="1"/>
  <c r="E30" i="3" s="1"/>
  <c r="R5" i="1"/>
  <c r="E60" i="3" s="1"/>
  <c r="R6" i="1"/>
  <c r="E61" i="3" s="1"/>
  <c r="R7" i="1"/>
  <c r="S7" i="1" s="1"/>
  <c r="F62" i="3" s="1"/>
  <c r="R8" i="1"/>
  <c r="E54" i="3" s="1"/>
  <c r="R9" i="1"/>
  <c r="R10" i="1"/>
  <c r="S10" i="1" s="1"/>
  <c r="F55" i="3" s="1"/>
  <c r="R11" i="1"/>
  <c r="E56" i="3" s="1"/>
  <c r="R12" i="1"/>
  <c r="E57" i="3" s="1"/>
  <c r="R13" i="1"/>
  <c r="S13" i="1" s="1"/>
  <c r="F49" i="3" s="1"/>
  <c r="R14" i="1"/>
  <c r="S14" i="1" s="1"/>
  <c r="F29" i="3" s="1"/>
  <c r="R15" i="1"/>
  <c r="S15" i="1" s="1"/>
  <c r="F50" i="3" s="1"/>
  <c r="R16" i="1"/>
  <c r="S16" i="1" s="1"/>
  <c r="F51" i="3" s="1"/>
  <c r="R17" i="1"/>
  <c r="S17" i="1" s="1"/>
  <c r="F52" i="3" s="1"/>
  <c r="R18" i="1"/>
  <c r="S18" i="1" s="1"/>
  <c r="F44" i="3" s="1"/>
  <c r="R19" i="1"/>
  <c r="S19" i="1" s="1"/>
  <c r="F32" i="3" s="1"/>
  <c r="R20" i="1"/>
  <c r="S20" i="1" s="1"/>
  <c r="F45" i="3" s="1"/>
  <c r="R21" i="1"/>
  <c r="S21" i="1" s="1"/>
  <c r="F46" i="3" s="1"/>
  <c r="R22" i="1"/>
  <c r="S22" i="1" s="1"/>
  <c r="F47" i="3" s="1"/>
  <c r="R23" i="1"/>
  <c r="E39" i="3" s="1"/>
  <c r="R24" i="1"/>
  <c r="S24" i="1" s="1"/>
  <c r="F28" i="3" s="1"/>
  <c r="R25" i="1"/>
  <c r="S25" i="1" s="1"/>
  <c r="F40" i="3" s="1"/>
  <c r="R26" i="1"/>
  <c r="E41" i="3" s="1"/>
  <c r="R27" i="1"/>
  <c r="E42" i="3" s="1"/>
  <c r="R28" i="1"/>
  <c r="S28" i="1" s="1"/>
  <c r="F35" i="3" s="1"/>
  <c r="R29" i="1"/>
  <c r="S29" i="1" s="1"/>
  <c r="F31" i="3" s="1"/>
  <c r="R30" i="1"/>
  <c r="S30" i="1" s="1"/>
  <c r="F36" i="3" s="1"/>
  <c r="R31" i="1"/>
  <c r="S31" i="1" s="1"/>
  <c r="F37" i="3" s="1"/>
  <c r="R32" i="1"/>
  <c r="S32" i="1" s="1"/>
  <c r="F38" i="3" s="1"/>
  <c r="R33" i="1"/>
  <c r="S33" i="1" s="1"/>
  <c r="F6" i="3" s="1"/>
  <c r="R34" i="1"/>
  <c r="S34" i="1" s="1"/>
  <c r="F2" i="3" s="1"/>
  <c r="R35" i="1"/>
  <c r="E9" i="3" s="1"/>
  <c r="R36" i="1"/>
  <c r="S36" i="1" s="1"/>
  <c r="F10" i="3" s="1"/>
  <c r="R37" i="1"/>
  <c r="S37" i="1" s="1"/>
  <c r="F11" i="3" s="1"/>
  <c r="R38" i="1"/>
  <c r="S38" i="1" s="1"/>
  <c r="F8" i="3" s="1"/>
  <c r="R39" i="1"/>
  <c r="E7" i="3" s="1"/>
  <c r="R40" i="1"/>
  <c r="E3" i="3" s="1"/>
  <c r="R41" i="1"/>
  <c r="S41" i="1" s="1"/>
  <c r="F4" i="3" s="1"/>
  <c r="R42" i="1"/>
  <c r="S42" i="1" s="1"/>
  <c r="F5" i="3" s="1"/>
  <c r="R44" i="1"/>
  <c r="R45" i="1"/>
  <c r="E109" i="3" s="1"/>
  <c r="R46" i="1"/>
  <c r="S46" i="1" s="1"/>
  <c r="F113" i="3" s="1"/>
  <c r="R47" i="1"/>
  <c r="R48" i="1"/>
  <c r="S48" i="1" s="1"/>
  <c r="F26" i="3" s="1"/>
  <c r="R49" i="1"/>
  <c r="E27" i="3" s="1"/>
  <c r="R50" i="1"/>
  <c r="S50" i="1" s="1"/>
  <c r="F92" i="3" s="1"/>
  <c r="R51" i="1"/>
  <c r="S51" i="1" s="1"/>
  <c r="F93" i="3" s="1"/>
  <c r="R52" i="1"/>
  <c r="E91" i="3" s="1"/>
  <c r="R53" i="1"/>
  <c r="S53" i="1" s="1"/>
  <c r="F89" i="3" s="1"/>
  <c r="R56" i="1"/>
  <c r="E112" i="3" s="1"/>
  <c r="R57" i="1"/>
  <c r="E25" i="3" s="1"/>
  <c r="R58" i="1"/>
  <c r="S58" i="1" s="1"/>
  <c r="F71" i="3" s="1"/>
  <c r="F71" i="1"/>
  <c r="R71" i="1" s="1"/>
  <c r="S71" i="1" s="1"/>
  <c r="F82" i="3" s="1"/>
  <c r="R66" i="1"/>
  <c r="S66" i="1" s="1"/>
  <c r="F107" i="3" s="1"/>
  <c r="H55" i="1"/>
  <c r="R55" i="1" s="1"/>
  <c r="E105" i="3" s="1"/>
  <c r="H54" i="1"/>
  <c r="R54" i="1" s="1"/>
  <c r="E104" i="3" s="1"/>
  <c r="C69" i="1"/>
  <c r="C59" i="1"/>
  <c r="D23" i="3" s="1"/>
  <c r="C49" i="1"/>
  <c r="D27" i="3" s="1"/>
  <c r="C47" i="1"/>
  <c r="D24" i="3"/>
  <c r="C22" i="2"/>
  <c r="D22" i="2"/>
  <c r="S142" i="1"/>
  <c r="F106" i="3" s="1"/>
  <c r="D22" i="3"/>
  <c r="E134" i="3"/>
  <c r="S45" i="1"/>
  <c r="F109" i="3" s="1"/>
  <c r="E108" i="3"/>
  <c r="E96" i="3"/>
  <c r="E33" i="3"/>
  <c r="S9" i="1"/>
  <c r="F33" i="3" s="1"/>
  <c r="S44" i="1"/>
  <c r="F108" i="3" s="1"/>
  <c r="S72" i="1"/>
  <c r="F78" i="3" s="1"/>
  <c r="E59" i="3"/>
  <c r="S8" i="1" l="1"/>
  <c r="F54" i="3" s="1"/>
  <c r="S64" i="1"/>
  <c r="F100" i="3" s="1"/>
  <c r="E14" i="3"/>
  <c r="S111" i="1"/>
  <c r="F66" i="3" s="1"/>
  <c r="E29" i="3"/>
  <c r="S108" i="1"/>
  <c r="F118" i="3" s="1"/>
  <c r="S107" i="1"/>
  <c r="F117" i="3" s="1"/>
  <c r="E81" i="3"/>
  <c r="S122" i="1"/>
  <c r="F84" i="3" s="1"/>
  <c r="S47" i="1"/>
  <c r="F24" i="3" s="1"/>
  <c r="E77" i="3"/>
  <c r="S102" i="1"/>
  <c r="F87" i="3" s="1"/>
  <c r="E45" i="3"/>
  <c r="E38" i="3"/>
  <c r="E94" i="3"/>
  <c r="E88" i="3"/>
  <c r="E95" i="3"/>
  <c r="E18" i="3"/>
  <c r="E116" i="3"/>
  <c r="E99" i="3"/>
  <c r="E117" i="3"/>
  <c r="E80" i="3"/>
  <c r="E87" i="3"/>
  <c r="E65" i="3"/>
  <c r="E69" i="3"/>
  <c r="E125" i="3"/>
  <c r="S114" i="1"/>
  <c r="F121" i="3" s="1"/>
  <c r="E118" i="3"/>
  <c r="E70" i="3"/>
  <c r="E130" i="3"/>
  <c r="S120" i="1"/>
  <c r="F124" i="3" s="1"/>
  <c r="S113" i="1"/>
  <c r="F120" i="3" s="1"/>
  <c r="E10" i="3"/>
  <c r="E46" i="3"/>
  <c r="E34" i="3"/>
  <c r="S11" i="1"/>
  <c r="F56" i="3" s="1"/>
  <c r="E47" i="3"/>
  <c r="S86" i="1"/>
  <c r="F128" i="3" s="1"/>
  <c r="E68" i="3"/>
  <c r="E102" i="3"/>
  <c r="S23" i="1"/>
  <c r="F39" i="3" s="1"/>
  <c r="E74" i="3"/>
  <c r="S109" i="1"/>
  <c r="F76" i="3" s="1"/>
  <c r="E71" i="3"/>
  <c r="E136" i="3"/>
  <c r="E139" i="3"/>
  <c r="E107" i="3"/>
  <c r="E129" i="3"/>
  <c r="E126" i="3"/>
  <c r="E35" i="3"/>
  <c r="S62" i="1"/>
  <c r="F86" i="3" s="1"/>
  <c r="E49" i="3"/>
  <c r="S143" i="1"/>
  <c r="F15" i="3" s="1"/>
  <c r="E64" i="3"/>
  <c r="E62" i="3"/>
  <c r="S5" i="1"/>
  <c r="F60" i="3" s="1"/>
  <c r="E36" i="3"/>
  <c r="S128" i="1"/>
  <c r="F79" i="3" s="1"/>
  <c r="E44" i="3"/>
  <c r="S56" i="1"/>
  <c r="F112" i="3" s="1"/>
  <c r="S57" i="1"/>
  <c r="F25" i="3" s="1"/>
  <c r="S40" i="1"/>
  <c r="F3" i="3" s="1"/>
  <c r="E89" i="3"/>
  <c r="E52" i="3"/>
  <c r="E31" i="3"/>
  <c r="E127" i="3"/>
  <c r="E4" i="3"/>
  <c r="S27" i="1"/>
  <c r="F42" i="3" s="1"/>
  <c r="S12" i="1"/>
  <c r="F57" i="3" s="1"/>
  <c r="E114" i="3"/>
  <c r="E90" i="3"/>
  <c r="E137" i="3"/>
  <c r="E8" i="3"/>
  <c r="S69" i="1"/>
  <c r="F22" i="3" s="1"/>
  <c r="E92" i="3"/>
  <c r="E13" i="3"/>
  <c r="E11" i="3"/>
  <c r="E93" i="3"/>
  <c r="S106" i="1"/>
  <c r="F103" i="3" s="1"/>
  <c r="E98" i="3"/>
  <c r="S91" i="1"/>
  <c r="F140" i="3" s="1"/>
  <c r="E48" i="3"/>
  <c r="E132" i="3"/>
  <c r="E97" i="3"/>
  <c r="E123" i="3"/>
  <c r="E43" i="3"/>
  <c r="E85" i="3"/>
  <c r="S54" i="1"/>
  <c r="F104" i="3" s="1"/>
  <c r="E21" i="3"/>
  <c r="E73" i="3"/>
  <c r="E26" i="3"/>
  <c r="E28" i="3"/>
  <c r="E6" i="3"/>
  <c r="E135" i="3"/>
  <c r="E12" i="3"/>
  <c r="E20" i="3"/>
  <c r="S6" i="1"/>
  <c r="F61" i="3" s="1"/>
  <c r="E19" i="3"/>
  <c r="E53" i="3"/>
  <c r="E84" i="3"/>
  <c r="E67" i="3"/>
  <c r="S35" i="1"/>
  <c r="F9" i="3" s="1"/>
  <c r="S85" i="1"/>
  <c r="F138" i="3" s="1"/>
  <c r="E113" i="3"/>
  <c r="S101" i="1"/>
  <c r="F111" i="3" s="1"/>
  <c r="E16" i="3"/>
  <c r="S95" i="1"/>
  <c r="F115" i="3" s="1"/>
  <c r="E51" i="3"/>
  <c r="E50" i="3"/>
  <c r="E37" i="3"/>
  <c r="S75" i="1"/>
  <c r="F131" i="3" s="1"/>
  <c r="E2" i="3"/>
  <c r="S39" i="1"/>
  <c r="F7" i="3" s="1"/>
  <c r="E110" i="3"/>
  <c r="E24" i="3"/>
  <c r="E40" i="3"/>
  <c r="E55" i="3"/>
  <c r="S55" i="1"/>
  <c r="F105" i="3" s="1"/>
  <c r="S145" i="1"/>
  <c r="F75" i="3" s="1"/>
  <c r="S65" i="1"/>
  <c r="F101" i="3" s="1"/>
  <c r="E5" i="3"/>
  <c r="E72" i="3"/>
  <c r="S134" i="1"/>
  <c r="F119" i="3" s="1"/>
  <c r="S52" i="1"/>
  <c r="F91" i="3" s="1"/>
  <c r="S26" i="1"/>
  <c r="F41" i="3" s="1"/>
  <c r="S84" i="1"/>
  <c r="F133" i="3" s="1"/>
  <c r="S78" i="1"/>
  <c r="F58" i="3" s="1"/>
  <c r="S118" i="1"/>
  <c r="F17" i="3" s="1"/>
  <c r="S110" i="1"/>
  <c r="F63" i="3" s="1"/>
  <c r="E32" i="3"/>
  <c r="S59" i="1"/>
  <c r="F23" i="3" s="1"/>
  <c r="E83" i="3"/>
  <c r="E82" i="3"/>
  <c r="S49" i="1"/>
  <c r="F27" i="3" s="1"/>
  <c r="E122" i="3"/>
  <c r="S4" i="1"/>
  <c r="F30" i="3" s="1"/>
  <c r="A35" i="5" l="1"/>
  <c r="A5" i="4" s="1"/>
</calcChain>
</file>

<file path=xl/sharedStrings.xml><?xml version="1.0" encoding="utf-8"?>
<sst xmlns="http://schemas.openxmlformats.org/spreadsheetml/2006/main" count="406" uniqueCount="250">
  <si>
    <t>名称</t>
  </si>
  <si>
    <t>石油</t>
  </si>
  <si>
    <t>心智</t>
  </si>
  <si>
    <t>物资</t>
  </si>
  <si>
    <t>魔方</t>
  </si>
  <si>
    <t>钻石</t>
  </si>
  <si>
    <t>教材</t>
  </si>
  <si>
    <t>家具币</t>
  </si>
  <si>
    <t>装备箱</t>
  </si>
  <si>
    <t>改造图纸</t>
  </si>
  <si>
    <t>快建</t>
  </si>
  <si>
    <t>装备部件</t>
  </si>
  <si>
    <t>Alas编号</t>
  </si>
  <si>
    <t>收益等价石油</t>
  </si>
  <si>
    <t>收益等价石油价值</t>
  </si>
  <si>
    <t>日常资源开发I</t>
  </si>
  <si>
    <t>时均收益</t>
  </si>
  <si>
    <t>日常资源开发II</t>
  </si>
  <si>
    <t>日常资源开发III</t>
  </si>
  <si>
    <t>日常资源开发III</t>
  </si>
  <si>
    <t>日常资源开发III</t>
  </si>
  <si>
    <t>日常资源开发III</t>
  </si>
  <si>
    <t>日常资源开发III</t>
  </si>
  <si>
    <t>日常资源开发IV</t>
    <phoneticPr fontId="7" type="noConversion"/>
  </si>
  <si>
    <t>日常资源开发V</t>
    <phoneticPr fontId="7" type="noConversion"/>
  </si>
  <si>
    <t>日常资源开发VI</t>
    <phoneticPr fontId="7" type="noConversion"/>
  </si>
  <si>
    <t>高阶战术研发I</t>
    <phoneticPr fontId="7" type="noConversion"/>
  </si>
  <si>
    <t>高阶战术研发II</t>
    <phoneticPr fontId="7" type="noConversion"/>
  </si>
  <si>
    <t>小型商船护卫</t>
  </si>
  <si>
    <t>近海防卫巡逻</t>
  </si>
  <si>
    <t>舰队初阶演习</t>
  </si>
  <si>
    <t>大型油田开发I</t>
  </si>
  <si>
    <t>中型商船护卫</t>
  </si>
  <si>
    <t>海域浮标检查作业</t>
  </si>
  <si>
    <t>舰队中阶演习</t>
  </si>
  <si>
    <t>大型油田开发II</t>
  </si>
  <si>
    <t>大型商船护卫</t>
  </si>
  <si>
    <t>前沿基地防卫巡逻</t>
  </si>
  <si>
    <t>舰队高阶演习</t>
  </si>
  <si>
    <t>大型油田开发III</t>
  </si>
  <si>
    <t>初级矿脉护卫委托</t>
    <phoneticPr fontId="7" type="noConversion"/>
  </si>
  <si>
    <t>初级林木护卫委托</t>
    <phoneticPr fontId="7" type="noConversion"/>
  </si>
  <si>
    <t>小型商船护卫</t>
    <phoneticPr fontId="7" type="noConversion"/>
  </si>
  <si>
    <t>短距离航行训练</t>
    <phoneticPr fontId="7" type="noConversion"/>
  </si>
  <si>
    <t>舰队护卫演习</t>
    <phoneticPr fontId="7" type="noConversion"/>
  </si>
  <si>
    <t>近海防卫巡逻</t>
    <phoneticPr fontId="7" type="noConversion"/>
  </si>
  <si>
    <t>舰队初阶演习</t>
    <phoneticPr fontId="7" type="noConversion"/>
  </si>
  <si>
    <t>小型油田开发I</t>
    <phoneticPr fontId="7" type="noConversion"/>
  </si>
  <si>
    <t>中型油田开发I</t>
    <phoneticPr fontId="7" type="noConversion"/>
  </si>
  <si>
    <t>大型油田开发I</t>
    <phoneticPr fontId="7" type="noConversion"/>
  </si>
  <si>
    <t>中级矿脉护卫委托</t>
    <phoneticPr fontId="7" type="noConversion"/>
  </si>
  <si>
    <t>中级林木护卫委托</t>
    <phoneticPr fontId="7" type="noConversion"/>
  </si>
  <si>
    <t>中型商船护卫</t>
    <phoneticPr fontId="7" type="noConversion"/>
  </si>
  <si>
    <t>中距离航行训练</t>
    <phoneticPr fontId="7" type="noConversion"/>
  </si>
  <si>
    <t>舰队运输演习</t>
    <phoneticPr fontId="7" type="noConversion"/>
  </si>
  <si>
    <t>海域浮标检查作业</t>
    <phoneticPr fontId="7" type="noConversion"/>
  </si>
  <si>
    <t>舰队中阶演习</t>
    <phoneticPr fontId="7" type="noConversion"/>
  </si>
  <si>
    <t>小型油田开发II</t>
    <phoneticPr fontId="7" type="noConversion"/>
  </si>
  <si>
    <t>中型油田开发II</t>
    <phoneticPr fontId="7" type="noConversion"/>
  </si>
  <si>
    <t>大型油田开发II</t>
    <phoneticPr fontId="7" type="noConversion"/>
  </si>
  <si>
    <t>高级矿脉护卫委托</t>
    <phoneticPr fontId="7" type="noConversion"/>
  </si>
  <si>
    <t>高级林木护卫委托</t>
    <phoneticPr fontId="7" type="noConversion"/>
  </si>
  <si>
    <t>大型商船护卫</t>
    <phoneticPr fontId="7" type="noConversion"/>
  </si>
  <si>
    <t>远距离航行训练</t>
    <phoneticPr fontId="7" type="noConversion"/>
  </si>
  <si>
    <t>舰队实战演习</t>
    <phoneticPr fontId="7" type="noConversion"/>
  </si>
  <si>
    <t>前沿基地防卫巡逻</t>
    <phoneticPr fontId="7" type="noConversion"/>
  </si>
  <si>
    <t>舰队高阶演习</t>
    <phoneticPr fontId="7" type="noConversion"/>
  </si>
  <si>
    <t>小型油田开发III</t>
    <phoneticPr fontId="7" type="noConversion"/>
  </si>
  <si>
    <t>中型油田开发III</t>
    <phoneticPr fontId="7" type="noConversion"/>
  </si>
  <si>
    <t>大型油田开发III</t>
    <phoneticPr fontId="7" type="noConversion"/>
  </si>
  <si>
    <t>时间</t>
    <phoneticPr fontId="7" type="noConversion"/>
  </si>
  <si>
    <t>石油消耗</t>
    <phoneticPr fontId="7" type="noConversion"/>
  </si>
  <si>
    <t>装备部件</t>
    <phoneticPr fontId="7" type="noConversion"/>
  </si>
  <si>
    <t>初阶自主训练</t>
  </si>
  <si>
    <t>中阶自主训练</t>
  </si>
  <si>
    <t>高阶自主训练</t>
  </si>
  <si>
    <t>初阶对抗演习</t>
  </si>
  <si>
    <t>中阶对抗演习</t>
  </si>
  <si>
    <t>高阶对抗演习</t>
  </si>
  <si>
    <t>初阶科研任务</t>
  </si>
  <si>
    <t>中阶科研任务</t>
  </si>
  <si>
    <t>高阶科研任务</t>
  </si>
  <si>
    <t>初阶工具整备</t>
  </si>
  <si>
    <t>中阶工具整备</t>
  </si>
  <si>
    <t>高阶工具整备</t>
  </si>
  <si>
    <t>初阶战术课程</t>
  </si>
  <si>
    <t>中阶战术课程</t>
  </si>
  <si>
    <t>高阶战术课程</t>
  </si>
  <si>
    <t>初阶货物运输</t>
  </si>
  <si>
    <t>中阶货物运输</t>
  </si>
  <si>
    <t>高阶货物运输</t>
  </si>
  <si>
    <t>支援土豪尔岛</t>
  </si>
  <si>
    <t>支援维拉维拉岛</t>
  </si>
  <si>
    <t>保卫运输部队Ⅰ</t>
  </si>
  <si>
    <t>解救商船Ⅰ</t>
  </si>
  <si>
    <t>BIW装备运输</t>
  </si>
  <si>
    <t>NYB装备运输</t>
  </si>
  <si>
    <t>支援“伊”岛</t>
  </si>
  <si>
    <t>支援姆波罗岛</t>
  </si>
  <si>
    <t>歼灭敌侦查部队</t>
  </si>
  <si>
    <t>敌袭Ⅰ</t>
  </si>
  <si>
    <t>BIW要员护卫</t>
  </si>
  <si>
    <t>NYB要员护卫</t>
  </si>
  <si>
    <t>小型观舰仪式</t>
  </si>
  <si>
    <t>支援多伦瓦岛</t>
  </si>
  <si>
    <t>支援马拉基岛</t>
  </si>
  <si>
    <t>保卫运输部队Ⅱ</t>
  </si>
  <si>
    <t>解救商船Ⅱ</t>
  </si>
  <si>
    <t>BIW物资交接</t>
  </si>
  <si>
    <t>NYB物资交接</t>
  </si>
  <si>
    <t>支援恐班纳</t>
  </si>
  <si>
    <t>支援卡波罗岛</t>
  </si>
  <si>
    <t>歼灭敌主力部队</t>
  </si>
  <si>
    <t>敌袭Ⅱ</t>
  </si>
  <si>
    <t>BIW度假护卫</t>
  </si>
  <si>
    <t>NYB度假护卫</t>
  </si>
  <si>
    <t>联合观舰仪式</t>
  </si>
  <si>
    <t>支援马内岛</t>
  </si>
  <si>
    <t>支援玛丽岛</t>
  </si>
  <si>
    <t>保卫运输部队Ⅲ</t>
  </si>
  <si>
    <t>解救商船Ⅲ</t>
  </si>
  <si>
    <t>BIW装备研发</t>
  </si>
  <si>
    <t>NYB装备研发</t>
  </si>
  <si>
    <t>支援萌岛</t>
  </si>
  <si>
    <t>支援特林岛</t>
  </si>
  <si>
    <t>歼灭敌精锐部队</t>
  </si>
  <si>
    <t>敌袭Ⅲ</t>
  </si>
  <si>
    <t>BIW巡视护卫</t>
  </si>
  <si>
    <t>NYB巡视护卫</t>
  </si>
  <si>
    <t>同盟观舰仪式</t>
  </si>
  <si>
    <t>紧急</t>
    <phoneticPr fontId="7" type="noConversion"/>
  </si>
  <si>
    <t>日常高价值</t>
    <phoneticPr fontId="7" type="noConversion"/>
  </si>
  <si>
    <t>日常额外</t>
    <phoneticPr fontId="7" type="noConversion"/>
  </si>
  <si>
    <t>夜间</t>
    <phoneticPr fontId="7" type="noConversion"/>
  </si>
  <si>
    <t>委托名称</t>
    <phoneticPr fontId="7" type="noConversion"/>
  </si>
  <si>
    <t>时均收益</t>
    <phoneticPr fontId="7" type="noConversion"/>
  </si>
  <si>
    <t>收益</t>
    <phoneticPr fontId="7" type="noConversion"/>
  </si>
  <si>
    <t>Alas编号</t>
    <phoneticPr fontId="7" type="noConversion"/>
  </si>
  <si>
    <t>编号</t>
    <phoneticPr fontId="7" type="noConversion"/>
  </si>
  <si>
    <t>正常13-4，平衡收益</t>
    <phoneticPr fontId="7" type="noConversion"/>
  </si>
  <si>
    <t>小开14-2，平衡收益</t>
    <phoneticPr fontId="7" type="noConversion"/>
  </si>
  <si>
    <t>13-1炼心智，平衡收益</t>
    <phoneticPr fontId="7" type="noConversion"/>
  </si>
  <si>
    <t>ExtraPart-0:30</t>
  </si>
  <si>
    <t>ExtraBook-5</t>
  </si>
  <si>
    <t>ExtraDrill-0:20</t>
  </si>
  <si>
    <t>ExtraCube-0:30</t>
  </si>
  <si>
    <t>ExtraCube-4</t>
  </si>
  <si>
    <t>ExtraOil-1</t>
  </si>
  <si>
    <t>ExtraOil-4</t>
  </si>
  <si>
    <t>ExtraOil-8</t>
  </si>
  <si>
    <t>ExtraPart-1</t>
  </si>
  <si>
    <t>ExtraBook-6</t>
  </si>
  <si>
    <t>ExtraDrill-1</t>
  </si>
  <si>
    <t>ExtraCube-1:30</t>
  </si>
  <si>
    <t>ExtraDrill-3:20</t>
  </si>
  <si>
    <t>ExtraCube-5</t>
  </si>
  <si>
    <t>ExtraPart-1:30</t>
  </si>
  <si>
    <t>ExtraBook-8</t>
  </si>
  <si>
    <t>ExtraDrill-2</t>
  </si>
  <si>
    <t>ExtraCube-3</t>
  </si>
  <si>
    <t>ExtraDrill-5:20</t>
  </si>
  <si>
    <t>ExtraCube-8</t>
  </si>
  <si>
    <t>NightBook-6</t>
  </si>
  <si>
    <t>NightDrill-6</t>
  </si>
  <si>
    <t>NightCube-6</t>
  </si>
  <si>
    <t>NightOil-8</t>
  </si>
  <si>
    <t>NightBook-7</t>
  </si>
  <si>
    <t>NightDrill-7</t>
  </si>
  <si>
    <t>NightCube-7</t>
  </si>
  <si>
    <t>NightBook-8</t>
  </si>
  <si>
    <t>NightDrill-8</t>
  </si>
  <si>
    <t>NightCube-8</t>
  </si>
  <si>
    <t>UrgentBook-0:30</t>
  </si>
  <si>
    <t>UrgentPart-0:30</t>
  </si>
  <si>
    <t>UrgentDrill-1</t>
  </si>
  <si>
    <t>UrgentCube-1:30</t>
  </si>
  <si>
    <t>UrgentBox-1</t>
  </si>
  <si>
    <t>UrgentPart-1</t>
  </si>
  <si>
    <t>UrgentBook-1</t>
  </si>
  <si>
    <t>UrgentDrill-1:10</t>
  </si>
  <si>
    <t>UrgentCube-1:45</t>
  </si>
  <si>
    <t>Gem-2</t>
  </si>
  <si>
    <t>Ship-3</t>
  </si>
  <si>
    <t>UrgentPart-1:20</t>
  </si>
  <si>
    <t>UrgentBook-1:20</t>
  </si>
  <si>
    <t>UrgentDrill-1:30</t>
  </si>
  <si>
    <t>UrgentCube-2:15</t>
  </si>
  <si>
    <t>UrgentBox-3</t>
  </si>
  <si>
    <t>UrgentPart-1:40</t>
  </si>
  <si>
    <t>UrgentBook-1:40</t>
  </si>
  <si>
    <t>UrgentDrill-2</t>
  </si>
  <si>
    <t>UrgentCube-3</t>
  </si>
  <si>
    <t>Gem-4</t>
  </si>
  <si>
    <t>Ship-6</t>
  </si>
  <si>
    <t>UrgentPart-2</t>
  </si>
  <si>
    <t>UrgentBook-2</t>
  </si>
  <si>
    <t>UrgentDrill-2:40</t>
  </si>
  <si>
    <t>UrgentCube-4</t>
  </si>
  <si>
    <t>UrgentBox-6</t>
  </si>
  <si>
    <t>UrgentPart-2:30</t>
  </si>
  <si>
    <t>UrgentBook-2:30</t>
  </si>
  <si>
    <t>UrgentDrill-4</t>
  </si>
  <si>
    <t>UrgentCube-6</t>
  </si>
  <si>
    <t>Gem-8</t>
  </si>
  <si>
    <t>Ship-12</t>
  </si>
  <si>
    <t>ExtraDrill-2:40</t>
    <phoneticPr fontId="7" type="noConversion"/>
  </si>
  <si>
    <t>主要耗油地点</t>
    <phoneticPr fontId="7" type="noConversion"/>
  </si>
  <si>
    <t>2-4紧急委托，平衡收益</t>
    <phoneticPr fontId="7" type="noConversion"/>
  </si>
  <si>
    <t>以下表作为参考，其中教材，家具币，改造图纸，装备箱子，快建，装备部件一般被视为厕纸，不建议修改</t>
    <phoneticPr fontId="7" type="noConversion"/>
  </si>
  <si>
    <t>请先将输出的过滤器复制到下面的框中，再复制框中内容到Alas</t>
    <phoneticPr fontId="7" type="noConversion"/>
  </si>
  <si>
    <t>电脑过滤器输入框</t>
    <phoneticPr fontId="7" type="noConversion"/>
  </si>
  <si>
    <t>如果不能使用，请复制到txt文档，然后再复制到Alas</t>
    <phoneticPr fontId="7" type="noConversion"/>
  </si>
  <si>
    <t>建议的过滤器</t>
    <phoneticPr fontId="7" type="noConversion"/>
  </si>
  <si>
    <r>
      <t>完成配置后，点击左侧</t>
    </r>
    <r>
      <rPr>
        <sz val="11"/>
        <color rgb="FFFF0000"/>
        <rFont val="宋体"/>
        <family val="3"/>
        <charset val="134"/>
      </rPr>
      <t>时均收益</t>
    </r>
    <r>
      <rPr>
        <sz val="11"/>
        <color indexed="8"/>
        <rFont val="宋体"/>
        <family val="3"/>
        <charset val="134"/>
      </rPr>
      <t>的下拉框选择降序排列</t>
    </r>
    <phoneticPr fontId="7" type="noConversion"/>
  </si>
  <si>
    <t>使用主要委托</t>
    <phoneticPr fontId="27" type="noConversion"/>
  </si>
  <si>
    <t>不使用主要委托</t>
    <phoneticPr fontId="27" type="noConversion"/>
  </si>
  <si>
    <t>是否使用主要委托</t>
    <phoneticPr fontId="7" type="noConversion"/>
  </si>
  <si>
    <t>声明：使用主要委托时期望使用的是最高主要委托的期望，一般而言大部分此类委托效率及其低下</t>
    <phoneticPr fontId="7" type="noConversion"/>
  </si>
  <si>
    <t>红底为需要修改的内容</t>
    <phoneticPr fontId="27" type="noConversion"/>
  </si>
  <si>
    <t>黄底为说明信息</t>
    <phoneticPr fontId="27" type="noConversion"/>
  </si>
  <si>
    <t>因为懒，所以更改筛选的顺序会导致功能出错！！！</t>
    <phoneticPr fontId="7" type="noConversion"/>
  </si>
  <si>
    <t>By: Zuosizhu</t>
    <phoneticPr fontId="27" type="noConversion"/>
  </si>
  <si>
    <t>Alas自定义过滤器辅助表格</t>
    <phoneticPr fontId="27" type="noConversion"/>
  </si>
  <si>
    <t>2023.8.2</t>
    <phoneticPr fontId="27" type="noConversion"/>
  </si>
  <si>
    <t>v 0.1 :</t>
    <phoneticPr fontId="27" type="noConversion"/>
  </si>
  <si>
    <t>第二步：更新“委托建议”中的排序</t>
    <phoneticPr fontId="27" type="noConversion"/>
  </si>
  <si>
    <t>第一步：填写“用户配置文件”</t>
    <phoneticPr fontId="27" type="noConversion"/>
  </si>
  <si>
    <t>第三步：前往“过滤器输出”复制过滤器</t>
    <phoneticPr fontId="27" type="noConversion"/>
  </si>
  <si>
    <t>方案策略为完全贪心，适用于7x24小时挂机并且紧急委托较多的用户</t>
    <phoneticPr fontId="27" type="noConversion"/>
  </si>
  <si>
    <t>使用方法</t>
    <phoneticPr fontId="27" type="noConversion"/>
  </si>
  <si>
    <t>不使用主要委托</t>
  </si>
  <si>
    <t>在右侧填写值，可以直接复制以下参考表（以石油为基准，即1单位某物品=x单位石油</t>
    <phoneticPr fontId="7" type="noConversion"/>
  </si>
  <si>
    <t>配置中的建议尚未经过严谨的计算验证，仅为个人见解，0xCC已经在模拟了</t>
    <phoneticPr fontId="27" type="noConversion"/>
  </si>
  <si>
    <t>数据来源于碧蓝wiki，Alas统计</t>
    <phoneticPr fontId="27" type="noConversion"/>
  </si>
  <si>
    <t>DailyResource-2</t>
    <phoneticPr fontId="7" type="noConversion"/>
  </si>
  <si>
    <t>DailyResource-1</t>
    <phoneticPr fontId="7" type="noConversion"/>
  </si>
  <si>
    <t>DailyChip-1</t>
    <phoneticPr fontId="7" type="noConversion"/>
  </si>
  <si>
    <t>DailyChip-2</t>
    <phoneticPr fontId="7" type="noConversion"/>
  </si>
  <si>
    <t>*</t>
  </si>
  <si>
    <t>*</t>
    <phoneticPr fontId="7" type="noConversion"/>
  </si>
  <si>
    <t>消失时间</t>
    <phoneticPr fontId="7" type="noConversion"/>
  </si>
  <si>
    <t>掉落概率</t>
  </si>
  <si>
    <t>主要</t>
    <phoneticPr fontId="7" type="noConversion"/>
  </si>
  <si>
    <t>Major-8</t>
  </si>
  <si>
    <t>Major-9</t>
  </si>
  <si>
    <t>Major-10</t>
  </si>
  <si>
    <t>数据说明：认为日常大成功概率为0.3，紧急大成功概率为0.33，教材的稀有度权重为1:3:8，改造图的权重为1:2:4，装备箱的权重为1:5:25:125，装备部件的权重为1:2:4.单次产出量以期望为主，Alas统计数据为辅。由于夜间油田和演习委托没有数据，故仅作为参考。主要委托没有足够数据，认为概率相同。</t>
    <phoneticPr fontId="7" type="noConversion"/>
  </si>
  <si>
    <t>v 0.1.1 :</t>
    <phoneticPr fontId="27" type="noConversion"/>
  </si>
  <si>
    <t>补充了掉落概率和消失时间</t>
    <phoneticPr fontId="27" type="noConversion"/>
  </si>
  <si>
    <t>v 0.1.1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</si>
</sst>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31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7"/>
      <color indexed="8"/>
      <name val="宋体"/>
      <charset val="134"/>
    </font>
    <font>
      <sz val="11"/>
      <color indexed="8"/>
      <name val="宋体"/>
      <charset val="134"/>
    </font>
    <font>
      <b/>
      <sz val="18"/>
      <color rgb="FF1F4A7E"/>
      <name val="宋体"/>
      <charset val="134"/>
    </font>
    <font>
      <b/>
      <sz val="15"/>
      <color rgb="FF1F4A7E"/>
      <name val="宋体"/>
      <charset val="134"/>
    </font>
    <font>
      <b/>
      <sz val="13"/>
      <color rgb="FF1F4A7E"/>
      <name val="宋体"/>
      <charset val="134"/>
    </font>
    <font>
      <b/>
      <sz val="11"/>
      <color rgb="FF1F4A7E"/>
      <name val="宋体"/>
      <charset val="134"/>
    </font>
    <font>
      <sz val="11"/>
      <color rgb="FF9C0006"/>
      <name val="宋体"/>
      <charset val="134"/>
    </font>
    <font>
      <sz val="11"/>
      <color rgb="FF006100"/>
      <name val="宋体"/>
      <charset val="134"/>
    </font>
    <font>
      <b/>
      <sz val="11"/>
      <color rgb="FFFA7D00"/>
      <name val="宋体"/>
      <charset val="134"/>
    </font>
    <font>
      <sz val="11"/>
      <color rgb="FFFA7D00"/>
      <name val="宋体"/>
      <charset val="134"/>
    </font>
    <font>
      <sz val="11"/>
      <color rgb="FF9C6500"/>
      <name val="宋体"/>
      <charset val="134"/>
    </font>
    <font>
      <b/>
      <sz val="11"/>
      <color rgb="FF3F3F3F"/>
      <name val="宋体"/>
      <charset val="134"/>
    </font>
    <font>
      <sz val="11"/>
      <color rgb="FF3F3F76"/>
      <name val="宋体"/>
      <charset val="134"/>
    </font>
    <font>
      <sz val="11"/>
      <color rgb="FFFF0000"/>
      <name val="宋体"/>
      <family val="3"/>
      <charset val="134"/>
    </font>
    <font>
      <sz val="10"/>
      <color rgb="FFBF0000"/>
      <name val="微软雅黑"/>
      <family val="2"/>
      <charset val="134"/>
    </font>
    <font>
      <sz val="28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28"/>
      <color rgb="FFFFFF00"/>
      <name val="宋体"/>
      <family val="3"/>
      <charset val="134"/>
    </font>
    <font>
      <sz val="28"/>
      <color indexed="8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7" fillId="22" borderId="18" applyNumberFormat="0" applyAlignment="0" applyProtection="0">
      <alignment vertical="center"/>
    </xf>
    <xf numFmtId="0" fontId="2" fillId="23" borderId="19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21" applyNumberFormat="0" applyAlignment="0" applyProtection="0">
      <alignment vertical="center"/>
    </xf>
    <xf numFmtId="0" fontId="21" fillId="31" borderId="18" applyNumberFormat="0" applyAlignment="0" applyProtection="0">
      <alignment vertical="center"/>
    </xf>
    <xf numFmtId="0" fontId="1" fillId="32" borderId="22" applyNumberFormat="0" applyFont="0" applyAlignment="0" applyProtection="0">
      <alignment vertical="center"/>
    </xf>
  </cellStyleXfs>
  <cellXfs count="82">
    <xf numFmtId="0" fontId="0" fillId="0" borderId="0" xfId="0">
      <alignment vertical="center"/>
    </xf>
    <xf numFmtId="0" fontId="8" fillId="0" borderId="0" xfId="0" applyFont="1">
      <alignment vertical="center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0" fillId="34" borderId="0" xfId="0" applyFill="1">
      <alignment vertical="center"/>
    </xf>
    <xf numFmtId="0" fontId="8" fillId="34" borderId="0" xfId="0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8" fillId="37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5" fillId="0" borderId="0" xfId="0" applyFont="1">
      <alignment vertical="center"/>
    </xf>
    <xf numFmtId="0" fontId="0" fillId="0" borderId="6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6" xfId="0" applyBorder="1" applyProtection="1">
      <alignment vertical="center"/>
      <protection hidden="1"/>
    </xf>
    <xf numFmtId="0" fontId="0" fillId="0" borderId="3" xfId="0" applyBorder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26" fillId="0" borderId="0" xfId="0" applyFont="1">
      <alignment vertical="center"/>
    </xf>
    <xf numFmtId="0" fontId="0" fillId="33" borderId="5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9" borderId="0" xfId="0" applyFill="1">
      <alignment vertical="center"/>
    </xf>
    <xf numFmtId="0" fontId="0" fillId="38" borderId="0" xfId="0" applyFill="1">
      <alignment vertical="center"/>
    </xf>
    <xf numFmtId="0" fontId="28" fillId="33" borderId="0" xfId="0" applyFont="1" applyFill="1">
      <alignment vertical="center"/>
    </xf>
    <xf numFmtId="0" fontId="26" fillId="38" borderId="0" xfId="0" applyFont="1" applyFill="1">
      <alignment vertical="center"/>
    </xf>
    <xf numFmtId="176" fontId="0" fillId="0" borderId="0" xfId="0" applyNumberFormat="1">
      <alignment vertical="center"/>
    </xf>
    <xf numFmtId="176" fontId="0" fillId="0" borderId="8" xfId="0" applyNumberFormat="1" applyBorder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8" fillId="40" borderId="0" xfId="0" applyFont="1" applyFill="1" applyAlignment="1">
      <alignment horizontal="center" vertical="center"/>
    </xf>
    <xf numFmtId="0" fontId="28" fillId="40" borderId="0" xfId="0" applyFont="1" applyFill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6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6" fillId="38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2" xfId="0" applyFont="1" applyBorder="1">
      <alignment vertical="center"/>
    </xf>
    <xf numFmtId="0" fontId="10" fillId="0" borderId="13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28" fillId="38" borderId="0" xfId="0" applyFont="1" applyFill="1">
      <alignment vertical="center"/>
    </xf>
    <xf numFmtId="0" fontId="10" fillId="0" borderId="12" xfId="0" applyFont="1" applyBorder="1" applyProtection="1">
      <alignment vertical="center"/>
      <protection hidden="1"/>
    </xf>
    <xf numFmtId="0" fontId="10" fillId="0" borderId="13" xfId="0" applyFont="1" applyBorder="1" applyProtection="1">
      <alignment vertical="center"/>
      <protection hidden="1"/>
    </xf>
    <xf numFmtId="0" fontId="26" fillId="38" borderId="7" xfId="0" applyFont="1" applyFill="1" applyBorder="1" applyAlignment="1">
      <alignment vertical="center" wrapText="1"/>
    </xf>
    <xf numFmtId="0" fontId="0" fillId="38" borderId="12" xfId="0" applyFill="1" applyBorder="1" applyAlignment="1">
      <alignment vertical="center" wrapText="1"/>
    </xf>
    <xf numFmtId="0" fontId="0" fillId="38" borderId="13" xfId="0" applyFill="1" applyBorder="1" applyAlignment="1">
      <alignment vertical="center" wrapText="1"/>
    </xf>
    <xf numFmtId="0" fontId="26" fillId="38" borderId="23" xfId="0" applyFont="1" applyFill="1" applyBorder="1" applyAlignment="1">
      <alignment horizontal="center" vertical="center" wrapText="1"/>
    </xf>
    <xf numFmtId="0" fontId="26" fillId="38" borderId="24" xfId="0" applyFont="1" applyFill="1" applyBorder="1" applyAlignment="1">
      <alignment horizontal="center" vertical="center" wrapText="1"/>
    </xf>
    <xf numFmtId="0" fontId="26" fillId="38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0" fillId="33" borderId="0" xfId="0" applyFont="1" applyFill="1" applyAlignment="1">
      <alignment horizontal="center" vertical="center"/>
    </xf>
    <xf numFmtId="0" fontId="26" fillId="38" borderId="0" xfId="0" applyFont="1" applyFill="1" applyAlignment="1">
      <alignment horizontal="center" vertical="center" wrapText="1"/>
    </xf>
    <xf numFmtId="0" fontId="0" fillId="38" borderId="0" xfId="0" applyFill="1" applyAlignment="1">
      <alignment horizontal="center" vertical="center" wrapText="1"/>
    </xf>
    <xf numFmtId="0" fontId="29" fillId="33" borderId="0" xfId="0" applyFont="1" applyFill="1" applyAlignment="1">
      <alignment horizontal="center" vertical="center" wrapText="1"/>
    </xf>
    <xf numFmtId="0" fontId="30" fillId="33" borderId="0" xfId="0" applyFont="1" applyFill="1" applyAlignment="1">
      <alignment horizontal="center" vertical="center" wrapText="1"/>
    </xf>
  </cellXfs>
  <cellStyles count="42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7620</xdr:rowOff>
    </xdr:from>
    <xdr:to>
      <xdr:col>16</xdr:col>
      <xdr:colOff>0</xdr:colOff>
      <xdr:row>22</xdr:row>
      <xdr:rowOff>15240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E34D12E5-7BA2-4452-9978-72B013B76ED9}"/>
            </a:ext>
          </a:extLst>
        </xdr:cNvPr>
        <xdr:cNvSpPr txBox="1"/>
      </xdr:nvSpPr>
      <xdr:spPr>
        <a:xfrm>
          <a:off x="5486400" y="769620"/>
          <a:ext cx="4267200" cy="3299460"/>
        </a:xfrm>
        <a:prstGeom prst="rect">
          <a:avLst/>
        </a:prstGeom>
        <a:solidFill>
          <a:srgbClr val="FFFFFF"/>
        </a:solidFill>
        <a:ln w="9525" cap="flat" cmpd="sng">
          <a:solidFill>
            <a:srgbClr val="888888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DailyEvent &gt; 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UrgentCube-3 &gt;  UrgentCube-2:15 &gt; UrgentBox-6 &gt; UrgentBox-3 &gt; UrgentBox-1 &gt; UrgentCube-4 &gt; ExtraCube-1:30 &gt; ExtraCube-3 &gt; UrgentCube-6 &gt; ExtraOil-8 &gt; NightOil-8 &gt; UrgentDrill-1:30 &gt;  ExtraOil-4 &gt; UrgentDrill-4 &gt; UrgentDrill-1 &gt; ExtraOil-1 &gt; UrgentDrill-2:40 &gt; shortest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A8C5-079F-4EF8-967A-91D6FF59CA51}">
  <dimension ref="A1:H15"/>
  <sheetViews>
    <sheetView tabSelected="1" workbookViewId="0">
      <selection activeCell="K8" sqref="K8"/>
    </sheetView>
  </sheetViews>
  <sheetFormatPr defaultRowHeight="13.5" x14ac:dyDescent="0.15"/>
  <cols>
    <col min="8" max="8" width="9.75" customWidth="1"/>
  </cols>
  <sheetData>
    <row r="1" spans="1:8" x14ac:dyDescent="0.15">
      <c r="A1" s="55" t="s">
        <v>222</v>
      </c>
      <c r="B1" s="56"/>
      <c r="C1" s="56"/>
      <c r="D1" s="34" t="s">
        <v>249</v>
      </c>
    </row>
    <row r="2" spans="1:8" x14ac:dyDescent="0.15">
      <c r="A2" s="51" t="s">
        <v>218</v>
      </c>
      <c r="B2" s="52"/>
      <c r="C2" s="52"/>
      <c r="E2" s="41" t="s">
        <v>229</v>
      </c>
      <c r="F2" s="39"/>
      <c r="G2" s="39"/>
      <c r="H2" s="39"/>
    </row>
    <row r="3" spans="1:8" x14ac:dyDescent="0.15">
      <c r="A3" s="52"/>
      <c r="B3" s="52"/>
      <c r="C3" s="52"/>
      <c r="E3" s="41" t="s">
        <v>226</v>
      </c>
      <c r="F3" s="39"/>
      <c r="G3" s="39"/>
      <c r="H3" s="39"/>
    </row>
    <row r="4" spans="1:8" x14ac:dyDescent="0.15">
      <c r="A4" s="53" t="s">
        <v>219</v>
      </c>
      <c r="B4" s="54"/>
      <c r="C4" s="54"/>
      <c r="E4" s="41" t="s">
        <v>225</v>
      </c>
      <c r="F4" s="39"/>
      <c r="G4" s="39"/>
      <c r="H4" s="39"/>
    </row>
    <row r="5" spans="1:8" x14ac:dyDescent="0.15">
      <c r="A5" s="54"/>
      <c r="B5" s="54"/>
      <c r="C5" s="54"/>
      <c r="E5" s="41" t="s">
        <v>227</v>
      </c>
      <c r="F5" s="39"/>
      <c r="G5" s="39"/>
      <c r="H5" s="39"/>
    </row>
    <row r="6" spans="1:8" x14ac:dyDescent="0.15">
      <c r="A6" s="55" t="s">
        <v>221</v>
      </c>
      <c r="B6" s="55"/>
      <c r="C6" s="34" t="s">
        <v>223</v>
      </c>
    </row>
    <row r="7" spans="1:8" x14ac:dyDescent="0.15">
      <c r="A7" s="41" t="s">
        <v>233</v>
      </c>
      <c r="B7" s="39"/>
      <c r="C7" s="39"/>
      <c r="D7" s="39"/>
      <c r="E7" s="39"/>
      <c r="F7" s="39"/>
      <c r="G7" s="39"/>
    </row>
    <row r="8" spans="1:8" x14ac:dyDescent="0.15">
      <c r="A8" s="41" t="s">
        <v>228</v>
      </c>
      <c r="B8" s="39"/>
      <c r="C8" s="39"/>
      <c r="D8" s="39"/>
      <c r="E8" s="39"/>
      <c r="F8" s="39"/>
      <c r="G8" s="39"/>
    </row>
    <row r="9" spans="1:8" ht="14.45" customHeight="1" x14ac:dyDescent="0.15">
      <c r="B9" s="34"/>
    </row>
    <row r="10" spans="1:8" x14ac:dyDescent="0.15">
      <c r="A10" s="34"/>
      <c r="B10" s="34"/>
    </row>
    <row r="12" spans="1:8" x14ac:dyDescent="0.15">
      <c r="A12" s="34" t="s">
        <v>224</v>
      </c>
    </row>
    <row r="13" spans="1:8" x14ac:dyDescent="0.15">
      <c r="A13" s="34" t="s">
        <v>232</v>
      </c>
    </row>
    <row r="14" spans="1:8" x14ac:dyDescent="0.15">
      <c r="A14" s="34" t="s">
        <v>247</v>
      </c>
    </row>
    <row r="15" spans="1:8" x14ac:dyDescent="0.15">
      <c r="A15" s="34" t="s">
        <v>248</v>
      </c>
    </row>
  </sheetData>
  <sheetProtection sheet="1" selectLockedCells="1" selectUnlockedCells="1"/>
  <mergeCells count="4">
    <mergeCell ref="A2:C3"/>
    <mergeCell ref="A4:C5"/>
    <mergeCell ref="A6:B6"/>
    <mergeCell ref="A1:C1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zoomScale="83" workbookViewId="0">
      <selection activeCell="B4" sqref="B4"/>
    </sheetView>
  </sheetViews>
  <sheetFormatPr defaultColWidth="11.5" defaultRowHeight="13.5" x14ac:dyDescent="0.15"/>
  <cols>
    <col min="1" max="1" width="24.875" customWidth="1"/>
    <col min="2" max="2" width="11.5" customWidth="1"/>
    <col min="3" max="3" width="11" bestFit="1" customWidth="1"/>
  </cols>
  <sheetData>
    <row r="1" spans="1:12" ht="14.25" thickBot="1" x14ac:dyDescent="0.2"/>
    <row r="2" spans="1:12" ht="14.25" thickTop="1" x14ac:dyDescent="0.15">
      <c r="A2" s="68" t="s">
        <v>231</v>
      </c>
      <c r="B2" s="59" t="s">
        <v>14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2" x14ac:dyDescent="0.15">
      <c r="A3" s="69"/>
      <c r="B3" s="35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6" t="s">
        <v>6</v>
      </c>
      <c r="H3" s="36" t="s">
        <v>7</v>
      </c>
      <c r="I3" s="36" t="s">
        <v>9</v>
      </c>
      <c r="J3" s="36" t="s">
        <v>8</v>
      </c>
      <c r="K3" s="36" t="s">
        <v>10</v>
      </c>
      <c r="L3" s="37" t="s">
        <v>11</v>
      </c>
    </row>
    <row r="4" spans="1:12" ht="30" customHeight="1" thickBot="1" x14ac:dyDescent="0.2">
      <c r="A4" s="70"/>
      <c r="B4" s="23">
        <v>1</v>
      </c>
      <c r="C4" s="24">
        <f>10000/57.4/2</f>
        <v>87.108013937282237</v>
      </c>
      <c r="D4" s="24">
        <f>1/7.57</f>
        <v>0.13210039630118889</v>
      </c>
      <c r="E4" s="24">
        <v>265.27999999999997</v>
      </c>
      <c r="F4" s="24">
        <v>100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5">
        <v>0</v>
      </c>
    </row>
    <row r="5" spans="1:12" ht="14.25" thickTop="1" x14ac:dyDescent="0.15"/>
    <row r="6" spans="1:12" x14ac:dyDescent="0.15">
      <c r="A6" s="65" t="s">
        <v>208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2" ht="14.25" thickBot="1" x14ac:dyDescent="0.2"/>
    <row r="8" spans="1:12" ht="14.25" thickTop="1" x14ac:dyDescent="0.15">
      <c r="A8" s="20" t="s">
        <v>206</v>
      </c>
      <c r="B8" s="59" t="s">
        <v>14</v>
      </c>
      <c r="C8" s="60"/>
      <c r="D8" s="60"/>
      <c r="E8" s="60"/>
      <c r="F8" s="60"/>
      <c r="G8" s="60"/>
      <c r="H8" s="60"/>
      <c r="I8" s="60"/>
      <c r="J8" s="60"/>
      <c r="K8" s="60"/>
      <c r="L8" s="61"/>
    </row>
    <row r="9" spans="1:12" x14ac:dyDescent="0.15">
      <c r="A9" s="57" t="s">
        <v>139</v>
      </c>
      <c r="B9" s="18" t="s">
        <v>1</v>
      </c>
      <c r="C9" s="14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9</v>
      </c>
      <c r="J9" s="14" t="s">
        <v>8</v>
      </c>
      <c r="K9" s="14" t="s">
        <v>10</v>
      </c>
      <c r="L9" s="15" t="s">
        <v>11</v>
      </c>
    </row>
    <row r="10" spans="1:12" ht="14.25" thickBot="1" x14ac:dyDescent="0.2">
      <c r="A10" s="58"/>
      <c r="B10" s="19">
        <v>1</v>
      </c>
      <c r="C10" s="16">
        <f>10000/57.4/2</f>
        <v>87.108013937282237</v>
      </c>
      <c r="D10" s="16">
        <f>1/7.57</f>
        <v>0.13210039630118889</v>
      </c>
      <c r="E10" s="16">
        <v>265.27999999999997</v>
      </c>
      <c r="F10" s="16">
        <v>100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7">
        <v>0</v>
      </c>
    </row>
    <row r="11" spans="1:12" ht="15" thickTop="1" thickBot="1" x14ac:dyDescent="0.2"/>
    <row r="12" spans="1:12" ht="14.25" thickTop="1" x14ac:dyDescent="0.15">
      <c r="A12" s="20" t="s">
        <v>206</v>
      </c>
      <c r="B12" s="59" t="s">
        <v>14</v>
      </c>
      <c r="C12" s="60"/>
      <c r="D12" s="60"/>
      <c r="E12" s="60"/>
      <c r="F12" s="60"/>
      <c r="G12" s="60"/>
      <c r="H12" s="60"/>
      <c r="I12" s="60"/>
      <c r="J12" s="60"/>
      <c r="K12" s="60"/>
      <c r="L12" s="61"/>
    </row>
    <row r="13" spans="1:12" x14ac:dyDescent="0.15">
      <c r="A13" s="57" t="s">
        <v>141</v>
      </c>
      <c r="B13" s="18" t="s">
        <v>1</v>
      </c>
      <c r="C13" s="14" t="s">
        <v>2</v>
      </c>
      <c r="D13" s="14" t="s">
        <v>3</v>
      </c>
      <c r="E13" s="14" t="s">
        <v>4</v>
      </c>
      <c r="F13" s="14" t="s">
        <v>5</v>
      </c>
      <c r="G13" s="14" t="s">
        <v>6</v>
      </c>
      <c r="H13" s="14" t="s">
        <v>7</v>
      </c>
      <c r="I13" s="14" t="s">
        <v>9</v>
      </c>
      <c r="J13" s="14" t="s">
        <v>8</v>
      </c>
      <c r="K13" s="14" t="s">
        <v>10</v>
      </c>
      <c r="L13" s="15" t="s">
        <v>11</v>
      </c>
    </row>
    <row r="14" spans="1:12" ht="14.25" thickBot="1" x14ac:dyDescent="0.2">
      <c r="A14" s="58"/>
      <c r="B14" s="19">
        <v>1</v>
      </c>
      <c r="C14" s="16">
        <f>10000/138.89/1.5</f>
        <v>47.999616003071985</v>
      </c>
      <c r="D14" s="16">
        <f>1/6.96</f>
        <v>0.14367816091954022</v>
      </c>
      <c r="E14" s="16">
        <v>265.27999999999997</v>
      </c>
      <c r="F14" s="16">
        <v>100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7">
        <v>0</v>
      </c>
    </row>
    <row r="15" spans="1:12" ht="15" thickTop="1" thickBot="1" x14ac:dyDescent="0.2"/>
    <row r="16" spans="1:12" ht="14.25" thickTop="1" x14ac:dyDescent="0.15">
      <c r="A16" s="20" t="s">
        <v>206</v>
      </c>
      <c r="B16" s="59" t="s">
        <v>14</v>
      </c>
      <c r="C16" s="60"/>
      <c r="D16" s="60"/>
      <c r="E16" s="60"/>
      <c r="F16" s="60"/>
      <c r="G16" s="60"/>
      <c r="H16" s="60"/>
      <c r="I16" s="60"/>
      <c r="J16" s="60"/>
      <c r="K16" s="60"/>
      <c r="L16" s="61"/>
    </row>
    <row r="17" spans="1:12" x14ac:dyDescent="0.15">
      <c r="A17" s="57" t="s">
        <v>207</v>
      </c>
      <c r="B17" s="18" t="s">
        <v>1</v>
      </c>
      <c r="C17" s="14" t="s">
        <v>2</v>
      </c>
      <c r="D17" s="14" t="s">
        <v>3</v>
      </c>
      <c r="E17" s="14" t="s">
        <v>4</v>
      </c>
      <c r="F17" s="14" t="s">
        <v>5</v>
      </c>
      <c r="G17" s="14" t="s">
        <v>6</v>
      </c>
      <c r="H17" s="14" t="s">
        <v>7</v>
      </c>
      <c r="I17" s="14" t="s">
        <v>9</v>
      </c>
      <c r="J17" s="14" t="s">
        <v>8</v>
      </c>
      <c r="K17" s="14" t="s">
        <v>10</v>
      </c>
      <c r="L17" s="15" t="s">
        <v>11</v>
      </c>
    </row>
    <row r="18" spans="1:12" ht="14.25" thickBot="1" x14ac:dyDescent="0.2">
      <c r="A18" s="58"/>
      <c r="B18" s="19">
        <v>1</v>
      </c>
      <c r="C18" s="16">
        <v>20</v>
      </c>
      <c r="D18" s="16">
        <f>10000/75000</f>
        <v>0.13333333333333333</v>
      </c>
      <c r="E18" s="16">
        <v>500</v>
      </c>
      <c r="F18" s="16">
        <v>100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7">
        <v>0</v>
      </c>
    </row>
    <row r="19" spans="1:12" ht="14.25" thickTop="1" x14ac:dyDescent="0.15"/>
    <row r="20" spans="1:12" s="27" customFormat="1" ht="14.25" hidden="1" thickTop="1" x14ac:dyDescent="0.15">
      <c r="A20" s="26" t="s">
        <v>206</v>
      </c>
      <c r="B20" s="62" t="s">
        <v>14</v>
      </c>
      <c r="C20" s="63"/>
      <c r="D20" s="63"/>
      <c r="E20" s="63"/>
      <c r="F20" s="63"/>
      <c r="G20" s="63"/>
      <c r="H20" s="63"/>
      <c r="I20" s="63"/>
      <c r="J20" s="63"/>
      <c r="K20" s="63"/>
      <c r="L20" s="64"/>
    </row>
    <row r="21" spans="1:12" s="27" customFormat="1" hidden="1" x14ac:dyDescent="0.15">
      <c r="A21" s="66" t="s">
        <v>140</v>
      </c>
      <c r="B21" s="28" t="s">
        <v>1</v>
      </c>
      <c r="C21" s="29" t="s">
        <v>2</v>
      </c>
      <c r="D21" s="29" t="s">
        <v>3</v>
      </c>
      <c r="E21" s="29" t="s">
        <v>4</v>
      </c>
      <c r="F21" s="29" t="s">
        <v>5</v>
      </c>
      <c r="G21" s="29" t="s">
        <v>6</v>
      </c>
      <c r="H21" s="29" t="s">
        <v>7</v>
      </c>
      <c r="I21" s="29" t="s">
        <v>9</v>
      </c>
      <c r="J21" s="29" t="s">
        <v>8</v>
      </c>
      <c r="K21" s="29" t="s">
        <v>10</v>
      </c>
      <c r="L21" s="30" t="s">
        <v>11</v>
      </c>
    </row>
    <row r="22" spans="1:12" s="27" customFormat="1" ht="14.25" hidden="1" thickBot="1" x14ac:dyDescent="0.2">
      <c r="A22" s="67"/>
      <c r="B22" s="31">
        <v>1</v>
      </c>
      <c r="C22" s="32">
        <f>4000/374.19</f>
        <v>10.689756540794784</v>
      </c>
      <c r="D22" s="32">
        <f>4000/52674.79</f>
        <v>7.5937654426339429E-2</v>
      </c>
      <c r="E22" s="32">
        <v>265.27999999999997</v>
      </c>
      <c r="F22" s="32">
        <v>100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3">
        <v>0</v>
      </c>
    </row>
  </sheetData>
  <sheetProtection sheet="1" objects="1" scenarios="1"/>
  <mergeCells count="11">
    <mergeCell ref="A17:A18"/>
    <mergeCell ref="B2:L2"/>
    <mergeCell ref="B20:L20"/>
    <mergeCell ref="A6:L6"/>
    <mergeCell ref="A21:A22"/>
    <mergeCell ref="A2:A4"/>
    <mergeCell ref="B8:L8"/>
    <mergeCell ref="A9:A10"/>
    <mergeCell ref="B12:L12"/>
    <mergeCell ref="A13:A14"/>
    <mergeCell ref="B16:L16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zoomScale="85" zoomScaleNormal="85" workbookViewId="0">
      <selection activeCell="F1" sqref="F1"/>
    </sheetView>
  </sheetViews>
  <sheetFormatPr defaultColWidth="11.5" defaultRowHeight="13.5" x14ac:dyDescent="0.15"/>
  <cols>
    <col min="2" max="2" width="18.375" customWidth="1"/>
    <col min="3" max="3" width="20.5" customWidth="1"/>
    <col min="7" max="7" width="21.5" customWidth="1"/>
  </cols>
  <sheetData>
    <row r="1" spans="1:7" ht="14.45" customHeight="1" thickTop="1" x14ac:dyDescent="0.15">
      <c r="A1" s="7" t="s">
        <v>138</v>
      </c>
      <c r="B1" s="7" t="s">
        <v>137</v>
      </c>
      <c r="C1" s="1" t="s">
        <v>134</v>
      </c>
      <c r="D1" s="1" t="s">
        <v>70</v>
      </c>
      <c r="E1" s="1" t="s">
        <v>136</v>
      </c>
      <c r="F1" s="40" t="s">
        <v>135</v>
      </c>
      <c r="G1" s="71" t="s">
        <v>213</v>
      </c>
    </row>
    <row r="2" spans="1:7" x14ac:dyDescent="0.15">
      <c r="A2">
        <v>32</v>
      </c>
      <c r="B2" t="str">
        <f>委托列表!A34</f>
        <v>DailyChip-1</v>
      </c>
      <c r="C2" t="str">
        <f>委托列表!B34</f>
        <v>高阶战术研发I</v>
      </c>
      <c r="D2" s="42">
        <f>委托列表!C34</f>
        <v>1</v>
      </c>
      <c r="E2" s="42">
        <f>委托列表!R34</f>
        <v>1364.0961951219513</v>
      </c>
      <c r="F2" s="42">
        <f>委托列表!S34</f>
        <v>1364.0961951219513</v>
      </c>
      <c r="G2" s="72"/>
    </row>
    <row r="3" spans="1:7" x14ac:dyDescent="0.15">
      <c r="A3">
        <v>38</v>
      </c>
      <c r="B3" t="str">
        <f>委托列表!A40</f>
        <v>*</v>
      </c>
      <c r="C3" t="str">
        <f>委托列表!B40</f>
        <v>高阶战术研发II</v>
      </c>
      <c r="D3" s="42">
        <f>委托列表!C40</f>
        <v>2</v>
      </c>
      <c r="E3" s="42">
        <f>委托列表!R40</f>
        <v>2574.0243902439024</v>
      </c>
      <c r="F3" s="42">
        <f>委托列表!S40</f>
        <v>1287.0121951219512</v>
      </c>
      <c r="G3" s="72"/>
    </row>
    <row r="4" spans="1:7" x14ac:dyDescent="0.15">
      <c r="A4">
        <v>39</v>
      </c>
      <c r="B4" t="str">
        <f>委托列表!A41</f>
        <v>*</v>
      </c>
      <c r="C4" t="str">
        <f>委托列表!B41</f>
        <v>高阶战术研发II</v>
      </c>
      <c r="D4" s="42">
        <f>委托列表!C41</f>
        <v>2</v>
      </c>
      <c r="E4" s="42">
        <f>委托列表!R41</f>
        <v>2574.0243902439024</v>
      </c>
      <c r="F4" s="42">
        <f>委托列表!S41</f>
        <v>1287.0121951219512</v>
      </c>
      <c r="G4" s="72"/>
    </row>
    <row r="5" spans="1:7" ht="14.45" customHeight="1" x14ac:dyDescent="0.15">
      <c r="A5">
        <v>40</v>
      </c>
      <c r="B5" t="str">
        <f>委托列表!A42</f>
        <v>DailyChip-2</v>
      </c>
      <c r="C5" t="str">
        <f>委托列表!B42</f>
        <v>高阶战术研发II</v>
      </c>
      <c r="D5" s="42">
        <f>委托列表!C42</f>
        <v>2</v>
      </c>
      <c r="E5" s="42">
        <f>委托列表!R42</f>
        <v>2574.0243902439024</v>
      </c>
      <c r="F5" s="42">
        <f>委托列表!S42</f>
        <v>1287.0121951219512</v>
      </c>
      <c r="G5" s="72"/>
    </row>
    <row r="6" spans="1:7" ht="14.45" customHeight="1" thickBot="1" x14ac:dyDescent="0.2">
      <c r="A6">
        <v>31</v>
      </c>
      <c r="B6" t="str">
        <f>委托列表!A33</f>
        <v>*</v>
      </c>
      <c r="C6" t="str">
        <f>委托列表!B33</f>
        <v>高阶战术研发I</v>
      </c>
      <c r="D6" s="42">
        <f>委托列表!C33</f>
        <v>1</v>
      </c>
      <c r="E6" s="42">
        <f>委托列表!R33</f>
        <v>1284.5121951219512</v>
      </c>
      <c r="F6" s="42">
        <f>委托列表!S33</f>
        <v>1284.5121951219512</v>
      </c>
      <c r="G6" s="73"/>
    </row>
    <row r="7" spans="1:7" ht="14.45" customHeight="1" thickTop="1" x14ac:dyDescent="0.15">
      <c r="A7">
        <v>37</v>
      </c>
      <c r="B7" t="str">
        <f>委托列表!A39</f>
        <v>*</v>
      </c>
      <c r="C7" t="str">
        <f>委托列表!B39</f>
        <v>高阶战术研发II</v>
      </c>
      <c r="D7" s="42">
        <f>委托列表!C39</f>
        <v>2</v>
      </c>
      <c r="E7" s="42">
        <f>委托列表!R39</f>
        <v>2536.4419437445626</v>
      </c>
      <c r="F7" s="42">
        <f>委托列表!S39</f>
        <v>1268.2209718722813</v>
      </c>
    </row>
    <row r="8" spans="1:7" ht="14.45" customHeight="1" x14ac:dyDescent="0.15">
      <c r="A8">
        <v>36</v>
      </c>
      <c r="B8" t="str">
        <f>委托列表!A38</f>
        <v>*</v>
      </c>
      <c r="C8" t="str">
        <f>委托列表!B38</f>
        <v>高阶战术研发II</v>
      </c>
      <c r="D8" s="42">
        <f>委托列表!C38</f>
        <v>2</v>
      </c>
      <c r="E8" s="42">
        <f>委托列表!R38</f>
        <v>2456.8579437445628</v>
      </c>
      <c r="F8" s="42">
        <f>委托列表!S38</f>
        <v>1228.4289718722814</v>
      </c>
    </row>
    <row r="9" spans="1:7" ht="14.45" customHeight="1" x14ac:dyDescent="0.15">
      <c r="A9">
        <v>33</v>
      </c>
      <c r="B9" t="str">
        <f>委托列表!A35</f>
        <v>*</v>
      </c>
      <c r="C9" t="str">
        <f>委托列表!B35</f>
        <v>高阶战术研发I</v>
      </c>
      <c r="D9" s="42">
        <f>委托列表!C35</f>
        <v>1</v>
      </c>
      <c r="E9" s="42">
        <f>委托列表!R35</f>
        <v>1228.0987208815284</v>
      </c>
      <c r="F9" s="42">
        <f>委托列表!S35</f>
        <v>1228.0987208815284</v>
      </c>
    </row>
    <row r="10" spans="1:7" ht="14.45" customHeight="1" x14ac:dyDescent="0.15">
      <c r="A10">
        <v>34</v>
      </c>
      <c r="B10" t="str">
        <f>委托列表!A36</f>
        <v>*</v>
      </c>
      <c r="C10" t="str">
        <f>委托列表!B36</f>
        <v>高阶战术研发I</v>
      </c>
      <c r="D10" s="42">
        <f>委托列表!C36</f>
        <v>1</v>
      </c>
      <c r="E10" s="42">
        <f>委托列表!R36</f>
        <v>1228.0987208815284</v>
      </c>
      <c r="F10" s="42">
        <f>委托列表!S36</f>
        <v>1228.0987208815284</v>
      </c>
    </row>
    <row r="11" spans="1:7" ht="14.45" customHeight="1" x14ac:dyDescent="0.15">
      <c r="A11">
        <v>35</v>
      </c>
      <c r="B11" t="str">
        <f>委托列表!A37</f>
        <v>*</v>
      </c>
      <c r="C11" t="str">
        <f>委托列表!B37</f>
        <v>高阶战术研发I</v>
      </c>
      <c r="D11" s="42">
        <f>委托列表!C37</f>
        <v>1</v>
      </c>
      <c r="E11" s="42">
        <f>委托列表!R37</f>
        <v>1228.0987208815284</v>
      </c>
      <c r="F11" s="42">
        <f>委托列表!S37</f>
        <v>1228.0987208815284</v>
      </c>
    </row>
    <row r="12" spans="1:7" ht="14.45" customHeight="1" x14ac:dyDescent="0.15">
      <c r="A12">
        <v>129</v>
      </c>
      <c r="B12" t="str">
        <f>委托列表!A135</f>
        <v>NightDrill-6</v>
      </c>
      <c r="C12" t="str">
        <f>委托列表!B135</f>
        <v>近海防卫巡逻</v>
      </c>
      <c r="D12" s="42">
        <f>委托列表!C135</f>
        <v>6</v>
      </c>
      <c r="E12" s="42">
        <f>委托列表!R135</f>
        <v>1914.268292682927</v>
      </c>
      <c r="F12" s="42">
        <f>委托列表!S135</f>
        <v>319.04471544715449</v>
      </c>
    </row>
    <row r="13" spans="1:7" ht="14.45" customHeight="1" x14ac:dyDescent="0.15">
      <c r="A13">
        <v>125</v>
      </c>
      <c r="B13" t="str">
        <f>委托列表!A130</f>
        <v>*</v>
      </c>
      <c r="C13" t="str">
        <f>委托列表!B130</f>
        <v>BIW巡视护卫</v>
      </c>
      <c r="D13" s="42">
        <f>委托列表!C130</f>
        <v>8</v>
      </c>
      <c r="E13" s="42">
        <f>委托列表!R130</f>
        <v>2550</v>
      </c>
      <c r="F13" s="42">
        <f>委托列表!S130</f>
        <v>318.75</v>
      </c>
    </row>
    <row r="14" spans="1:7" ht="14.45" customHeight="1" x14ac:dyDescent="0.15">
      <c r="A14">
        <v>126</v>
      </c>
      <c r="B14" t="str">
        <f>委托列表!A131</f>
        <v>Gem-8</v>
      </c>
      <c r="C14" t="str">
        <f>委托列表!B131</f>
        <v>NYB巡视护卫</v>
      </c>
      <c r="D14" s="42">
        <f>委托列表!C131</f>
        <v>8</v>
      </c>
      <c r="E14" s="42">
        <f>委托列表!R131</f>
        <v>2550</v>
      </c>
      <c r="F14" s="42">
        <f>委托列表!S131</f>
        <v>318.75</v>
      </c>
    </row>
    <row r="15" spans="1:7" ht="14.45" customHeight="1" x14ac:dyDescent="0.15">
      <c r="A15">
        <v>137</v>
      </c>
      <c r="B15" t="str">
        <f>委托列表!A143</f>
        <v>NightDrill-8</v>
      </c>
      <c r="C15" t="str">
        <f>委托列表!B143</f>
        <v>前沿基地防卫巡逻</v>
      </c>
      <c r="D15" s="42">
        <f>委托列表!C143</f>
        <v>8</v>
      </c>
      <c r="E15" s="42">
        <f>委托列表!R143</f>
        <v>2541.9163763066204</v>
      </c>
      <c r="F15" s="42">
        <f>委托列表!S143</f>
        <v>317.73954703832754</v>
      </c>
    </row>
    <row r="16" spans="1:7" ht="14.45" customHeight="1" x14ac:dyDescent="0.15">
      <c r="A16">
        <v>112</v>
      </c>
      <c r="B16" t="str">
        <f>委托列表!A117</f>
        <v>*</v>
      </c>
      <c r="C16" t="str">
        <f>委托列表!B117</f>
        <v>BIW度假护卫</v>
      </c>
      <c r="D16" s="42">
        <f>委托列表!C117</f>
        <v>4</v>
      </c>
      <c r="E16" s="42">
        <f>委托列表!R117</f>
        <v>1270</v>
      </c>
      <c r="F16" s="42">
        <f>委托列表!S117</f>
        <v>317.5</v>
      </c>
    </row>
    <row r="17" spans="1:6" ht="14.45" customHeight="1" x14ac:dyDescent="0.15">
      <c r="A17">
        <v>113</v>
      </c>
      <c r="B17" t="str">
        <f>委托列表!A118</f>
        <v>Gem-4</v>
      </c>
      <c r="C17" t="str">
        <f>委托列表!B118</f>
        <v>NYB度假护卫</v>
      </c>
      <c r="D17" s="42">
        <f>委托列表!C118</f>
        <v>4</v>
      </c>
      <c r="E17" s="42">
        <f>委托列表!R118</f>
        <v>1270</v>
      </c>
      <c r="F17" s="42">
        <f>委托列表!S118</f>
        <v>317.5</v>
      </c>
    </row>
    <row r="18" spans="1:6" ht="14.45" customHeight="1" x14ac:dyDescent="0.15">
      <c r="A18">
        <v>133</v>
      </c>
      <c r="B18" t="str">
        <f>委托列表!A139</f>
        <v>NightDrill-7</v>
      </c>
      <c r="C18" t="str">
        <f>委托列表!B139</f>
        <v>海域浮标检查作业</v>
      </c>
      <c r="D18" s="42">
        <f>委托列表!C139</f>
        <v>7</v>
      </c>
      <c r="E18" s="42">
        <f>委托列表!R139</f>
        <v>2220.5923344947737</v>
      </c>
      <c r="F18" s="42">
        <f>委托列表!S139</f>
        <v>317.22747635639627</v>
      </c>
    </row>
    <row r="19" spans="1:6" ht="14.45" customHeight="1" x14ac:dyDescent="0.15">
      <c r="A19">
        <v>64</v>
      </c>
      <c r="B19" t="str">
        <f>委托列表!A67</f>
        <v>ExtraDrill-2</v>
      </c>
      <c r="C19" t="str">
        <f>委托列表!B67</f>
        <v>远距离航行训练</v>
      </c>
      <c r="D19" s="42">
        <f>委托列表!C67</f>
        <v>2</v>
      </c>
      <c r="E19" s="42">
        <f>委托列表!R67</f>
        <v>625.60814511711828</v>
      </c>
      <c r="F19" s="42">
        <f>委托列表!S67</f>
        <v>312.80407255855914</v>
      </c>
    </row>
    <row r="20" spans="1:6" ht="14.45" customHeight="1" x14ac:dyDescent="0.15">
      <c r="A20">
        <v>99</v>
      </c>
      <c r="B20" t="str">
        <f>委托列表!A104</f>
        <v>*</v>
      </c>
      <c r="C20" t="str">
        <f>委托列表!B104</f>
        <v>BIW要员护卫</v>
      </c>
      <c r="D20" s="42">
        <f>委托列表!C104</f>
        <v>2</v>
      </c>
      <c r="E20" s="42">
        <f>委托列表!R104</f>
        <v>620</v>
      </c>
      <c r="F20" s="42">
        <f>委托列表!S104</f>
        <v>310</v>
      </c>
    </row>
    <row r="21" spans="1:6" ht="14.45" customHeight="1" x14ac:dyDescent="0.15">
      <c r="A21">
        <v>100</v>
      </c>
      <c r="B21" t="str">
        <f>委托列表!A105</f>
        <v>Gem-2</v>
      </c>
      <c r="C21" t="str">
        <f>委托列表!B105</f>
        <v>NYB要员护卫</v>
      </c>
      <c r="D21" s="42">
        <f>委托列表!C105</f>
        <v>2</v>
      </c>
      <c r="E21" s="42">
        <f>委托列表!R105</f>
        <v>620</v>
      </c>
      <c r="F21" s="42">
        <f>委托列表!S105</f>
        <v>310</v>
      </c>
    </row>
    <row r="22" spans="1:6" ht="14.45" customHeight="1" x14ac:dyDescent="0.15">
      <c r="A22">
        <v>66</v>
      </c>
      <c r="B22" t="str">
        <f>委托列表!A69</f>
        <v>ExtraDrill-5:20</v>
      </c>
      <c r="C22" t="str">
        <f>委托列表!B69</f>
        <v>前沿基地防卫巡逻</v>
      </c>
      <c r="D22" s="42">
        <f>委托列表!C69</f>
        <v>5.333333333333333</v>
      </c>
      <c r="E22" s="42">
        <f>委托列表!R69</f>
        <v>1607.9442508710804</v>
      </c>
      <c r="F22" s="42">
        <f>委托列表!S69</f>
        <v>301.4895470383276</v>
      </c>
    </row>
    <row r="23" spans="1:6" x14ac:dyDescent="0.15">
      <c r="A23">
        <v>56</v>
      </c>
      <c r="B23" t="str">
        <f>委托列表!A59</f>
        <v>ExtraDrill-3:20</v>
      </c>
      <c r="C23" t="str">
        <f>委托列表!B59</f>
        <v>海域浮标检查作业</v>
      </c>
      <c r="D23" s="42">
        <f>委托列表!C59</f>
        <v>3.3333333333333335</v>
      </c>
      <c r="E23" s="42">
        <f>委托列表!R59</f>
        <v>983.18815331010455</v>
      </c>
      <c r="F23" s="42">
        <f>委托列表!S59</f>
        <v>294.95644599303137</v>
      </c>
    </row>
    <row r="24" spans="1:6" x14ac:dyDescent="0.15">
      <c r="A24">
        <v>44</v>
      </c>
      <c r="B24" t="str">
        <f>委托列表!A47</f>
        <v>ExtraDrill-0:20</v>
      </c>
      <c r="C24" t="str">
        <f>委托列表!B47</f>
        <v>短距离航行训练</v>
      </c>
      <c r="D24" s="42">
        <f>委托列表!C47</f>
        <v>0.33333333333333331</v>
      </c>
      <c r="E24" s="42">
        <f>委托列表!R47</f>
        <v>89.750021863306017</v>
      </c>
      <c r="F24" s="42">
        <f>委托列表!S47</f>
        <v>269.25006558991805</v>
      </c>
    </row>
    <row r="25" spans="1:6" x14ac:dyDescent="0.15">
      <c r="A25">
        <v>54</v>
      </c>
      <c r="B25" t="str">
        <f>委托列表!A57</f>
        <v>ExtraDrill-1</v>
      </c>
      <c r="C25" t="str">
        <f>委托列表!B57</f>
        <v>中距离航行训练</v>
      </c>
      <c r="D25" s="42">
        <f>委托列表!C57</f>
        <v>1</v>
      </c>
      <c r="E25" s="42">
        <f>委托列表!R57</f>
        <v>269.25006558991805</v>
      </c>
      <c r="F25" s="42">
        <f>委托列表!S57</f>
        <v>269.25006558991805</v>
      </c>
    </row>
    <row r="26" spans="1:6" x14ac:dyDescent="0.15">
      <c r="A26">
        <v>45</v>
      </c>
      <c r="B26" t="str">
        <f>委托列表!A48</f>
        <v>ExtraCube-0:30</v>
      </c>
      <c r="C26" t="str">
        <f>委托列表!B48</f>
        <v>舰队护卫演习</v>
      </c>
      <c r="D26" s="42">
        <f>委托列表!C48</f>
        <v>0.5</v>
      </c>
      <c r="E26" s="42">
        <f>委托列表!R48</f>
        <v>103.62499999999999</v>
      </c>
      <c r="F26" s="42">
        <f>委托列表!S48</f>
        <v>207.24999999999997</v>
      </c>
    </row>
    <row r="27" spans="1:6" x14ac:dyDescent="0.15">
      <c r="A27">
        <v>46</v>
      </c>
      <c r="B27" t="str">
        <f>委托列表!A49</f>
        <v>ExtraDrill-2:40</v>
      </c>
      <c r="C27" t="str">
        <f>委托列表!B49</f>
        <v>近海防卫巡逻</v>
      </c>
      <c r="D27" s="42">
        <f>委托列表!C49</f>
        <v>2.6666666666666665</v>
      </c>
      <c r="E27" s="42">
        <f>委托列表!R49</f>
        <v>542.64808362369342</v>
      </c>
      <c r="F27" s="42">
        <f>委托列表!S49</f>
        <v>203.49303135888505</v>
      </c>
    </row>
    <row r="28" spans="1:6" x14ac:dyDescent="0.15">
      <c r="A28">
        <v>22</v>
      </c>
      <c r="B28" t="str">
        <f>委托列表!A24</f>
        <v>DailyResource-1</v>
      </c>
      <c r="C28" t="str">
        <f>委托列表!B24</f>
        <v>日常资源开发V</v>
      </c>
      <c r="D28" s="42">
        <f>委托列表!C24</f>
        <v>1</v>
      </c>
      <c r="E28" s="42">
        <f>委托列表!R24</f>
        <v>175.81253368560104</v>
      </c>
      <c r="F28" s="42">
        <f>委托列表!S24</f>
        <v>175.81253368560104</v>
      </c>
    </row>
    <row r="29" spans="1:6" x14ac:dyDescent="0.15">
      <c r="A29">
        <v>12</v>
      </c>
      <c r="B29" t="str">
        <f>委托列表!A14</f>
        <v>*</v>
      </c>
      <c r="C29" t="str">
        <f>委托列表!B14</f>
        <v>日常资源开发III</v>
      </c>
      <c r="D29" s="42">
        <f>委托列表!C14</f>
        <v>1</v>
      </c>
      <c r="E29" s="42">
        <f>委托列表!R14</f>
        <v>164.49152972258918</v>
      </c>
      <c r="F29" s="42">
        <f>委托列表!S14</f>
        <v>164.49152972258918</v>
      </c>
    </row>
    <row r="30" spans="1:6" x14ac:dyDescent="0.15">
      <c r="A30">
        <v>2</v>
      </c>
      <c r="B30" t="str">
        <f>委托列表!A4</f>
        <v>*</v>
      </c>
      <c r="C30" t="str">
        <f>委托列表!B4</f>
        <v>日常资源开发I</v>
      </c>
      <c r="D30" s="42">
        <f>委托列表!C4</f>
        <v>1</v>
      </c>
      <c r="E30" s="42">
        <f>委托列表!R4</f>
        <v>153.17052575957729</v>
      </c>
      <c r="F30" s="42">
        <f>委托列表!S4</f>
        <v>153.17052575957729</v>
      </c>
    </row>
    <row r="31" spans="1:6" x14ac:dyDescent="0.15">
      <c r="A31">
        <v>27</v>
      </c>
      <c r="B31" t="str">
        <f>委托列表!A29</f>
        <v>DailyResource-2</v>
      </c>
      <c r="C31" t="str">
        <f>委托列表!B29</f>
        <v>日常资源开发VI</v>
      </c>
      <c r="D31" s="42">
        <f>委托列表!C29</f>
        <v>2</v>
      </c>
      <c r="E31" s="42">
        <f>委托列表!R29</f>
        <v>283.36207133421397</v>
      </c>
      <c r="F31" s="42">
        <f>委托列表!S29</f>
        <v>141.68103566710698</v>
      </c>
    </row>
    <row r="32" spans="1:6" x14ac:dyDescent="0.15">
      <c r="A32">
        <v>17</v>
      </c>
      <c r="B32" t="str">
        <f>委托列表!A19</f>
        <v>*</v>
      </c>
      <c r="C32" t="str">
        <f>委托列表!B19</f>
        <v>日常资源开发IV</v>
      </c>
      <c r="D32" s="42">
        <f>委托列表!C19</f>
        <v>2</v>
      </c>
      <c r="E32" s="42">
        <f>委托列表!R19</f>
        <v>260.72006340819019</v>
      </c>
      <c r="F32" s="42">
        <f>委托列表!S19</f>
        <v>130.36003170409509</v>
      </c>
    </row>
    <row r="33" spans="1:6" x14ac:dyDescent="0.15">
      <c r="A33">
        <v>7</v>
      </c>
      <c r="B33" t="str">
        <f>委托列表!A9</f>
        <v>*</v>
      </c>
      <c r="C33" t="str">
        <f>委托列表!B9</f>
        <v>日常资源开发II</v>
      </c>
      <c r="D33" s="42">
        <f>委托列表!C9</f>
        <v>2</v>
      </c>
      <c r="E33" s="42">
        <f>委托列表!R9</f>
        <v>232.41755350066052</v>
      </c>
      <c r="F33" s="42">
        <f>委托列表!S9</f>
        <v>116.20877675033026</v>
      </c>
    </row>
    <row r="34" spans="1:6" x14ac:dyDescent="0.15">
      <c r="A34">
        <v>92</v>
      </c>
      <c r="B34" t="str">
        <f>委托列表!A97</f>
        <v>UrgentCube-1:30</v>
      </c>
      <c r="C34" t="str">
        <f>委托列表!B97</f>
        <v>解救商船Ⅰ</v>
      </c>
      <c r="D34" s="42">
        <f>委托列表!C97</f>
        <v>1.5</v>
      </c>
      <c r="E34" s="42">
        <f>委托列表!R97</f>
        <v>170.0848</v>
      </c>
      <c r="F34" s="42">
        <f>委托列表!S97</f>
        <v>113.38986666666666</v>
      </c>
    </row>
    <row r="35" spans="1:6" x14ac:dyDescent="0.15">
      <c r="A35">
        <v>26</v>
      </c>
      <c r="B35" t="str">
        <f>委托列表!A28</f>
        <v>*</v>
      </c>
      <c r="C35" t="str">
        <f>委托列表!B28</f>
        <v>日常资源开发VI</v>
      </c>
      <c r="D35" s="42">
        <f>委托列表!C28</f>
        <v>2</v>
      </c>
      <c r="E35" s="42">
        <f>委托列表!R28</f>
        <v>203.77807133421399</v>
      </c>
      <c r="F35" s="42">
        <f>委托列表!S28</f>
        <v>101.889035667107</v>
      </c>
    </row>
    <row r="36" spans="1:6" x14ac:dyDescent="0.15">
      <c r="A36">
        <v>28</v>
      </c>
      <c r="B36" t="str">
        <f>委托列表!A30</f>
        <v>*</v>
      </c>
      <c r="C36" t="str">
        <f>委托列表!B30</f>
        <v>日常资源开发VI</v>
      </c>
      <c r="D36" s="42">
        <f>委托列表!C30</f>
        <v>2</v>
      </c>
      <c r="E36" s="42">
        <f>委托列表!R30</f>
        <v>203.77807133421399</v>
      </c>
      <c r="F36" s="42">
        <f>委托列表!S30</f>
        <v>101.889035667107</v>
      </c>
    </row>
    <row r="37" spans="1:6" x14ac:dyDescent="0.15">
      <c r="A37">
        <v>29</v>
      </c>
      <c r="B37" t="str">
        <f>委托列表!A31</f>
        <v>*</v>
      </c>
      <c r="C37" t="str">
        <f>委托列表!B31</f>
        <v>日常资源开发VI</v>
      </c>
      <c r="D37" s="42">
        <f>委托列表!C31</f>
        <v>2</v>
      </c>
      <c r="E37" s="42">
        <f>委托列表!R31</f>
        <v>203.77807133421399</v>
      </c>
      <c r="F37" s="42">
        <f>委托列表!S31</f>
        <v>101.889035667107</v>
      </c>
    </row>
    <row r="38" spans="1:6" ht="14.45" customHeight="1" x14ac:dyDescent="0.15">
      <c r="A38">
        <v>30</v>
      </c>
      <c r="B38" t="str">
        <f>委托列表!A32</f>
        <v>*</v>
      </c>
      <c r="C38" t="str">
        <f>委托列表!B32</f>
        <v>日常资源开发VI</v>
      </c>
      <c r="D38" s="42">
        <f>委托列表!C32</f>
        <v>2</v>
      </c>
      <c r="E38" s="42">
        <f>委托列表!R32</f>
        <v>203.77807133421399</v>
      </c>
      <c r="F38" s="42">
        <f>委托列表!S32</f>
        <v>101.889035667107</v>
      </c>
    </row>
    <row r="39" spans="1:6" x14ac:dyDescent="0.15">
      <c r="A39">
        <v>21</v>
      </c>
      <c r="B39" t="str">
        <f>委托列表!A23</f>
        <v>*</v>
      </c>
      <c r="C39" t="str">
        <f>委托列表!B23</f>
        <v>日常资源开发V</v>
      </c>
      <c r="D39" s="42">
        <f>委托列表!C23</f>
        <v>1</v>
      </c>
      <c r="E39" s="42">
        <f>委托列表!R23</f>
        <v>96.22853368560105</v>
      </c>
      <c r="F39" s="42">
        <f>委托列表!S23</f>
        <v>96.22853368560105</v>
      </c>
    </row>
    <row r="40" spans="1:6" x14ac:dyDescent="0.15">
      <c r="A40">
        <v>23</v>
      </c>
      <c r="B40" t="str">
        <f>委托列表!A25</f>
        <v>*</v>
      </c>
      <c r="C40" t="str">
        <f>委托列表!B25</f>
        <v>日常资源开发V</v>
      </c>
      <c r="D40" s="42">
        <f>委托列表!C25</f>
        <v>1</v>
      </c>
      <c r="E40" s="42">
        <f>委托列表!R25</f>
        <v>96.22853368560105</v>
      </c>
      <c r="F40" s="42">
        <f>委托列表!S25</f>
        <v>96.22853368560105</v>
      </c>
    </row>
    <row r="41" spans="1:6" x14ac:dyDescent="0.15">
      <c r="A41">
        <v>24</v>
      </c>
      <c r="B41" t="str">
        <f>委托列表!A26</f>
        <v>*</v>
      </c>
      <c r="C41" t="str">
        <f>委托列表!B26</f>
        <v>日常资源开发V</v>
      </c>
      <c r="D41" s="42">
        <f>委托列表!C26</f>
        <v>1</v>
      </c>
      <c r="E41" s="42">
        <f>委托列表!R26</f>
        <v>96.22853368560105</v>
      </c>
      <c r="F41" s="42">
        <f>委托列表!S26</f>
        <v>96.22853368560105</v>
      </c>
    </row>
    <row r="42" spans="1:6" x14ac:dyDescent="0.15">
      <c r="A42">
        <v>25</v>
      </c>
      <c r="B42" t="str">
        <f>委托列表!A27</f>
        <v>*</v>
      </c>
      <c r="C42" t="str">
        <f>委托列表!B27</f>
        <v>日常资源开发V</v>
      </c>
      <c r="D42" s="42">
        <f>委托列表!C27</f>
        <v>1</v>
      </c>
      <c r="E42" s="42">
        <f>委托列表!R27</f>
        <v>96.22853368560105</v>
      </c>
      <c r="F42" s="42">
        <f>委托列表!S27</f>
        <v>96.22853368560105</v>
      </c>
    </row>
    <row r="43" spans="1:6" x14ac:dyDescent="0.15">
      <c r="A43">
        <v>98</v>
      </c>
      <c r="B43" t="str">
        <f>委托列表!A103</f>
        <v>UrgentCube-1:45</v>
      </c>
      <c r="C43" t="str">
        <f>委托列表!B103</f>
        <v>敌袭Ⅰ</v>
      </c>
      <c r="D43" s="42">
        <f>委托列表!C103</f>
        <v>1.75</v>
      </c>
      <c r="E43" s="42">
        <f>委托列表!R103</f>
        <v>165.0848</v>
      </c>
      <c r="F43" s="42">
        <f>委托列表!S103</f>
        <v>94.334171428571423</v>
      </c>
    </row>
    <row r="44" spans="1:6" x14ac:dyDescent="0.15">
      <c r="A44">
        <v>16</v>
      </c>
      <c r="B44" t="str">
        <f>委托列表!A18</f>
        <v>*</v>
      </c>
      <c r="C44" t="str">
        <f>委托列表!B18</f>
        <v>日常资源开发IV</v>
      </c>
      <c r="D44" s="42">
        <f>委托列表!C18</f>
        <v>2</v>
      </c>
      <c r="E44" s="42">
        <f>委托列表!R18</f>
        <v>181.13606340819021</v>
      </c>
      <c r="F44" s="42">
        <f>委托列表!S18</f>
        <v>90.568031704095105</v>
      </c>
    </row>
    <row r="45" spans="1:6" x14ac:dyDescent="0.15">
      <c r="A45">
        <v>18</v>
      </c>
      <c r="B45" t="str">
        <f>委托列表!A20</f>
        <v>*</v>
      </c>
      <c r="C45" t="str">
        <f>委托列表!B20</f>
        <v>日常资源开发IV</v>
      </c>
      <c r="D45" s="42">
        <f>委托列表!C20</f>
        <v>2</v>
      </c>
      <c r="E45" s="42">
        <f>委托列表!R20</f>
        <v>181.13606340819021</v>
      </c>
      <c r="F45" s="42">
        <f>委托列表!S20</f>
        <v>90.568031704095105</v>
      </c>
    </row>
    <row r="46" spans="1:6" x14ac:dyDescent="0.15">
      <c r="A46">
        <v>19</v>
      </c>
      <c r="B46" t="str">
        <f>委托列表!A21</f>
        <v>*</v>
      </c>
      <c r="C46" t="str">
        <f>委托列表!B21</f>
        <v>日常资源开发IV</v>
      </c>
      <c r="D46" s="42">
        <f>委托列表!C21</f>
        <v>2</v>
      </c>
      <c r="E46" s="42">
        <f>委托列表!R21</f>
        <v>181.13606340819021</v>
      </c>
      <c r="F46" s="42">
        <f>委托列表!S21</f>
        <v>90.568031704095105</v>
      </c>
    </row>
    <row r="47" spans="1:6" x14ac:dyDescent="0.15">
      <c r="A47">
        <v>20</v>
      </c>
      <c r="B47" t="str">
        <f>委托列表!A22</f>
        <v>*</v>
      </c>
      <c r="C47" t="str">
        <f>委托列表!B22</f>
        <v>日常资源开发IV</v>
      </c>
      <c r="D47" s="42">
        <f>委托列表!C22</f>
        <v>2</v>
      </c>
      <c r="E47" s="42">
        <f>委托列表!R22</f>
        <v>181.13606340819021</v>
      </c>
      <c r="F47" s="42">
        <f>委托列表!S22</f>
        <v>90.568031704095105</v>
      </c>
    </row>
    <row r="48" spans="1:6" x14ac:dyDescent="0.15">
      <c r="A48">
        <v>76</v>
      </c>
      <c r="B48" t="str">
        <f>委托列表!A80</f>
        <v>Major-10</v>
      </c>
      <c r="C48" t="str">
        <f>委托列表!B80</f>
        <v>高阶对抗演习</v>
      </c>
      <c r="D48" s="42">
        <f>委托列表!C80</f>
        <v>10</v>
      </c>
      <c r="E48" s="42">
        <f>委托列表!R80</f>
        <v>866.42122906208704</v>
      </c>
      <c r="F48" s="42">
        <f>委托列表!S80</f>
        <v>86.642122906208698</v>
      </c>
    </row>
    <row r="49" spans="1:6" x14ac:dyDescent="0.15">
      <c r="A49">
        <v>11</v>
      </c>
      <c r="B49" t="str">
        <f>委托列表!A13</f>
        <v>*</v>
      </c>
      <c r="C49" t="str">
        <f>委托列表!B13</f>
        <v>日常资源开发III</v>
      </c>
      <c r="D49" s="42">
        <f>委托列表!C13</f>
        <v>1</v>
      </c>
      <c r="E49" s="42">
        <f>委托列表!R13</f>
        <v>84.907529722589175</v>
      </c>
      <c r="F49" s="42">
        <f>委托列表!S13</f>
        <v>84.907529722589175</v>
      </c>
    </row>
    <row r="50" spans="1:6" x14ac:dyDescent="0.15">
      <c r="A50">
        <v>13</v>
      </c>
      <c r="B50" t="str">
        <f>委托列表!A15</f>
        <v>*</v>
      </c>
      <c r="C50" t="str">
        <f>委托列表!B15</f>
        <v>日常资源开发III</v>
      </c>
      <c r="D50" s="42">
        <f>委托列表!C15</f>
        <v>1</v>
      </c>
      <c r="E50" s="42">
        <f>委托列表!R15</f>
        <v>84.907529722589175</v>
      </c>
      <c r="F50" s="42">
        <f>委托列表!S15</f>
        <v>84.907529722589175</v>
      </c>
    </row>
    <row r="51" spans="1:6" x14ac:dyDescent="0.15">
      <c r="A51">
        <v>14</v>
      </c>
      <c r="B51" t="str">
        <f>委托列表!A16</f>
        <v>*</v>
      </c>
      <c r="C51" t="str">
        <f>委托列表!B16</f>
        <v>日常资源开发III</v>
      </c>
      <c r="D51" s="42">
        <f>委托列表!C16</f>
        <v>1</v>
      </c>
      <c r="E51" s="42">
        <f>委托列表!R16</f>
        <v>84.907529722589175</v>
      </c>
      <c r="F51" s="42">
        <f>委托列表!S16</f>
        <v>84.907529722589175</v>
      </c>
    </row>
    <row r="52" spans="1:6" x14ac:dyDescent="0.15">
      <c r="A52">
        <v>15</v>
      </c>
      <c r="B52" t="str">
        <f>委托列表!A17</f>
        <v>*</v>
      </c>
      <c r="C52" t="str">
        <f>委托列表!B17</f>
        <v>日常资源开发III</v>
      </c>
      <c r="D52" s="42">
        <f>委托列表!C17</f>
        <v>1</v>
      </c>
      <c r="E52" s="42">
        <f>委托列表!R17</f>
        <v>84.907529722589175</v>
      </c>
      <c r="F52" s="42">
        <f>委托列表!S17</f>
        <v>84.907529722589175</v>
      </c>
    </row>
    <row r="53" spans="1:6" x14ac:dyDescent="0.15">
      <c r="A53">
        <v>111</v>
      </c>
      <c r="B53" t="str">
        <f>委托列表!A116</f>
        <v>UrgentCube-3</v>
      </c>
      <c r="C53" t="str">
        <f>委托列表!B116</f>
        <v>敌袭Ⅱ</v>
      </c>
      <c r="D53" s="42">
        <f>委托列表!C116</f>
        <v>3</v>
      </c>
      <c r="E53" s="42">
        <f>委托列表!R116</f>
        <v>242.62719999999996</v>
      </c>
      <c r="F53" s="42">
        <f>委托列表!S116</f>
        <v>80.875733333333315</v>
      </c>
    </row>
    <row r="54" spans="1:6" x14ac:dyDescent="0.15">
      <c r="A54">
        <v>6</v>
      </c>
      <c r="B54" t="str">
        <f>委托列表!A8</f>
        <v>*</v>
      </c>
      <c r="C54" t="str">
        <f>委托列表!B8</f>
        <v>日常资源开发II</v>
      </c>
      <c r="D54" s="42">
        <f>委托列表!C8</f>
        <v>2</v>
      </c>
      <c r="E54" s="42">
        <f>委托列表!R8</f>
        <v>152.83355350066051</v>
      </c>
      <c r="F54" s="42">
        <f>委托列表!S8</f>
        <v>76.416776750330257</v>
      </c>
    </row>
    <row r="55" spans="1:6" x14ac:dyDescent="0.15">
      <c r="A55">
        <v>8</v>
      </c>
      <c r="B55" t="str">
        <f>委托列表!A10</f>
        <v>*</v>
      </c>
      <c r="C55" t="str">
        <f>委托列表!B10</f>
        <v>日常资源开发II</v>
      </c>
      <c r="D55" s="42">
        <f>委托列表!C10</f>
        <v>2</v>
      </c>
      <c r="E55" s="42">
        <f>委托列表!R10</f>
        <v>152.83355350066051</v>
      </c>
      <c r="F55" s="42">
        <f>委托列表!S10</f>
        <v>76.416776750330257</v>
      </c>
    </row>
    <row r="56" spans="1:6" x14ac:dyDescent="0.15">
      <c r="A56">
        <v>9</v>
      </c>
      <c r="B56" t="str">
        <f>委托列表!A11</f>
        <v>*</v>
      </c>
      <c r="C56" t="str">
        <f>委托列表!B11</f>
        <v>日常资源开发II</v>
      </c>
      <c r="D56" s="42">
        <f>委托列表!C11</f>
        <v>2</v>
      </c>
      <c r="E56" s="42">
        <f>委托列表!R11</f>
        <v>152.83355350066051</v>
      </c>
      <c r="F56" s="42">
        <f>委托列表!S11</f>
        <v>76.416776750330257</v>
      </c>
    </row>
    <row r="57" spans="1:6" x14ac:dyDescent="0.15">
      <c r="A57">
        <v>10</v>
      </c>
      <c r="B57" t="str">
        <f>委托列表!A12</f>
        <v>*</v>
      </c>
      <c r="C57" t="str">
        <f>委托列表!B12</f>
        <v>日常资源开发II</v>
      </c>
      <c r="D57" s="42">
        <f>委托列表!C12</f>
        <v>2</v>
      </c>
      <c r="E57" s="42">
        <f>委托列表!R12</f>
        <v>152.83355350066051</v>
      </c>
      <c r="F57" s="42">
        <f>委托列表!S12</f>
        <v>76.416776750330257</v>
      </c>
    </row>
    <row r="58" spans="1:6" x14ac:dyDescent="0.15">
      <c r="A58">
        <v>74</v>
      </c>
      <c r="B58" t="str">
        <f>委托列表!A78</f>
        <v>Major-8</v>
      </c>
      <c r="C58" t="str">
        <f>委托列表!B78</f>
        <v>初阶对抗演习</v>
      </c>
      <c r="D58" s="42">
        <f>委托列表!C78</f>
        <v>8</v>
      </c>
      <c r="E58" s="42">
        <f>委托列表!R78</f>
        <v>590.06719999999996</v>
      </c>
      <c r="F58" s="42">
        <f>委托列表!S78</f>
        <v>73.758399999999995</v>
      </c>
    </row>
    <row r="59" spans="1:6" x14ac:dyDescent="0.15">
      <c r="A59">
        <v>1</v>
      </c>
      <c r="B59" t="str">
        <f>委托列表!A3</f>
        <v>*</v>
      </c>
      <c r="C59" t="str">
        <f>委托列表!B3</f>
        <v>日常资源开发I</v>
      </c>
      <c r="D59" s="42">
        <f>委托列表!C3</f>
        <v>1</v>
      </c>
      <c r="E59" s="42">
        <f>委托列表!R3</f>
        <v>73.586525759577285</v>
      </c>
      <c r="F59" s="42">
        <f>委托列表!S3</f>
        <v>73.586525759577285</v>
      </c>
    </row>
    <row r="60" spans="1:6" x14ac:dyDescent="0.15">
      <c r="A60">
        <v>3</v>
      </c>
      <c r="B60" t="str">
        <f>委托列表!A5</f>
        <v>*</v>
      </c>
      <c r="C60" t="str">
        <f>委托列表!B5</f>
        <v>日常资源开发I</v>
      </c>
      <c r="D60" s="42">
        <f>委托列表!C5</f>
        <v>1</v>
      </c>
      <c r="E60" s="42">
        <f>委托列表!R5</f>
        <v>73.586525759577285</v>
      </c>
      <c r="F60" s="42">
        <f>委托列表!S5</f>
        <v>73.586525759577285</v>
      </c>
    </row>
    <row r="61" spans="1:6" x14ac:dyDescent="0.15">
      <c r="A61">
        <v>4</v>
      </c>
      <c r="B61" t="str">
        <f>委托列表!A6</f>
        <v>*</v>
      </c>
      <c r="C61" t="str">
        <f>委托列表!B6</f>
        <v>日常资源开发I</v>
      </c>
      <c r="D61" s="42">
        <f>委托列表!C6</f>
        <v>1</v>
      </c>
      <c r="E61" s="42">
        <f>委托列表!R6</f>
        <v>73.586525759577285</v>
      </c>
      <c r="F61" s="42">
        <f>委托列表!S6</f>
        <v>73.586525759577285</v>
      </c>
    </row>
    <row r="62" spans="1:6" x14ac:dyDescent="0.15">
      <c r="A62">
        <v>5</v>
      </c>
      <c r="B62" t="str">
        <f>委托列表!A7</f>
        <v>*</v>
      </c>
      <c r="C62" t="str">
        <f>委托列表!B7</f>
        <v>日常资源开发I</v>
      </c>
      <c r="D62" s="42">
        <f>委托列表!C7</f>
        <v>1</v>
      </c>
      <c r="E62" s="42">
        <f>委托列表!R7</f>
        <v>73.586525759577285</v>
      </c>
      <c r="F62" s="42">
        <f>委托列表!S7</f>
        <v>73.586525759577285</v>
      </c>
    </row>
    <row r="63" spans="1:6" x14ac:dyDescent="0.15">
      <c r="A63">
        <v>105</v>
      </c>
      <c r="B63" t="str">
        <f>委托列表!A110</f>
        <v>UrgentCube-2:15</v>
      </c>
      <c r="C63" t="str">
        <f>委托列表!B110</f>
        <v>解救商船Ⅱ</v>
      </c>
      <c r="D63" s="42">
        <f>委托列表!C110</f>
        <v>2.25</v>
      </c>
      <c r="E63" s="42">
        <f>委托列表!R110</f>
        <v>160.0848</v>
      </c>
      <c r="F63" s="42">
        <f>委托列表!S110</f>
        <v>71.148799999999994</v>
      </c>
    </row>
    <row r="64" spans="1:6" x14ac:dyDescent="0.15">
      <c r="A64">
        <v>119</v>
      </c>
      <c r="B64" t="str">
        <f>委托列表!A124</f>
        <v>*</v>
      </c>
      <c r="C64" t="str">
        <f>委托列表!B124</f>
        <v>BIW装备研发</v>
      </c>
      <c r="D64" s="42">
        <f>委托列表!C124</f>
        <v>6</v>
      </c>
      <c r="E64" s="42">
        <f>委托列表!R124</f>
        <v>425</v>
      </c>
      <c r="F64" s="42">
        <f>委托列表!S124</f>
        <v>70.833333333333329</v>
      </c>
    </row>
    <row r="65" spans="1:6" x14ac:dyDescent="0.15">
      <c r="A65">
        <v>120</v>
      </c>
      <c r="B65" t="str">
        <f>委托列表!A125</f>
        <v>UrgentBox-6</v>
      </c>
      <c r="C65" t="str">
        <f>委托列表!B125</f>
        <v>NYB装备研发</v>
      </c>
      <c r="D65" s="42">
        <f>委托列表!C125</f>
        <v>6</v>
      </c>
      <c r="E65" s="42">
        <f>委托列表!R125</f>
        <v>425</v>
      </c>
      <c r="F65" s="42">
        <f>委托列表!S125</f>
        <v>70.833333333333329</v>
      </c>
    </row>
    <row r="66" spans="1:6" x14ac:dyDescent="0.15">
      <c r="A66">
        <v>106</v>
      </c>
      <c r="B66" t="str">
        <f>委托列表!A111</f>
        <v>*</v>
      </c>
      <c r="C66" t="str">
        <f>委托列表!B111</f>
        <v>BIW物资交接</v>
      </c>
      <c r="D66" s="42">
        <f>委托列表!C111</f>
        <v>3</v>
      </c>
      <c r="E66" s="42">
        <f>委托列表!R111</f>
        <v>195</v>
      </c>
      <c r="F66" s="42">
        <f>委托列表!S111</f>
        <v>65</v>
      </c>
    </row>
    <row r="67" spans="1:6" x14ac:dyDescent="0.15">
      <c r="A67">
        <v>107</v>
      </c>
      <c r="B67" t="str">
        <f>委托列表!A112</f>
        <v>UrgentBox-3</v>
      </c>
      <c r="C67" t="str">
        <f>委托列表!B112</f>
        <v>NYB物资交接</v>
      </c>
      <c r="D67" s="42">
        <f>委托列表!C112</f>
        <v>3</v>
      </c>
      <c r="E67" s="42">
        <f>委托列表!R112</f>
        <v>195</v>
      </c>
      <c r="F67" s="42">
        <f>委托列表!S112</f>
        <v>65</v>
      </c>
    </row>
    <row r="68" spans="1:6" x14ac:dyDescent="0.15">
      <c r="A68">
        <v>93</v>
      </c>
      <c r="B68" t="str">
        <f>委托列表!A98</f>
        <v>*</v>
      </c>
      <c r="C68" t="str">
        <f>委托列表!B98</f>
        <v>BIW装备运输</v>
      </c>
      <c r="D68" s="42">
        <f>委托列表!C98</f>
        <v>1</v>
      </c>
      <c r="E68" s="42">
        <f>委托列表!R98</f>
        <v>60</v>
      </c>
      <c r="F68" s="42">
        <f>委托列表!S98</f>
        <v>60</v>
      </c>
    </row>
    <row r="69" spans="1:6" x14ac:dyDescent="0.15">
      <c r="A69">
        <v>94</v>
      </c>
      <c r="B69" t="str">
        <f>委托列表!A99</f>
        <v>UrgentBox-1</v>
      </c>
      <c r="C69" t="str">
        <f>委托列表!B99</f>
        <v>NYB装备运输</v>
      </c>
      <c r="D69" s="42">
        <f>委托列表!C99</f>
        <v>1</v>
      </c>
      <c r="E69" s="42">
        <f>委托列表!R99</f>
        <v>60</v>
      </c>
      <c r="F69" s="42">
        <f>委托列表!S99</f>
        <v>60</v>
      </c>
    </row>
    <row r="70" spans="1:6" x14ac:dyDescent="0.15">
      <c r="A70">
        <v>118</v>
      </c>
      <c r="B70" t="str">
        <f>委托列表!A123</f>
        <v>UrgentCube-4</v>
      </c>
      <c r="C70" t="str">
        <f>委托列表!B123</f>
        <v>解救商船Ⅲ</v>
      </c>
      <c r="D70" s="42">
        <f>委托列表!C123</f>
        <v>4</v>
      </c>
      <c r="E70" s="42">
        <f>委托列表!R123</f>
        <v>237.62719999999996</v>
      </c>
      <c r="F70" s="42">
        <f>委托列表!S123</f>
        <v>59.40679999999999</v>
      </c>
    </row>
    <row r="71" spans="1:6" x14ac:dyDescent="0.15">
      <c r="A71">
        <v>55</v>
      </c>
      <c r="B71" t="str">
        <f>委托列表!A58</f>
        <v>ExtraCube-1:30</v>
      </c>
      <c r="C71" t="str">
        <f>委托列表!B58</f>
        <v>舰队运输演习</v>
      </c>
      <c r="D71" s="42">
        <f>委托列表!C58</f>
        <v>1.5</v>
      </c>
      <c r="E71" s="42">
        <f>委托列表!R58</f>
        <v>80.892556053811646</v>
      </c>
      <c r="F71" s="42">
        <f>委托列表!S58</f>
        <v>53.928370702541095</v>
      </c>
    </row>
    <row r="72" spans="1:6" x14ac:dyDescent="0.15">
      <c r="A72">
        <v>65</v>
      </c>
      <c r="B72" t="str">
        <f>委托列表!A68</f>
        <v>ExtraCube-3</v>
      </c>
      <c r="C72" t="str">
        <f>委托列表!B68</f>
        <v>舰队实战演习</v>
      </c>
      <c r="D72" s="42">
        <f>委托列表!C68</f>
        <v>3</v>
      </c>
      <c r="E72" s="42">
        <f>委托列表!R68</f>
        <v>160.68722466960352</v>
      </c>
      <c r="F72" s="42">
        <f>委托列表!S68</f>
        <v>53.562408223201174</v>
      </c>
    </row>
    <row r="73" spans="1:6" x14ac:dyDescent="0.15">
      <c r="A73">
        <v>124</v>
      </c>
      <c r="B73" t="str">
        <f>委托列表!A129</f>
        <v>UrgentCube-6</v>
      </c>
      <c r="C73" t="str">
        <f>委托列表!B129</f>
        <v>敌袭Ⅲ</v>
      </c>
      <c r="D73" s="42">
        <f>委托列表!C129</f>
        <v>6</v>
      </c>
      <c r="E73" s="42">
        <f>委托列表!R129</f>
        <v>320.1696</v>
      </c>
      <c r="F73" s="42">
        <f>委托列表!S129</f>
        <v>53.361600000000003</v>
      </c>
    </row>
    <row r="74" spans="1:6" x14ac:dyDescent="0.15">
      <c r="A74">
        <v>70</v>
      </c>
      <c r="B74" t="str">
        <f>委托列表!A73</f>
        <v>ExtraOil-8</v>
      </c>
      <c r="C74" t="str">
        <f>委托列表!B73</f>
        <v>大型油田开发III</v>
      </c>
      <c r="D74" s="42">
        <f>委托列表!C73</f>
        <v>8</v>
      </c>
      <c r="E74" s="42">
        <f>委托列表!R73</f>
        <v>375</v>
      </c>
      <c r="F74" s="42">
        <f>委托列表!S73</f>
        <v>46.875</v>
      </c>
    </row>
    <row r="75" spans="1:6" x14ac:dyDescent="0.15">
      <c r="A75">
        <v>139</v>
      </c>
      <c r="B75" t="str">
        <f>委托列表!A145</f>
        <v>NightOil-8</v>
      </c>
      <c r="C75" t="str">
        <f>委托列表!B145</f>
        <v>大型油田开发III</v>
      </c>
      <c r="D75" s="42">
        <f>委托列表!C145</f>
        <v>8</v>
      </c>
      <c r="E75" s="42">
        <f>委托列表!R145</f>
        <v>375</v>
      </c>
      <c r="F75" s="42">
        <f>委托列表!S145</f>
        <v>46.875</v>
      </c>
    </row>
    <row r="76" spans="1:6" x14ac:dyDescent="0.15">
      <c r="A76">
        <v>104</v>
      </c>
      <c r="B76" t="str">
        <f>委托列表!A109</f>
        <v>UrgentDrill-1:30</v>
      </c>
      <c r="C76" t="str">
        <f>委托列表!B109</f>
        <v>保卫运输部队Ⅱ</v>
      </c>
      <c r="D76" s="42">
        <f>委托列表!C109</f>
        <v>1.5</v>
      </c>
      <c r="E76" s="42">
        <f>委托列表!R109</f>
        <v>67.080581241743715</v>
      </c>
      <c r="F76" s="42">
        <f>委托列表!S109</f>
        <v>44.72038749449581</v>
      </c>
    </row>
    <row r="77" spans="1:6" x14ac:dyDescent="0.15">
      <c r="A77">
        <v>75</v>
      </c>
      <c r="B77" t="str">
        <f>委托列表!A79</f>
        <v>Major-9</v>
      </c>
      <c r="C77" t="str">
        <f>委托列表!B79</f>
        <v>中阶对抗演习</v>
      </c>
      <c r="D77" s="42">
        <f>委托列表!C79</f>
        <v>9</v>
      </c>
      <c r="E77" s="42">
        <f>委托列表!R79</f>
        <v>390.06719999999996</v>
      </c>
      <c r="F77" s="42">
        <f>委托列表!S79</f>
        <v>43.340799999999994</v>
      </c>
    </row>
    <row r="78" spans="1:6" x14ac:dyDescent="0.15">
      <c r="A78">
        <v>69</v>
      </c>
      <c r="B78" t="str">
        <f>委托列表!A72</f>
        <v>ExtraOil-4</v>
      </c>
      <c r="C78" t="str">
        <f>委托列表!B72</f>
        <v>中型油田开发III</v>
      </c>
      <c r="D78" s="42">
        <f>委托列表!C72</f>
        <v>4</v>
      </c>
      <c r="E78" s="42">
        <f>委托列表!R72</f>
        <v>170</v>
      </c>
      <c r="F78" s="42">
        <f>委托列表!S72</f>
        <v>42.5</v>
      </c>
    </row>
    <row r="79" spans="1:6" x14ac:dyDescent="0.15">
      <c r="A79">
        <v>123</v>
      </c>
      <c r="B79" t="str">
        <f>委托列表!A128</f>
        <v>UrgentDrill-4</v>
      </c>
      <c r="C79" t="str">
        <f>委托列表!B128</f>
        <v>歼灭敌精锐部队</v>
      </c>
      <c r="D79" s="42">
        <f>委托列表!C128</f>
        <v>4</v>
      </c>
      <c r="E79" s="42">
        <f>委托列表!R128</f>
        <v>156.98811096433289</v>
      </c>
      <c r="F79" s="42">
        <f>委托列表!S128</f>
        <v>39.247027741083222</v>
      </c>
    </row>
    <row r="80" spans="1:6" x14ac:dyDescent="0.15">
      <c r="A80">
        <v>91</v>
      </c>
      <c r="B80" t="str">
        <f>委托列表!A96</f>
        <v>UrgentDrill-1</v>
      </c>
      <c r="C80" t="str">
        <f>委托列表!B96</f>
        <v>保卫运输部队Ⅰ</v>
      </c>
      <c r="D80" s="42">
        <f>委托列表!C96</f>
        <v>1</v>
      </c>
      <c r="E80" s="42">
        <f>委托列表!R96</f>
        <v>38.586525759577277</v>
      </c>
      <c r="F80" s="42">
        <f>委托列表!S96</f>
        <v>38.586525759577277</v>
      </c>
    </row>
    <row r="81" spans="1:6" x14ac:dyDescent="0.15">
      <c r="A81">
        <v>60</v>
      </c>
      <c r="B81" t="str">
        <f>委托列表!A63</f>
        <v>*</v>
      </c>
      <c r="C81" t="str">
        <f>委托列表!B63</f>
        <v>大型油田开发II</v>
      </c>
      <c r="D81" s="42">
        <f>委托列表!C63</f>
        <v>8</v>
      </c>
      <c r="E81" s="42">
        <f>委托列表!R63</f>
        <v>300</v>
      </c>
      <c r="F81" s="42">
        <f>委托列表!S63</f>
        <v>37.5</v>
      </c>
    </row>
    <row r="82" spans="1:6" x14ac:dyDescent="0.15">
      <c r="A82">
        <v>68</v>
      </c>
      <c r="B82" t="str">
        <f>委托列表!A71</f>
        <v>ExtraOil-1</v>
      </c>
      <c r="C82" t="str">
        <f>委托列表!B71</f>
        <v>小型油田开发III</v>
      </c>
      <c r="D82" s="42">
        <f>委托列表!C71</f>
        <v>1</v>
      </c>
      <c r="E82" s="42">
        <f>委托列表!R71</f>
        <v>37.5</v>
      </c>
      <c r="F82" s="42">
        <f>委托列表!S71</f>
        <v>37.5</v>
      </c>
    </row>
    <row r="83" spans="1:6" x14ac:dyDescent="0.15">
      <c r="A83">
        <v>135</v>
      </c>
      <c r="B83" t="str">
        <f>委托列表!A141</f>
        <v>*</v>
      </c>
      <c r="C83" t="str">
        <f>委托列表!B141</f>
        <v>大型油田开发II</v>
      </c>
      <c r="D83" s="42">
        <f>委托列表!C141</f>
        <v>8</v>
      </c>
      <c r="E83" s="42">
        <f>委托列表!R141</f>
        <v>300</v>
      </c>
      <c r="F83" s="42">
        <f>委托列表!S141</f>
        <v>37.5</v>
      </c>
    </row>
    <row r="84" spans="1:6" s="21" customFormat="1" x14ac:dyDescent="0.15">
      <c r="A84" s="21">
        <v>117</v>
      </c>
      <c r="B84" s="21" t="str">
        <f>委托列表!A122</f>
        <v>UrgentDrill-2:40</v>
      </c>
      <c r="C84" s="21" t="str">
        <f>委托列表!B122</f>
        <v>保卫运输部队Ⅲ</v>
      </c>
      <c r="D84" s="43">
        <f>委托列表!C122</f>
        <v>2.6666666666666665</v>
      </c>
      <c r="E84" s="43">
        <f>委托列表!R122</f>
        <v>99.43857331571995</v>
      </c>
      <c r="F84" s="43">
        <f>委托列表!S122</f>
        <v>37.289464993394986</v>
      </c>
    </row>
    <row r="85" spans="1:6" x14ac:dyDescent="0.15">
      <c r="A85">
        <v>110</v>
      </c>
      <c r="B85" t="str">
        <f>委托列表!A115</f>
        <v>UrgentDrill-2</v>
      </c>
      <c r="C85" t="str">
        <f>委托列表!B115</f>
        <v>歼灭敌主力部队</v>
      </c>
      <c r="D85" s="42">
        <f>委托列表!C115</f>
        <v>2</v>
      </c>
      <c r="E85" s="42">
        <f>委托列表!R115</f>
        <v>73.494055482166445</v>
      </c>
      <c r="F85" s="42">
        <f>委托列表!S115</f>
        <v>36.747027741083222</v>
      </c>
    </row>
    <row r="86" spans="1:6" x14ac:dyDescent="0.15">
      <c r="A86">
        <v>59</v>
      </c>
      <c r="B86" t="str">
        <f>委托列表!A62</f>
        <v>*</v>
      </c>
      <c r="C86" t="str">
        <f>委托列表!B62</f>
        <v>中型油田开发II</v>
      </c>
      <c r="D86" s="42">
        <f>委托列表!C62</f>
        <v>4</v>
      </c>
      <c r="E86" s="42">
        <f>委托列表!R62</f>
        <v>140</v>
      </c>
      <c r="F86" s="42">
        <f>委托列表!S62</f>
        <v>35</v>
      </c>
    </row>
    <row r="87" spans="1:6" x14ac:dyDescent="0.15">
      <c r="A87">
        <v>97</v>
      </c>
      <c r="B87" t="str">
        <f>委托列表!A102</f>
        <v>UrgentDrill-1:10</v>
      </c>
      <c r="C87" t="str">
        <f>委托列表!B102</f>
        <v>歼灭敌侦查部队</v>
      </c>
      <c r="D87" s="42">
        <f>委托列表!C102</f>
        <v>1.1666666666666667</v>
      </c>
      <c r="E87" s="42">
        <f>委托列表!R102</f>
        <v>39.907529722589167</v>
      </c>
      <c r="F87" s="42">
        <f>委托列表!S102</f>
        <v>34.206454047933569</v>
      </c>
    </row>
    <row r="88" spans="1:6" x14ac:dyDescent="0.15">
      <c r="A88">
        <v>58</v>
      </c>
      <c r="B88" t="str">
        <f>委托列表!A61</f>
        <v>*</v>
      </c>
      <c r="C88" t="str">
        <f>委托列表!B61</f>
        <v>小型油田开发II</v>
      </c>
      <c r="D88" s="42">
        <f>委托列表!C61</f>
        <v>1</v>
      </c>
      <c r="E88" s="42">
        <f>委托列表!R61</f>
        <v>30</v>
      </c>
      <c r="F88" s="42">
        <f>委托列表!S61</f>
        <v>30</v>
      </c>
    </row>
    <row r="89" spans="1:6" x14ac:dyDescent="0.15">
      <c r="A89">
        <v>50</v>
      </c>
      <c r="B89" t="str">
        <f>委托列表!A53</f>
        <v>*</v>
      </c>
      <c r="C89" t="str">
        <f>委托列表!B53</f>
        <v>大型油田开发I</v>
      </c>
      <c r="D89" s="42">
        <f>委托列表!C53</f>
        <v>8</v>
      </c>
      <c r="E89" s="42">
        <f>委托列表!R53</f>
        <v>225</v>
      </c>
      <c r="F89" s="42">
        <f>委托列表!S53</f>
        <v>28.125</v>
      </c>
    </row>
    <row r="90" spans="1:6" x14ac:dyDescent="0.15">
      <c r="A90">
        <v>131</v>
      </c>
      <c r="B90" t="str">
        <f>委托列表!A137</f>
        <v>*</v>
      </c>
      <c r="C90" t="str">
        <f>委托列表!B137</f>
        <v>大型油田开发I</v>
      </c>
      <c r="D90" s="42">
        <f>委托列表!C137</f>
        <v>8</v>
      </c>
      <c r="E90" s="42">
        <f>委托列表!R137</f>
        <v>225</v>
      </c>
      <c r="F90" s="42">
        <f>委托列表!S137</f>
        <v>28.125</v>
      </c>
    </row>
    <row r="91" spans="1:6" x14ac:dyDescent="0.15">
      <c r="A91">
        <v>49</v>
      </c>
      <c r="B91" t="str">
        <f>委托列表!A52</f>
        <v>*</v>
      </c>
      <c r="C91" t="str">
        <f>委托列表!B52</f>
        <v>中型油田开发I</v>
      </c>
      <c r="D91" s="42">
        <f>委托列表!C52</f>
        <v>4</v>
      </c>
      <c r="E91" s="42">
        <f>委托列表!R52</f>
        <v>110</v>
      </c>
      <c r="F91" s="42">
        <f>委托列表!S52</f>
        <v>27.5</v>
      </c>
    </row>
    <row r="92" spans="1:6" x14ac:dyDescent="0.15">
      <c r="A92">
        <v>47</v>
      </c>
      <c r="B92" t="str">
        <f>委托列表!A50</f>
        <v>ExtraCube-4</v>
      </c>
      <c r="C92" t="str">
        <f>委托列表!B50</f>
        <v>舰队初阶演习</v>
      </c>
      <c r="D92" s="42">
        <f>委托列表!C50</f>
        <v>4</v>
      </c>
      <c r="E92" s="42">
        <f>委托列表!R50</f>
        <v>99.297467889908361</v>
      </c>
      <c r="F92" s="42">
        <f>委托列表!S50</f>
        <v>24.82436697247709</v>
      </c>
    </row>
    <row r="93" spans="1:6" x14ac:dyDescent="0.15">
      <c r="A93">
        <v>48</v>
      </c>
      <c r="B93" t="str">
        <f>委托列表!A51</f>
        <v>*</v>
      </c>
      <c r="C93" t="str">
        <f>委托列表!B51</f>
        <v>小型油田开发I</v>
      </c>
      <c r="D93" s="42">
        <f>委托列表!C51</f>
        <v>1</v>
      </c>
      <c r="E93" s="42">
        <f>委托列表!R51</f>
        <v>22.5</v>
      </c>
      <c r="F93" s="42">
        <f>委托列表!S51</f>
        <v>22.5</v>
      </c>
    </row>
    <row r="94" spans="1:6" x14ac:dyDescent="0.15">
      <c r="A94">
        <v>67</v>
      </c>
      <c r="B94" t="str">
        <f>委托列表!A70</f>
        <v>ExtraCube-8</v>
      </c>
      <c r="C94" t="str">
        <f>委托列表!B70</f>
        <v>舰队高阶演习</v>
      </c>
      <c r="D94" s="42">
        <f>委托列表!C70</f>
        <v>8</v>
      </c>
      <c r="E94" s="42">
        <f>委托列表!R70</f>
        <v>160.65448275862065</v>
      </c>
      <c r="F94" s="42">
        <f>委托列表!S70</f>
        <v>20.081810344827581</v>
      </c>
    </row>
    <row r="95" spans="1:6" x14ac:dyDescent="0.15">
      <c r="A95">
        <v>138</v>
      </c>
      <c r="B95" t="str">
        <f>委托列表!A144</f>
        <v>NightCube-8</v>
      </c>
      <c r="C95" t="str">
        <f>委托列表!B144</f>
        <v>舰队高阶演习</v>
      </c>
      <c r="D95" s="42">
        <f>委托列表!C144</f>
        <v>8</v>
      </c>
      <c r="E95" s="42">
        <f>委托列表!R144</f>
        <v>159.16799999999998</v>
      </c>
      <c r="F95" s="42">
        <f>委托列表!S144</f>
        <v>19.895999999999997</v>
      </c>
    </row>
    <row r="96" spans="1:6" x14ac:dyDescent="0.15">
      <c r="A96">
        <v>57</v>
      </c>
      <c r="B96" t="str">
        <f>委托列表!A60</f>
        <v>ExtraCube-5</v>
      </c>
      <c r="C96" t="str">
        <f>委托列表!B60</f>
        <v>舰队中阶演习</v>
      </c>
      <c r="D96" s="42">
        <f>委托列表!C60</f>
        <v>5</v>
      </c>
      <c r="E96" s="42">
        <f>委托列表!R60</f>
        <v>78.41411203814063</v>
      </c>
      <c r="F96" s="42">
        <f>委托列表!S60</f>
        <v>15.682822407628127</v>
      </c>
    </row>
    <row r="97" spans="1:6" x14ac:dyDescent="0.15">
      <c r="A97">
        <v>130</v>
      </c>
      <c r="B97" t="str">
        <f>委托列表!A136</f>
        <v>NightCube-6</v>
      </c>
      <c r="C97" t="str">
        <f>委托列表!B136</f>
        <v>舰队初阶演习</v>
      </c>
      <c r="D97" s="42">
        <f>委托列表!C136</f>
        <v>6</v>
      </c>
      <c r="E97" s="42">
        <f>委托列表!R136</f>
        <v>90.1952</v>
      </c>
      <c r="F97" s="42">
        <f>委托列表!S136</f>
        <v>15.032533333333333</v>
      </c>
    </row>
    <row r="98" spans="1:6" x14ac:dyDescent="0.15">
      <c r="A98">
        <v>127</v>
      </c>
      <c r="B98" t="str">
        <f>委托列表!A132</f>
        <v>Ship-12</v>
      </c>
      <c r="C98" t="str">
        <f>委托列表!B132</f>
        <v>同盟观舰仪式</v>
      </c>
      <c r="D98" s="42">
        <f>委托列表!C132</f>
        <v>12</v>
      </c>
      <c r="E98" s="42">
        <f>委托列表!R132</f>
        <v>177.02774108322322</v>
      </c>
      <c r="F98" s="42">
        <f>委托列表!S132</f>
        <v>14.752311756935269</v>
      </c>
    </row>
    <row r="99" spans="1:6" x14ac:dyDescent="0.15">
      <c r="A99">
        <v>114</v>
      </c>
      <c r="B99" t="str">
        <f>委托列表!A119</f>
        <v>Ship-6</v>
      </c>
      <c r="C99" t="str">
        <f>委托列表!B119</f>
        <v>联合观舰仪式</v>
      </c>
      <c r="D99" s="42">
        <f>委托列表!C119</f>
        <v>6</v>
      </c>
      <c r="E99" s="42">
        <f>委托列表!R119</f>
        <v>75.495376486129445</v>
      </c>
      <c r="F99" s="42">
        <f>委托列表!S119</f>
        <v>12.582562747688241</v>
      </c>
    </row>
    <row r="100" spans="1:6" x14ac:dyDescent="0.15">
      <c r="A100">
        <v>61</v>
      </c>
      <c r="B100" t="str">
        <f>委托列表!A64</f>
        <v>*</v>
      </c>
      <c r="C100" t="str">
        <f>委托列表!B64</f>
        <v>高级矿脉护卫委托</v>
      </c>
      <c r="D100" s="42">
        <f>委托列表!C64</f>
        <v>1.5</v>
      </c>
      <c r="E100" s="42">
        <f>委托列表!R64</f>
        <v>17.173051519154555</v>
      </c>
      <c r="F100" s="42">
        <f>委托列表!S64</f>
        <v>11.448701012769703</v>
      </c>
    </row>
    <row r="101" spans="1:6" x14ac:dyDescent="0.15">
      <c r="A101">
        <v>62</v>
      </c>
      <c r="B101" t="str">
        <f>委托列表!A65</f>
        <v>ExtraPart-1:30</v>
      </c>
      <c r="C101" t="str">
        <f>委托列表!B65</f>
        <v>高级林木护卫委托</v>
      </c>
      <c r="D101" s="42">
        <f>委托列表!C65</f>
        <v>1.5</v>
      </c>
      <c r="E101" s="42">
        <f>委托列表!R65</f>
        <v>17.173051519154555</v>
      </c>
      <c r="F101" s="42">
        <f>委托列表!S65</f>
        <v>11.448701012769703</v>
      </c>
    </row>
    <row r="102" spans="1:6" x14ac:dyDescent="0.15">
      <c r="A102">
        <v>134</v>
      </c>
      <c r="B102" t="str">
        <f>委托列表!A140</f>
        <v>NightCube-7</v>
      </c>
      <c r="C102" t="str">
        <f>委托列表!B140</f>
        <v>舰队中阶演习</v>
      </c>
      <c r="D102" s="42">
        <f>委托列表!C140</f>
        <v>7</v>
      </c>
      <c r="E102" s="42">
        <f>委托列表!R140</f>
        <v>79.583999999999989</v>
      </c>
      <c r="F102" s="42">
        <f>委托列表!S140</f>
        <v>11.369142857142856</v>
      </c>
    </row>
    <row r="103" spans="1:6" x14ac:dyDescent="0.15">
      <c r="A103">
        <v>101</v>
      </c>
      <c r="B103" t="str">
        <f>委托列表!A106</f>
        <v>Ship-3</v>
      </c>
      <c r="C103" t="str">
        <f>委托列表!B106</f>
        <v>小型观舰仪式</v>
      </c>
      <c r="D103" s="42">
        <f>委托列表!C106</f>
        <v>3</v>
      </c>
      <c r="E103" s="42">
        <f>委托列表!R106</f>
        <v>32.483487450462341</v>
      </c>
      <c r="F103" s="42">
        <f>委托列表!S106</f>
        <v>10.827829150154114</v>
      </c>
    </row>
    <row r="104" spans="1:6" x14ac:dyDescent="0.15">
      <c r="A104">
        <v>51</v>
      </c>
      <c r="B104" t="str">
        <f>委托列表!A54</f>
        <v>*</v>
      </c>
      <c r="C104" t="str">
        <f>委托列表!B54</f>
        <v>中级矿脉护卫委托</v>
      </c>
      <c r="D104" s="42">
        <f>委托列表!C54</f>
        <v>1</v>
      </c>
      <c r="E104" s="42">
        <f>委托列表!R54</f>
        <v>8.256274768824305</v>
      </c>
      <c r="F104" s="42">
        <f>委托列表!S54</f>
        <v>8.256274768824305</v>
      </c>
    </row>
    <row r="105" spans="1:6" x14ac:dyDescent="0.15">
      <c r="A105">
        <v>52</v>
      </c>
      <c r="B105" t="str">
        <f>委托列表!A55</f>
        <v>ExtraPart-1</v>
      </c>
      <c r="C105" t="str">
        <f>委托列表!B55</f>
        <v>中级林木护卫委托</v>
      </c>
      <c r="D105" s="42">
        <f>委托列表!C55</f>
        <v>1</v>
      </c>
      <c r="E105" s="42">
        <f>委托列表!R55</f>
        <v>8.256274768824305</v>
      </c>
      <c r="F105" s="42">
        <f>委托列表!S55</f>
        <v>8.256274768824305</v>
      </c>
    </row>
    <row r="106" spans="1:6" x14ac:dyDescent="0.15">
      <c r="A106">
        <v>136</v>
      </c>
      <c r="B106" t="str">
        <f>委托列表!A142</f>
        <v>NightBook-8</v>
      </c>
      <c r="C106" t="str">
        <f>委托列表!B142</f>
        <v>大型商船护卫</v>
      </c>
      <c r="D106" s="42">
        <f>委托列表!C142</f>
        <v>8</v>
      </c>
      <c r="E106" s="42">
        <f>委托列表!R142</f>
        <v>65.033025099075289</v>
      </c>
      <c r="F106" s="42">
        <f>委托列表!S142</f>
        <v>8.1291281373844111</v>
      </c>
    </row>
    <row r="107" spans="1:6" x14ac:dyDescent="0.15">
      <c r="A107">
        <v>63</v>
      </c>
      <c r="B107" t="str">
        <f>委托列表!A66</f>
        <v>ExtraBook-8</v>
      </c>
      <c r="C107" t="str">
        <f>委托列表!B66</f>
        <v>大型商船护卫</v>
      </c>
      <c r="D107" s="42">
        <f>委托列表!C66</f>
        <v>8</v>
      </c>
      <c r="E107" s="42">
        <f>委托列表!R66</f>
        <v>64.64214002642008</v>
      </c>
      <c r="F107" s="42">
        <f>委托列表!S66</f>
        <v>8.08026750330251</v>
      </c>
    </row>
    <row r="108" spans="1:6" x14ac:dyDescent="0.15">
      <c r="A108">
        <v>41</v>
      </c>
      <c r="B108" t="str">
        <f>委托列表!A44</f>
        <v>*</v>
      </c>
      <c r="C108" t="str">
        <f>委托列表!B44</f>
        <v>初级矿脉护卫委托</v>
      </c>
      <c r="D108" s="42">
        <f>委托列表!C44</f>
        <v>0.5</v>
      </c>
      <c r="E108" s="42">
        <f>委托列表!R44</f>
        <v>3.9630118890356667</v>
      </c>
      <c r="F108" s="42">
        <f>委托列表!S44</f>
        <v>7.9260237780713334</v>
      </c>
    </row>
    <row r="109" spans="1:6" x14ac:dyDescent="0.15">
      <c r="A109">
        <v>42</v>
      </c>
      <c r="B109" t="str">
        <f>委托列表!A45</f>
        <v>ExtraPart-0:30</v>
      </c>
      <c r="C109" t="str">
        <f>委托列表!B45</f>
        <v>初级林木护卫委托</v>
      </c>
      <c r="D109" s="42">
        <f>委托列表!C45</f>
        <v>0.5</v>
      </c>
      <c r="E109" s="42">
        <f>委托列表!R45</f>
        <v>3.9630118890356667</v>
      </c>
      <c r="F109" s="42">
        <f>委托列表!S45</f>
        <v>7.9260237780713334</v>
      </c>
    </row>
    <row r="110" spans="1:6" x14ac:dyDescent="0.15">
      <c r="A110">
        <v>95</v>
      </c>
      <c r="B110" t="str">
        <f>委托列表!A100</f>
        <v>UrgentPart-1</v>
      </c>
      <c r="C110" t="str">
        <f>委托列表!B100</f>
        <v>支援“伊”岛</v>
      </c>
      <c r="D110" s="42">
        <f>委托列表!C100</f>
        <v>1</v>
      </c>
      <c r="E110" s="42">
        <f>委托列表!R100</f>
        <v>7.8335535006604999</v>
      </c>
      <c r="F110" s="42">
        <f>委托列表!S100</f>
        <v>7.8335535006604999</v>
      </c>
    </row>
    <row r="111" spans="1:6" x14ac:dyDescent="0.15">
      <c r="A111">
        <v>96</v>
      </c>
      <c r="B111" t="str">
        <f>委托列表!A101</f>
        <v>UrgentBook-1</v>
      </c>
      <c r="C111" t="str">
        <f>委托列表!B101</f>
        <v>支援姆波罗岛</v>
      </c>
      <c r="D111" s="42">
        <f>委托列表!C101</f>
        <v>1</v>
      </c>
      <c r="E111" s="42">
        <f>委托列表!R101</f>
        <v>7.8335535006604999</v>
      </c>
      <c r="F111" s="42">
        <f>委托列表!S101</f>
        <v>7.8335535006604999</v>
      </c>
    </row>
    <row r="112" spans="1:6" x14ac:dyDescent="0.15">
      <c r="A112">
        <v>53</v>
      </c>
      <c r="B112" t="str">
        <f>委托列表!A56</f>
        <v>ExtraBook-6</v>
      </c>
      <c r="C112" t="str">
        <f>委托列表!B56</f>
        <v>中型商船护卫</v>
      </c>
      <c r="D112" s="42">
        <f>委托列表!C56</f>
        <v>6</v>
      </c>
      <c r="E112" s="42">
        <f>委托列表!R56</f>
        <v>45.006472919418755</v>
      </c>
      <c r="F112" s="42">
        <f>委托列表!S56</f>
        <v>7.5010788199031255</v>
      </c>
    </row>
    <row r="113" spans="1:6" x14ac:dyDescent="0.15">
      <c r="A113">
        <v>43</v>
      </c>
      <c r="B113" t="str">
        <f>委托列表!A46</f>
        <v>ExtraBook-5</v>
      </c>
      <c r="C113" t="str">
        <f>委托列表!B46</f>
        <v>小型商船护卫</v>
      </c>
      <c r="D113" s="42">
        <f>委托列表!C46</f>
        <v>5</v>
      </c>
      <c r="E113" s="42">
        <f>委托列表!R46</f>
        <v>36.98811096433289</v>
      </c>
      <c r="F113" s="42">
        <f>委托列表!S46</f>
        <v>7.397622192866578</v>
      </c>
    </row>
    <row r="114" spans="1:6" x14ac:dyDescent="0.15">
      <c r="A114">
        <v>89</v>
      </c>
      <c r="B114" t="str">
        <f>委托列表!A94</f>
        <v>UrgentBook-0:30</v>
      </c>
      <c r="C114" t="str">
        <f>委托列表!B94</f>
        <v>支援土豪尔岛</v>
      </c>
      <c r="D114" s="42">
        <f>委托列表!C94</f>
        <v>0.5</v>
      </c>
      <c r="E114" s="42">
        <f>委托列表!R94</f>
        <v>3.5865257595772775</v>
      </c>
      <c r="F114" s="42">
        <f>委托列表!S94</f>
        <v>7.173051519154555</v>
      </c>
    </row>
    <row r="115" spans="1:6" x14ac:dyDescent="0.15">
      <c r="A115">
        <v>90</v>
      </c>
      <c r="B115" t="str">
        <f>委托列表!A95</f>
        <v>UrgentPart-0:30</v>
      </c>
      <c r="C115" t="str">
        <f>委托列表!B95</f>
        <v>支援维拉维拉岛</v>
      </c>
      <c r="D115" s="42">
        <f>委托列表!C95</f>
        <v>0.5</v>
      </c>
      <c r="E115" s="42">
        <f>委托列表!R95</f>
        <v>3.5865257595772775</v>
      </c>
      <c r="F115" s="42">
        <f>委托列表!S95</f>
        <v>7.173051519154555</v>
      </c>
    </row>
    <row r="116" spans="1:6" x14ac:dyDescent="0.15">
      <c r="A116">
        <v>132</v>
      </c>
      <c r="B116" t="str">
        <f>委托列表!A138</f>
        <v>NightBook-7</v>
      </c>
      <c r="C116" t="str">
        <f>委托列表!B138</f>
        <v>中型商船护卫</v>
      </c>
      <c r="D116" s="42">
        <f>委托列表!C138</f>
        <v>7</v>
      </c>
      <c r="E116" s="42">
        <f>委托列表!R138</f>
        <v>49.933949801849401</v>
      </c>
      <c r="F116" s="42">
        <f>委托列表!S138</f>
        <v>7.1334214002641998</v>
      </c>
    </row>
    <row r="117" spans="1:6" x14ac:dyDescent="0.15">
      <c r="A117">
        <v>102</v>
      </c>
      <c r="B117" t="str">
        <f>委托列表!A107</f>
        <v>UrgentPart-1:20</v>
      </c>
      <c r="C117" t="str">
        <f>委托列表!B107</f>
        <v>支援多伦瓦岛</v>
      </c>
      <c r="D117" s="42">
        <f>委托列表!C107</f>
        <v>1.3333333333333333</v>
      </c>
      <c r="E117" s="42">
        <f>委托列表!R107</f>
        <v>9.4385733157199461</v>
      </c>
      <c r="F117" s="42">
        <f>委托列表!S107</f>
        <v>7.0789299867899595</v>
      </c>
    </row>
    <row r="118" spans="1:6" x14ac:dyDescent="0.15">
      <c r="A118">
        <v>103</v>
      </c>
      <c r="B118" t="str">
        <f>委托列表!A108</f>
        <v>UrgentBook-1:20</v>
      </c>
      <c r="C118" t="str">
        <f>委托列表!B108</f>
        <v>支援马拉基岛</v>
      </c>
      <c r="D118" s="42">
        <f>委托列表!C108</f>
        <v>1.3333333333333333</v>
      </c>
      <c r="E118" s="42">
        <f>委托列表!R108</f>
        <v>9.4385733157199461</v>
      </c>
      <c r="F118" s="42">
        <f>委托列表!S108</f>
        <v>7.0789299867899595</v>
      </c>
    </row>
    <row r="119" spans="1:6" x14ac:dyDescent="0.15">
      <c r="A119">
        <v>128</v>
      </c>
      <c r="B119" t="str">
        <f>委托列表!A134</f>
        <v>NightBook-6</v>
      </c>
      <c r="C119" t="str">
        <f>委托列表!B134</f>
        <v>小型商船护卫</v>
      </c>
      <c r="D119" s="42">
        <f>委托列表!C134</f>
        <v>6</v>
      </c>
      <c r="E119" s="42">
        <f>委托列表!R134</f>
        <v>40.647291941875821</v>
      </c>
      <c r="F119" s="42">
        <f>委托列表!S134</f>
        <v>6.7745486569793032</v>
      </c>
    </row>
    <row r="120" spans="1:6" x14ac:dyDescent="0.15">
      <c r="A120">
        <v>108</v>
      </c>
      <c r="B120" t="str">
        <f>委托列表!A113</f>
        <v>UrgentPart-1:40</v>
      </c>
      <c r="C120" t="str">
        <f>委托列表!B113</f>
        <v>支援恐班纳</v>
      </c>
      <c r="D120" s="42">
        <f>委托列表!C113</f>
        <v>1.6666666666666665</v>
      </c>
      <c r="E120" s="42">
        <f>委托列表!R113</f>
        <v>10.383091149273444</v>
      </c>
      <c r="F120" s="42">
        <f>委托列表!S113</f>
        <v>6.2298546895640667</v>
      </c>
    </row>
    <row r="121" spans="1:6" x14ac:dyDescent="0.15">
      <c r="A121">
        <v>109</v>
      </c>
      <c r="B121" t="str">
        <f>委托列表!A114</f>
        <v>UrgentBook-1:40</v>
      </c>
      <c r="C121" t="str">
        <f>委托列表!B114</f>
        <v>支援卡波罗岛</v>
      </c>
      <c r="D121" s="42">
        <f>委托列表!C114</f>
        <v>1.6666666666666665</v>
      </c>
      <c r="E121" s="42">
        <f>委托列表!R114</f>
        <v>10.383091149273444</v>
      </c>
      <c r="F121" s="42">
        <f>委托列表!S114</f>
        <v>6.2298546895640667</v>
      </c>
    </row>
    <row r="122" spans="1:6" x14ac:dyDescent="0.15">
      <c r="A122">
        <v>121</v>
      </c>
      <c r="B122" t="str">
        <f>委托列表!A126</f>
        <v>UrgentPart-2:30</v>
      </c>
      <c r="C122" t="str">
        <f>委托列表!B126</f>
        <v>支援萌岛</v>
      </c>
      <c r="D122" s="42">
        <f>委托列表!C126</f>
        <v>2.5</v>
      </c>
      <c r="E122" s="42">
        <f>委托列表!R126</f>
        <v>15.574636723910167</v>
      </c>
      <c r="F122" s="42">
        <f>委托列表!S126</f>
        <v>6.2298546895640667</v>
      </c>
    </row>
    <row r="123" spans="1:6" x14ac:dyDescent="0.15">
      <c r="A123">
        <v>122</v>
      </c>
      <c r="B123" t="str">
        <f>委托列表!A127</f>
        <v>UrgentBook-2:30</v>
      </c>
      <c r="C123" t="str">
        <f>委托列表!B127</f>
        <v>支援特林岛</v>
      </c>
      <c r="D123" s="42">
        <f>委托列表!C127</f>
        <v>2.5</v>
      </c>
      <c r="E123" s="42">
        <f>委托列表!R127</f>
        <v>15.574636723910167</v>
      </c>
      <c r="F123" s="42">
        <f>委托列表!S127</f>
        <v>6.2298546895640667</v>
      </c>
    </row>
    <row r="124" spans="1:6" x14ac:dyDescent="0.15">
      <c r="A124">
        <v>115</v>
      </c>
      <c r="B124" t="str">
        <f>委托列表!A120</f>
        <v>UrgentPart-2</v>
      </c>
      <c r="C124" t="str">
        <f>委托列表!B120</f>
        <v>支援马内岛</v>
      </c>
      <c r="D124" s="42">
        <f>委托列表!C120</f>
        <v>2</v>
      </c>
      <c r="E124" s="42">
        <f>委托列表!R120</f>
        <v>11.327608982826945</v>
      </c>
      <c r="F124" s="42">
        <f>委托列表!S120</f>
        <v>5.6638044914134724</v>
      </c>
    </row>
    <row r="125" spans="1:6" x14ac:dyDescent="0.15">
      <c r="A125">
        <v>116</v>
      </c>
      <c r="B125" t="str">
        <f>委托列表!A121</f>
        <v>UrgentBook-2</v>
      </c>
      <c r="C125" t="str">
        <f>委托列表!B121</f>
        <v>支援玛丽岛</v>
      </c>
      <c r="D125" s="42">
        <f>委托列表!C121</f>
        <v>2</v>
      </c>
      <c r="E125" s="42">
        <f>委托列表!R121</f>
        <v>11.327608982826945</v>
      </c>
      <c r="F125" s="42">
        <f>委托列表!S121</f>
        <v>5.6638044914134724</v>
      </c>
    </row>
    <row r="126" spans="1:6" x14ac:dyDescent="0.15">
      <c r="A126">
        <v>73</v>
      </c>
      <c r="B126" t="str">
        <f>委托列表!A77</f>
        <v>*</v>
      </c>
      <c r="C126" t="str">
        <f>委托列表!B77</f>
        <v>高阶自主训练</v>
      </c>
      <c r="D126" s="42">
        <f>委托列表!C77</f>
        <v>10</v>
      </c>
      <c r="E126" s="42">
        <f>委托列表!R77</f>
        <v>-523.64597093791292</v>
      </c>
      <c r="F126" s="42">
        <f>委托列表!S77</f>
        <v>-52.364597093791289</v>
      </c>
    </row>
    <row r="127" spans="1:6" x14ac:dyDescent="0.15">
      <c r="A127">
        <v>79</v>
      </c>
      <c r="B127" t="str">
        <f>委托列表!A83</f>
        <v>*</v>
      </c>
      <c r="C127" t="str">
        <f>委托列表!B83</f>
        <v>高阶科研任务</v>
      </c>
      <c r="D127" s="42">
        <f>委托列表!C83</f>
        <v>10</v>
      </c>
      <c r="E127" s="42">
        <f>委托列表!R83</f>
        <v>-523.64597093791292</v>
      </c>
      <c r="F127" s="42">
        <f>委托列表!S83</f>
        <v>-52.364597093791289</v>
      </c>
    </row>
    <row r="128" spans="1:6" x14ac:dyDescent="0.15">
      <c r="A128">
        <v>82</v>
      </c>
      <c r="B128" t="str">
        <f>委托列表!A86</f>
        <v>*</v>
      </c>
      <c r="C128" t="str">
        <f>委托列表!B86</f>
        <v>高阶工具整备</v>
      </c>
      <c r="D128" s="42">
        <f>委托列表!C86</f>
        <v>10</v>
      </c>
      <c r="E128" s="42">
        <f>委托列表!R86</f>
        <v>-523.64597093791292</v>
      </c>
      <c r="F128" s="42">
        <f>委托列表!S86</f>
        <v>-52.364597093791289</v>
      </c>
    </row>
    <row r="129" spans="1:6" x14ac:dyDescent="0.15">
      <c r="A129">
        <v>85</v>
      </c>
      <c r="B129" t="str">
        <f>委托列表!A89</f>
        <v>*</v>
      </c>
      <c r="C129" t="str">
        <f>委托列表!B89</f>
        <v>高阶战术课程</v>
      </c>
      <c r="D129" s="42">
        <f>委托列表!C89</f>
        <v>10</v>
      </c>
      <c r="E129" s="42">
        <f>委托列表!R89</f>
        <v>-523.64597093791292</v>
      </c>
      <c r="F129" s="42">
        <f>委托列表!S89</f>
        <v>-52.364597093791289</v>
      </c>
    </row>
    <row r="130" spans="1:6" x14ac:dyDescent="0.15">
      <c r="A130">
        <v>88</v>
      </c>
      <c r="B130" t="str">
        <f>委托列表!A92</f>
        <v>*</v>
      </c>
      <c r="C130" t="str">
        <f>委托列表!B92</f>
        <v>高阶货物运输</v>
      </c>
      <c r="D130" s="42">
        <f>委托列表!C92</f>
        <v>10</v>
      </c>
      <c r="E130" s="42">
        <f>委托列表!R92</f>
        <v>-523.64597093791292</v>
      </c>
      <c r="F130" s="42">
        <f>委托列表!S92</f>
        <v>-52.364597093791289</v>
      </c>
    </row>
    <row r="131" spans="1:6" x14ac:dyDescent="0.15">
      <c r="A131">
        <v>71</v>
      </c>
      <c r="B131" t="str">
        <f>委托列表!A75</f>
        <v>*</v>
      </c>
      <c r="C131" t="str">
        <f>委托列表!B75</f>
        <v>初阶自主训练</v>
      </c>
      <c r="D131" s="42">
        <f>委托列表!C75</f>
        <v>8</v>
      </c>
      <c r="E131" s="42">
        <f>委托列表!R75</f>
        <v>-800</v>
      </c>
      <c r="F131" s="42">
        <f>委托列表!S75</f>
        <v>-100</v>
      </c>
    </row>
    <row r="132" spans="1:6" x14ac:dyDescent="0.15">
      <c r="A132">
        <v>77</v>
      </c>
      <c r="B132" t="str">
        <f>委托列表!A81</f>
        <v>*</v>
      </c>
      <c r="C132" t="str">
        <f>委托列表!B81</f>
        <v>初阶科研任务</v>
      </c>
      <c r="D132" s="42">
        <f>委托列表!C81</f>
        <v>8</v>
      </c>
      <c r="E132" s="42">
        <f>委托列表!R81</f>
        <v>-800</v>
      </c>
      <c r="F132" s="42">
        <f>委托列表!S81</f>
        <v>-100</v>
      </c>
    </row>
    <row r="133" spans="1:6" x14ac:dyDescent="0.15">
      <c r="A133">
        <v>80</v>
      </c>
      <c r="B133" t="str">
        <f>委托列表!A84</f>
        <v>*</v>
      </c>
      <c r="C133" t="str">
        <f>委托列表!B84</f>
        <v>初阶工具整备</v>
      </c>
      <c r="D133" s="42">
        <f>委托列表!C84</f>
        <v>8</v>
      </c>
      <c r="E133" s="42">
        <f>委托列表!R84</f>
        <v>-800</v>
      </c>
      <c r="F133" s="42">
        <f>委托列表!S84</f>
        <v>-100</v>
      </c>
    </row>
    <row r="134" spans="1:6" x14ac:dyDescent="0.15">
      <c r="A134">
        <v>83</v>
      </c>
      <c r="B134" t="str">
        <f>委托列表!A87</f>
        <v>*</v>
      </c>
      <c r="C134" t="str">
        <f>委托列表!B87</f>
        <v>初阶战术课程</v>
      </c>
      <c r="D134" s="42">
        <f>委托列表!C87</f>
        <v>8</v>
      </c>
      <c r="E134" s="42">
        <f>委托列表!R87</f>
        <v>-800</v>
      </c>
      <c r="F134" s="42">
        <f>委托列表!S87</f>
        <v>-100</v>
      </c>
    </row>
    <row r="135" spans="1:6" x14ac:dyDescent="0.15">
      <c r="A135">
        <v>86</v>
      </c>
      <c r="B135" t="str">
        <f>委托列表!A90</f>
        <v>*</v>
      </c>
      <c r="C135" t="str">
        <f>委托列表!B90</f>
        <v>初阶货物运输</v>
      </c>
      <c r="D135" s="42">
        <f>委托列表!C90</f>
        <v>8</v>
      </c>
      <c r="E135" s="42">
        <f>委托列表!R90</f>
        <v>-800</v>
      </c>
      <c r="F135" s="42">
        <f>委托列表!S90</f>
        <v>-100</v>
      </c>
    </row>
    <row r="136" spans="1:6" x14ac:dyDescent="0.15">
      <c r="A136">
        <v>72</v>
      </c>
      <c r="B136" t="str">
        <f>委托列表!A76</f>
        <v>*</v>
      </c>
      <c r="C136" t="str">
        <f>委托列表!B76</f>
        <v>中阶自主训练</v>
      </c>
      <c r="D136" s="42">
        <f>委托列表!C76</f>
        <v>9</v>
      </c>
      <c r="E136" s="42">
        <f>委托列表!R76</f>
        <v>-1000</v>
      </c>
      <c r="F136" s="42">
        <f>委托列表!S76</f>
        <v>-111.11111111111111</v>
      </c>
    </row>
    <row r="137" spans="1:6" x14ac:dyDescent="0.15">
      <c r="A137">
        <v>78</v>
      </c>
      <c r="B137" t="str">
        <f>委托列表!A82</f>
        <v>*</v>
      </c>
      <c r="C137" t="str">
        <f>委托列表!B82</f>
        <v>中阶科研任务</v>
      </c>
      <c r="D137" s="42">
        <f>委托列表!C82</f>
        <v>9</v>
      </c>
      <c r="E137" s="42">
        <f>委托列表!R82</f>
        <v>-1000</v>
      </c>
      <c r="F137" s="42">
        <f>委托列表!S82</f>
        <v>-111.11111111111111</v>
      </c>
    </row>
    <row r="138" spans="1:6" x14ac:dyDescent="0.15">
      <c r="A138">
        <v>81</v>
      </c>
      <c r="B138" t="str">
        <f>委托列表!A85</f>
        <v>*</v>
      </c>
      <c r="C138" t="str">
        <f>委托列表!B85</f>
        <v>中阶工具整备</v>
      </c>
      <c r="D138" s="42">
        <f>委托列表!C85</f>
        <v>9</v>
      </c>
      <c r="E138" s="42">
        <f>委托列表!R85</f>
        <v>-1000</v>
      </c>
      <c r="F138" s="42">
        <f>委托列表!S85</f>
        <v>-111.11111111111111</v>
      </c>
    </row>
    <row r="139" spans="1:6" x14ac:dyDescent="0.15">
      <c r="A139">
        <v>84</v>
      </c>
      <c r="B139" t="str">
        <f>委托列表!A88</f>
        <v>*</v>
      </c>
      <c r="C139" t="str">
        <f>委托列表!B88</f>
        <v>中阶战术课程</v>
      </c>
      <c r="D139" s="42">
        <f>委托列表!C88</f>
        <v>9</v>
      </c>
      <c r="E139" s="42">
        <f>委托列表!R88</f>
        <v>-1000</v>
      </c>
      <c r="F139" s="42">
        <f>委托列表!S88</f>
        <v>-111.11111111111111</v>
      </c>
    </row>
    <row r="140" spans="1:6" x14ac:dyDescent="0.15">
      <c r="A140">
        <v>87</v>
      </c>
      <c r="B140" t="str">
        <f>委托列表!A91</f>
        <v>*</v>
      </c>
      <c r="C140" t="str">
        <f>委托列表!B91</f>
        <v>中阶货物运输</v>
      </c>
      <c r="D140" s="42">
        <f>委托列表!C91</f>
        <v>9</v>
      </c>
      <c r="E140" s="42">
        <f>委托列表!R91</f>
        <v>-1000</v>
      </c>
      <c r="F140" s="42">
        <f>委托列表!S91</f>
        <v>-111.11111111111111</v>
      </c>
    </row>
    <row r="151" ht="14.45" customHeight="1" x14ac:dyDescent="0.15"/>
    <row r="169" ht="14.45" customHeight="1" x14ac:dyDescent="0.15"/>
    <row r="170" ht="14.45" customHeight="1" x14ac:dyDescent="0.15"/>
    <row r="171" ht="14.45" customHeight="1" x14ac:dyDescent="0.15"/>
    <row r="172" ht="14.45" customHeight="1" x14ac:dyDescent="0.15"/>
    <row r="173" ht="14.45" customHeight="1" x14ac:dyDescent="0.15"/>
    <row r="174" ht="14.45" customHeight="1" x14ac:dyDescent="0.15"/>
    <row r="175" ht="14.45" customHeight="1" x14ac:dyDescent="0.15"/>
    <row r="176" ht="14.45" customHeight="1" x14ac:dyDescent="0.15"/>
    <row r="177" ht="14.45" customHeight="1" x14ac:dyDescent="0.15"/>
    <row r="178" ht="14.45" customHeight="1" x14ac:dyDescent="0.15"/>
    <row r="179" ht="14.45" customHeight="1" x14ac:dyDescent="0.15"/>
    <row r="180" ht="14.45" customHeight="1" x14ac:dyDescent="0.15"/>
    <row r="181" ht="14.45" customHeight="1" x14ac:dyDescent="0.15"/>
    <row r="182" ht="14.45" customHeight="1" x14ac:dyDescent="0.15"/>
  </sheetData>
  <sheetProtection sort="0" autoFilter="0"/>
  <autoFilter ref="A1:F145" xr:uid="{00000000-0009-0000-0000-000002000000}">
    <sortState xmlns:xlrd2="http://schemas.microsoft.com/office/spreadsheetml/2017/richdata2" ref="A2:F145">
      <sortCondition descending="1" ref="F1:F145"/>
    </sortState>
  </autoFilter>
  <dataConsolidate>
    <dataRefs count="2">
      <dataRef ref="B2:B140" sheet="委托建议"/>
      <dataRef ref="I12" sheet="委托建议"/>
    </dataRefs>
  </dataConsolidate>
  <mergeCells count="1">
    <mergeCell ref="G1:G6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53F1-D146-4D76-B24F-D8AEE520A216}">
  <dimension ref="A1:S22"/>
  <sheetViews>
    <sheetView workbookViewId="0">
      <selection activeCell="A5" sqref="A5:H22"/>
    </sheetView>
  </sheetViews>
  <sheetFormatPr defaultRowHeight="13.5" x14ac:dyDescent="0.15"/>
  <cols>
    <col min="8" max="8" width="17.625" customWidth="1"/>
    <col min="9" max="9" width="31.125" customWidth="1"/>
  </cols>
  <sheetData>
    <row r="1" spans="1:19" ht="15" customHeight="1" thickTop="1" x14ac:dyDescent="0.15">
      <c r="A1" s="55" t="s">
        <v>212</v>
      </c>
      <c r="B1" s="55"/>
      <c r="C1" s="55"/>
      <c r="D1" s="55"/>
      <c r="E1" s="55"/>
      <c r="F1" s="55"/>
      <c r="G1" s="55"/>
      <c r="H1" s="34" t="s">
        <v>216</v>
      </c>
      <c r="I1" s="71" t="s">
        <v>217</v>
      </c>
      <c r="J1" s="75" t="s">
        <v>209</v>
      </c>
      <c r="K1" s="75"/>
      <c r="L1" s="75"/>
      <c r="M1" s="75"/>
      <c r="N1" s="75"/>
      <c r="O1" s="75"/>
      <c r="P1" s="75"/>
      <c r="Q1" s="75"/>
      <c r="R1" s="75"/>
      <c r="S1" s="75"/>
    </row>
    <row r="2" spans="1:19" ht="16.5" x14ac:dyDescent="0.15">
      <c r="A2" s="55"/>
      <c r="B2" s="55"/>
      <c r="C2" s="55"/>
      <c r="D2" s="55"/>
      <c r="E2" s="55"/>
      <c r="F2" s="55"/>
      <c r="G2" s="55"/>
      <c r="H2" s="51" t="s">
        <v>230</v>
      </c>
      <c r="I2" s="72"/>
      <c r="J2" s="76" t="s">
        <v>210</v>
      </c>
      <c r="K2" s="76"/>
      <c r="L2" s="76"/>
      <c r="M2" s="76"/>
      <c r="N2" s="76"/>
      <c r="O2" s="76"/>
      <c r="P2" s="76"/>
      <c r="Q2" s="22"/>
      <c r="R2" s="22"/>
      <c r="S2" s="22"/>
    </row>
    <row r="3" spans="1:19" ht="16.5" x14ac:dyDescent="0.15">
      <c r="A3" s="55"/>
      <c r="B3" s="55"/>
      <c r="C3" s="55"/>
      <c r="D3" s="55"/>
      <c r="E3" s="55"/>
      <c r="F3" s="55"/>
      <c r="G3" s="55"/>
      <c r="H3" s="77"/>
      <c r="I3" s="72"/>
      <c r="J3" s="76"/>
      <c r="K3" s="76"/>
      <c r="L3" s="76"/>
      <c r="M3" s="76"/>
      <c r="N3" s="76"/>
      <c r="O3" s="76"/>
      <c r="P3" s="76"/>
      <c r="Q3" s="22"/>
      <c r="R3" s="22"/>
      <c r="S3" s="22"/>
    </row>
    <row r="4" spans="1:19" ht="16.5" x14ac:dyDescent="0.15">
      <c r="A4" s="55"/>
      <c r="B4" s="55"/>
      <c r="C4" s="55"/>
      <c r="D4" s="55"/>
      <c r="E4" s="55"/>
      <c r="F4" s="55"/>
      <c r="G4" s="55"/>
      <c r="H4" s="77"/>
      <c r="I4" s="72"/>
      <c r="J4" s="75" t="s">
        <v>211</v>
      </c>
      <c r="K4" s="75"/>
      <c r="L4" s="75"/>
      <c r="M4" s="75"/>
      <c r="N4" s="75"/>
      <c r="O4" s="75"/>
      <c r="P4" s="75"/>
      <c r="Q4" s="75"/>
      <c r="R4" s="75"/>
      <c r="S4" s="22"/>
    </row>
    <row r="5" spans="1:19" x14ac:dyDescent="0.15">
      <c r="A5" s="74" t="str">
        <f>IF(H2="不使用主要委托",SUBSTITUTE(SUBSTITUTE(SUBSTITUTE(SUBSTITUTE(附表!A35,"Major-10 &gt; ","")," 0 &gt;",""),"Major-9 &gt;",""),"Major-8 &gt;",""),SUBSTITUTE(附表!A35," 0 &gt;",""))</f>
        <v>DailyEvent &gt; 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UrgentCube-3 &gt;  UrgentCube-2:15 &gt; UrgentBox-6 &gt; UrgentBox-3 &gt; UrgentBox-1 &gt; UrgentCube-4 &gt; ExtraCube-1:30 &gt; ExtraCube-3 &gt; UrgentCube-6 &gt; ExtraOil-8 &gt; NightOil-8 &gt; UrgentDrill-1:30 &gt;  ExtraOil-4 &gt; UrgentDrill-4 &gt; UrgentDrill-1 &gt; ExtraOil-1 &gt; UrgentDrill-2:40 &gt; shortest</v>
      </c>
      <c r="B5" s="74" ph="1"/>
      <c r="C5" s="74" ph="1"/>
      <c r="D5" s="74" ph="1"/>
      <c r="E5" s="74" ph="1"/>
      <c r="F5" s="74" ph="1"/>
      <c r="G5" s="74" ph="1"/>
      <c r="H5" s="74" ph="1"/>
    </row>
    <row r="6" spans="1:19" x14ac:dyDescent="0.15">
      <c r="A6" s="74" ph="1"/>
      <c r="B6" s="74" ph="1"/>
      <c r="C6" s="74" ph="1"/>
      <c r="D6" s="74" ph="1"/>
      <c r="E6" s="74" ph="1"/>
      <c r="F6" s="74" ph="1"/>
      <c r="G6" s="74" ph="1"/>
      <c r="H6" s="74" ph="1"/>
    </row>
    <row r="7" spans="1:19" x14ac:dyDescent="0.15">
      <c r="A7" s="74" ph="1"/>
      <c r="B7" s="74" ph="1"/>
      <c r="C7" s="74" ph="1"/>
      <c r="D7" s="74" ph="1"/>
      <c r="E7" s="74" ph="1"/>
      <c r="F7" s="74" ph="1"/>
      <c r="G7" s="74" ph="1"/>
      <c r="H7" s="74" ph="1"/>
    </row>
    <row r="8" spans="1:19" x14ac:dyDescent="0.15">
      <c r="A8" s="74" ph="1"/>
      <c r="B8" s="74" ph="1"/>
      <c r="C8" s="74" ph="1"/>
      <c r="D8" s="74" ph="1"/>
      <c r="E8" s="74" ph="1"/>
      <c r="F8" s="74" ph="1"/>
      <c r="G8" s="74" ph="1"/>
      <c r="H8" s="74" ph="1"/>
    </row>
    <row r="9" spans="1:19" x14ac:dyDescent="0.15">
      <c r="A9" s="74" ph="1"/>
      <c r="B9" s="74" ph="1"/>
      <c r="C9" s="74" ph="1"/>
      <c r="D9" s="74" ph="1"/>
      <c r="E9" s="74" ph="1"/>
      <c r="F9" s="74" ph="1"/>
      <c r="G9" s="74" ph="1"/>
      <c r="H9" s="74" ph="1"/>
    </row>
    <row r="10" spans="1:19" x14ac:dyDescent="0.15">
      <c r="A10" s="74" ph="1"/>
      <c r="B10" s="74" ph="1"/>
      <c r="C10" s="74" ph="1"/>
      <c r="D10" s="74" ph="1"/>
      <c r="E10" s="74" ph="1"/>
      <c r="F10" s="74" ph="1"/>
      <c r="G10" s="74" ph="1"/>
      <c r="H10" s="74" ph="1"/>
    </row>
    <row r="11" spans="1:19" x14ac:dyDescent="0.15">
      <c r="A11" s="74" ph="1"/>
      <c r="B11" s="74" ph="1"/>
      <c r="C11" s="74" ph="1"/>
      <c r="D11" s="74" ph="1"/>
      <c r="E11" s="74" ph="1"/>
      <c r="F11" s="74" ph="1"/>
      <c r="G11" s="74" ph="1"/>
      <c r="H11" s="74" ph="1"/>
    </row>
    <row r="12" spans="1:19" x14ac:dyDescent="0.15">
      <c r="A12" s="74" ph="1"/>
      <c r="B12" s="74" ph="1"/>
      <c r="C12" s="74" ph="1"/>
      <c r="D12" s="74" ph="1"/>
      <c r="E12" s="74" ph="1"/>
      <c r="F12" s="74" ph="1"/>
      <c r="G12" s="74" ph="1"/>
      <c r="H12" s="74" ph="1"/>
    </row>
    <row r="13" spans="1:19" x14ac:dyDescent="0.15">
      <c r="A13" s="74" ph="1"/>
      <c r="B13" s="74" ph="1"/>
      <c r="C13" s="74" ph="1"/>
      <c r="D13" s="74" ph="1"/>
      <c r="E13" s="74" ph="1"/>
      <c r="F13" s="74" ph="1"/>
      <c r="G13" s="74" ph="1"/>
      <c r="H13" s="74" ph="1"/>
    </row>
    <row r="14" spans="1:19" x14ac:dyDescent="0.15">
      <c r="A14" s="74" ph="1"/>
      <c r="B14" s="74" ph="1"/>
      <c r="C14" s="74" ph="1"/>
      <c r="D14" s="74" ph="1"/>
      <c r="E14" s="74" ph="1"/>
      <c r="F14" s="74" ph="1"/>
      <c r="G14" s="74" ph="1"/>
      <c r="H14" s="74" ph="1"/>
    </row>
    <row r="15" spans="1:19" x14ac:dyDescent="0.15">
      <c r="A15" s="74" ph="1"/>
      <c r="B15" s="74" ph="1"/>
      <c r="C15" s="74" ph="1"/>
      <c r="D15" s="74" ph="1"/>
      <c r="E15" s="74" ph="1"/>
      <c r="F15" s="74" ph="1"/>
      <c r="G15" s="74" ph="1"/>
      <c r="H15" s="74" ph="1"/>
    </row>
    <row r="16" spans="1:19" x14ac:dyDescent="0.15">
      <c r="A16" s="74" ph="1"/>
      <c r="B16" s="74" ph="1"/>
      <c r="C16" s="74" ph="1"/>
      <c r="D16" s="74" ph="1"/>
      <c r="E16" s="74" ph="1"/>
      <c r="F16" s="74" ph="1"/>
      <c r="G16" s="74" ph="1"/>
      <c r="H16" s="74" ph="1"/>
    </row>
    <row r="17" spans="1:8" x14ac:dyDescent="0.15">
      <c r="A17" s="74" ph="1"/>
      <c r="B17" s="74" ph="1"/>
      <c r="C17" s="74" ph="1"/>
      <c r="D17" s="74" ph="1"/>
      <c r="E17" s="74" ph="1"/>
      <c r="F17" s="74" ph="1"/>
      <c r="G17" s="74" ph="1"/>
      <c r="H17" s="74" ph="1"/>
    </row>
    <row r="18" spans="1:8" x14ac:dyDescent="0.15">
      <c r="A18" s="74" ph="1"/>
      <c r="B18" s="74" ph="1"/>
      <c r="C18" s="74" ph="1"/>
      <c r="D18" s="74" ph="1"/>
      <c r="E18" s="74" ph="1"/>
      <c r="F18" s="74" ph="1"/>
      <c r="G18" s="74" ph="1"/>
      <c r="H18" s="74" ph="1"/>
    </row>
    <row r="19" spans="1:8" x14ac:dyDescent="0.15">
      <c r="A19" s="74" ph="1"/>
      <c r="B19" s="74" ph="1"/>
      <c r="C19" s="74" ph="1"/>
      <c r="D19" s="74" ph="1"/>
      <c r="E19" s="74" ph="1"/>
      <c r="F19" s="74" ph="1"/>
      <c r="G19" s="74" ph="1"/>
      <c r="H19" s="74" ph="1"/>
    </row>
    <row r="20" spans="1:8" x14ac:dyDescent="0.15">
      <c r="A20" s="74" ph="1"/>
      <c r="B20" s="74" ph="1"/>
      <c r="C20" s="74" ph="1"/>
      <c r="D20" s="74" ph="1"/>
      <c r="E20" s="74" ph="1"/>
      <c r="F20" s="74" ph="1"/>
      <c r="G20" s="74" ph="1"/>
      <c r="H20" s="74" ph="1"/>
    </row>
    <row r="21" spans="1:8" x14ac:dyDescent="0.15">
      <c r="A21" s="74" ph="1"/>
      <c r="B21" s="74" ph="1"/>
      <c r="C21" s="74" ph="1"/>
      <c r="D21" s="74" ph="1"/>
      <c r="E21" s="74" ph="1"/>
      <c r="F21" s="74" ph="1"/>
      <c r="G21" s="74" ph="1"/>
      <c r="H21" s="74" ph="1"/>
    </row>
    <row r="22" spans="1:8" x14ac:dyDescent="0.15">
      <c r="A22" s="74" ph="1"/>
      <c r="B22" s="74" ph="1"/>
      <c r="C22" s="74" ph="1"/>
      <c r="D22" s="74" ph="1"/>
      <c r="E22" s="74" ph="1"/>
      <c r="F22" s="74" ph="1"/>
      <c r="G22" s="74" ph="1"/>
      <c r="H22" s="74" ph="1"/>
    </row>
  </sheetData>
  <mergeCells count="7">
    <mergeCell ref="A5:H22"/>
    <mergeCell ref="J1:S1"/>
    <mergeCell ref="J2:P3"/>
    <mergeCell ref="J4:R4"/>
    <mergeCell ref="A1:G4"/>
    <mergeCell ref="H2:H4"/>
    <mergeCell ref="I1:I4"/>
  </mergeCells>
  <phoneticPr fontId="7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F96DF-74BF-4A67-8653-ECB02169D136}">
          <x14:formula1>
            <xm:f>附表!$G$1:$G$2</xm:f>
          </x14:formula1>
          <xm:sqref>H2:H4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5"/>
  <sheetViews>
    <sheetView zoomScale="85" zoomScaleNormal="85" workbookViewId="0">
      <pane ySplit="1" topLeftCell="A2" activePane="bottomLeft" state="frozen"/>
      <selection pane="bottomLeft" activeCell="U3" sqref="U3:AA9"/>
    </sheetView>
  </sheetViews>
  <sheetFormatPr defaultRowHeight="13.5" x14ac:dyDescent="0.15"/>
  <cols>
    <col min="1" max="1" width="19.625" style="44" customWidth="1"/>
    <col min="2" max="2" width="16.875" customWidth="1"/>
    <col min="5" max="6" width="10" bestFit="1" customWidth="1"/>
    <col min="7" max="7" width="8" bestFit="1" customWidth="1"/>
    <col min="8" max="9" width="10" bestFit="1" customWidth="1"/>
    <col min="18" max="18" width="14.875" customWidth="1"/>
    <col min="19" max="19" width="15.375" customWidth="1"/>
  </cols>
  <sheetData>
    <row r="1" spans="1:27" s="3" customFormat="1" ht="16.149999999999999" customHeight="1" x14ac:dyDescent="0.15">
      <c r="A1" s="3" t="s">
        <v>12</v>
      </c>
      <c r="B1" s="3" t="s">
        <v>0</v>
      </c>
      <c r="C1" s="5" t="s">
        <v>70</v>
      </c>
      <c r="D1" s="50" t="s">
        <v>240</v>
      </c>
      <c r="E1" s="5" t="s">
        <v>71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9</v>
      </c>
      <c r="N1" s="3" t="s">
        <v>8</v>
      </c>
      <c r="O1" s="3" t="s">
        <v>10</v>
      </c>
      <c r="P1" s="5" t="s">
        <v>72</v>
      </c>
      <c r="Q1" t="s">
        <v>241</v>
      </c>
      <c r="R1" s="2" t="s">
        <v>13</v>
      </c>
      <c r="S1" s="4" t="s">
        <v>16</v>
      </c>
    </row>
    <row r="2" spans="1:27" s="3" customFormat="1" ht="16.149999999999999" customHeight="1" x14ac:dyDescent="0.15">
      <c r="A2" s="49" t="s">
        <v>131</v>
      </c>
      <c r="C2" s="5"/>
      <c r="D2" s="5"/>
      <c r="E2" s="5"/>
      <c r="P2" s="5"/>
      <c r="R2" s="2"/>
      <c r="S2" s="4"/>
    </row>
    <row r="3" spans="1:27" x14ac:dyDescent="0.15">
      <c r="A3" s="46" t="s">
        <v>239</v>
      </c>
      <c r="B3" s="8" t="s">
        <v>15</v>
      </c>
      <c r="C3">
        <v>1</v>
      </c>
      <c r="E3">
        <v>0</v>
      </c>
      <c r="F3">
        <v>65</v>
      </c>
      <c r="H3">
        <v>65</v>
      </c>
      <c r="L3">
        <v>3</v>
      </c>
      <c r="O3">
        <v>0.3</v>
      </c>
      <c r="Q3">
        <v>1.3339999999999999E-2</v>
      </c>
      <c r="R3">
        <f>$F3-$E3+$G3*用户配置文件!$C$4+$H3*用户配置文件!$D$4+$I3*用户配置文件!$E$4+$J3*用户配置文件!$F$4+$K3*用户配置文件!$G$4+$L3*用户配置文件!$H$4+$M3*用户配置文件!$I$4+$N3*用户配置文件!$J$4+$O3*用户配置文件!$K$4+$P3*用户配置文件!$L$4</f>
        <v>73.586525759577285</v>
      </c>
      <c r="S3">
        <f t="shared" ref="S3:S42" si="0">R3/C3</f>
        <v>73.586525759577285</v>
      </c>
      <c r="U3" s="80" t="s">
        <v>220</v>
      </c>
      <c r="V3" s="81"/>
      <c r="W3" s="81"/>
      <c r="X3" s="81"/>
      <c r="Y3" s="81"/>
      <c r="Z3" s="81"/>
      <c r="AA3" s="81"/>
    </row>
    <row r="4" spans="1:27" ht="16.149999999999999" customHeight="1" x14ac:dyDescent="0.15">
      <c r="A4" s="46" t="s">
        <v>239</v>
      </c>
      <c r="B4" s="8" t="s">
        <v>15</v>
      </c>
      <c r="C4">
        <v>1</v>
      </c>
      <c r="E4">
        <v>0</v>
      </c>
      <c r="F4">
        <v>65</v>
      </c>
      <c r="H4">
        <v>65</v>
      </c>
      <c r="I4">
        <v>0.3</v>
      </c>
      <c r="L4">
        <v>3</v>
      </c>
      <c r="Q4">
        <v>1.3339999999999999E-2</v>
      </c>
      <c r="R4">
        <f>$F4-$E4+$G4*用户配置文件!$C$4+$H4*用户配置文件!$D$4+$I4*用户配置文件!$E$4+$J4*用户配置文件!$F$4+$K4*用户配置文件!$G$4+$L4*用户配置文件!$H$4+$M4*用户配置文件!$I$4+$N4*用户配置文件!$J$4+$O4*用户配置文件!$K$4+$P4*用户配置文件!$L$4</f>
        <v>153.17052575957729</v>
      </c>
      <c r="S4">
        <f t="shared" si="0"/>
        <v>153.17052575957729</v>
      </c>
      <c r="U4" s="81"/>
      <c r="V4" s="81"/>
      <c r="W4" s="81"/>
      <c r="X4" s="81"/>
      <c r="Y4" s="81"/>
      <c r="Z4" s="81"/>
      <c r="AA4" s="81"/>
    </row>
    <row r="5" spans="1:27" x14ac:dyDescent="0.15">
      <c r="A5" s="46" t="s">
        <v>239</v>
      </c>
      <c r="B5" s="8" t="s">
        <v>15</v>
      </c>
      <c r="C5">
        <v>1</v>
      </c>
      <c r="E5">
        <v>0</v>
      </c>
      <c r="F5">
        <v>65</v>
      </c>
      <c r="H5">
        <v>65</v>
      </c>
      <c r="K5">
        <v>0.9</v>
      </c>
      <c r="L5">
        <v>3</v>
      </c>
      <c r="Q5">
        <v>1.3339999999999999E-2</v>
      </c>
      <c r="R5">
        <f>$F5-$E5+$G5*用户配置文件!$C$4+$H5*用户配置文件!$D$4+$I5*用户配置文件!$E$4+$J5*用户配置文件!$F$4+$K5*用户配置文件!$G$4+$L5*用户配置文件!$H$4+$M5*用户配置文件!$I$4+$N5*用户配置文件!$J$4+$O5*用户配置文件!$K$4+$P5*用户配置文件!$L$4</f>
        <v>73.586525759577285</v>
      </c>
      <c r="S5">
        <f t="shared" si="0"/>
        <v>73.586525759577285</v>
      </c>
      <c r="U5" s="81"/>
      <c r="V5" s="81"/>
      <c r="W5" s="81"/>
      <c r="X5" s="81"/>
      <c r="Y5" s="81"/>
      <c r="Z5" s="81"/>
      <c r="AA5" s="81"/>
    </row>
    <row r="6" spans="1:27" x14ac:dyDescent="0.15">
      <c r="A6" s="46" t="s">
        <v>239</v>
      </c>
      <c r="B6" s="8" t="s">
        <v>15</v>
      </c>
      <c r="C6">
        <v>1</v>
      </c>
      <c r="E6">
        <v>0</v>
      </c>
      <c r="F6">
        <v>65</v>
      </c>
      <c r="H6">
        <v>65</v>
      </c>
      <c r="L6">
        <v>3</v>
      </c>
      <c r="M6">
        <v>0.3</v>
      </c>
      <c r="Q6">
        <v>1.3339999999999999E-2</v>
      </c>
      <c r="R6">
        <f>$F6-$E6+$G6*用户配置文件!$C$4+$H6*用户配置文件!$D$4+$I6*用户配置文件!$E$4+$J6*用户配置文件!$F$4+$K6*用户配置文件!$G$4+$L6*用户配置文件!$H$4+$M6*用户配置文件!$I$4+$N6*用户配置文件!$J$4+$O6*用户配置文件!$K$4+$P6*用户配置文件!$L$4</f>
        <v>73.586525759577285</v>
      </c>
      <c r="S6">
        <f t="shared" si="0"/>
        <v>73.586525759577285</v>
      </c>
      <c r="U6" s="81"/>
      <c r="V6" s="81"/>
      <c r="W6" s="81"/>
      <c r="X6" s="81"/>
      <c r="Y6" s="81"/>
      <c r="Z6" s="81"/>
      <c r="AA6" s="81"/>
    </row>
    <row r="7" spans="1:27" x14ac:dyDescent="0.15">
      <c r="A7" s="46" t="s">
        <v>239</v>
      </c>
      <c r="B7" s="8" t="s">
        <v>15</v>
      </c>
      <c r="C7">
        <v>1</v>
      </c>
      <c r="E7">
        <v>0</v>
      </c>
      <c r="F7">
        <v>65</v>
      </c>
      <c r="H7">
        <v>65</v>
      </c>
      <c r="L7">
        <v>3</v>
      </c>
      <c r="N7">
        <v>7.5</v>
      </c>
      <c r="Q7">
        <v>1.3339999999999999E-2</v>
      </c>
      <c r="R7">
        <f>$F7-$E7+$G7*用户配置文件!$C$4+$H7*用户配置文件!$D$4+$I7*用户配置文件!$E$4+$J7*用户配置文件!$F$4+$K7*用户配置文件!$G$4+$L7*用户配置文件!$H$4+$M7*用户配置文件!$I$4+$N7*用户配置文件!$J$4+$O7*用户配置文件!$K$4+$P7*用户配置文件!$L$4</f>
        <v>73.586525759577285</v>
      </c>
      <c r="S7">
        <f t="shared" si="0"/>
        <v>73.586525759577285</v>
      </c>
      <c r="U7" s="81"/>
      <c r="V7" s="81"/>
      <c r="W7" s="81"/>
      <c r="X7" s="81"/>
      <c r="Y7" s="81"/>
      <c r="Z7" s="81"/>
      <c r="AA7" s="81"/>
    </row>
    <row r="8" spans="1:27" x14ac:dyDescent="0.15">
      <c r="A8" s="46" t="s">
        <v>239</v>
      </c>
      <c r="B8" s="8" t="s">
        <v>17</v>
      </c>
      <c r="C8">
        <v>2</v>
      </c>
      <c r="E8">
        <v>0</v>
      </c>
      <c r="F8">
        <v>135</v>
      </c>
      <c r="H8">
        <v>135</v>
      </c>
      <c r="L8">
        <v>5.5</v>
      </c>
      <c r="O8">
        <v>0.3</v>
      </c>
      <c r="Q8">
        <v>1.3339999999999999E-2</v>
      </c>
      <c r="R8">
        <f>$F8-$E8+$G8*用户配置文件!$C$4+$H8*用户配置文件!$D$4+$I8*用户配置文件!$E$4+$J8*用户配置文件!$F$4+$K8*用户配置文件!$G$4+$L8*用户配置文件!$H$4+$M8*用户配置文件!$I$4+$N8*用户配置文件!$J$4+$O8*用户配置文件!$K$4+$P8*用户配置文件!$L$4</f>
        <v>152.83355350066051</v>
      </c>
      <c r="S8">
        <f t="shared" si="0"/>
        <v>76.416776750330257</v>
      </c>
      <c r="U8" s="81"/>
      <c r="V8" s="81"/>
      <c r="W8" s="81"/>
      <c r="X8" s="81"/>
      <c r="Y8" s="81"/>
      <c r="Z8" s="81"/>
      <c r="AA8" s="81"/>
    </row>
    <row r="9" spans="1:27" x14ac:dyDescent="0.15">
      <c r="A9" s="46" t="s">
        <v>239</v>
      </c>
      <c r="B9" s="8" t="s">
        <v>17</v>
      </c>
      <c r="C9">
        <v>2</v>
      </c>
      <c r="E9">
        <v>0</v>
      </c>
      <c r="F9">
        <v>135</v>
      </c>
      <c r="H9">
        <v>135</v>
      </c>
      <c r="I9">
        <v>0.3</v>
      </c>
      <c r="L9">
        <v>5.5</v>
      </c>
      <c r="Q9">
        <v>1.3339999999999999E-2</v>
      </c>
      <c r="R9">
        <f>$F9-$E9+$G9*用户配置文件!$C$4+$H9*用户配置文件!$D$4+$I9*用户配置文件!$E$4+$J9*用户配置文件!$F$4+$K9*用户配置文件!$G$4+$L9*用户配置文件!$H$4+$M9*用户配置文件!$I$4+$N9*用户配置文件!$J$4+$O9*用户配置文件!$K$4+$P9*用户配置文件!$L$4</f>
        <v>232.41755350066052</v>
      </c>
      <c r="S9">
        <f t="shared" si="0"/>
        <v>116.20877675033026</v>
      </c>
      <c r="U9" s="81"/>
      <c r="V9" s="81"/>
      <c r="W9" s="81"/>
      <c r="X9" s="81"/>
      <c r="Y9" s="81"/>
      <c r="Z9" s="81"/>
      <c r="AA9" s="81"/>
    </row>
    <row r="10" spans="1:27" x14ac:dyDescent="0.15">
      <c r="A10" s="46" t="s">
        <v>239</v>
      </c>
      <c r="B10" s="8" t="s">
        <v>17</v>
      </c>
      <c r="C10">
        <v>2</v>
      </c>
      <c r="E10">
        <v>0</v>
      </c>
      <c r="F10">
        <v>135</v>
      </c>
      <c r="H10">
        <v>135</v>
      </c>
      <c r="K10">
        <v>0.9</v>
      </c>
      <c r="L10">
        <v>5.5</v>
      </c>
      <c r="Q10">
        <v>1.3339999999999999E-2</v>
      </c>
      <c r="R10">
        <f>$F10-$E10+$G10*用户配置文件!$C$4+$H10*用户配置文件!$D$4+$I10*用户配置文件!$E$4+$J10*用户配置文件!$F$4+$K10*用户配置文件!$G$4+$L10*用户配置文件!$H$4+$M10*用户配置文件!$I$4+$N10*用户配置文件!$J$4+$O10*用户配置文件!$K$4+$P10*用户配置文件!$L$4</f>
        <v>152.83355350066051</v>
      </c>
      <c r="S10">
        <f t="shared" si="0"/>
        <v>76.416776750330257</v>
      </c>
    </row>
    <row r="11" spans="1:27" x14ac:dyDescent="0.15">
      <c r="A11" s="46" t="s">
        <v>239</v>
      </c>
      <c r="B11" s="8" t="s">
        <v>17</v>
      </c>
      <c r="C11">
        <v>2</v>
      </c>
      <c r="E11">
        <v>0</v>
      </c>
      <c r="F11">
        <v>135</v>
      </c>
      <c r="H11">
        <v>135</v>
      </c>
      <c r="L11">
        <v>5.5</v>
      </c>
      <c r="M11">
        <v>0.3</v>
      </c>
      <c r="Q11">
        <v>1.3339999999999999E-2</v>
      </c>
      <c r="R11">
        <f>$F11-$E11+$G11*用户配置文件!$C$4+$H11*用户配置文件!$D$4+$I11*用户配置文件!$E$4+$J11*用户配置文件!$F$4+$K11*用户配置文件!$G$4+$L11*用户配置文件!$H$4+$M11*用户配置文件!$I$4+$N11*用户配置文件!$J$4+$O11*用户配置文件!$K$4+$P11*用户配置文件!$L$4</f>
        <v>152.83355350066051</v>
      </c>
      <c r="S11">
        <f t="shared" si="0"/>
        <v>76.416776750330257</v>
      </c>
      <c r="U11" s="78" t="s">
        <v>246</v>
      </c>
      <c r="V11" s="79"/>
      <c r="W11" s="79"/>
      <c r="X11" s="79"/>
      <c r="Y11" s="79"/>
      <c r="Z11" s="79"/>
      <c r="AA11" s="79"/>
    </row>
    <row r="12" spans="1:27" x14ac:dyDescent="0.15">
      <c r="A12" s="46" t="s">
        <v>239</v>
      </c>
      <c r="B12" s="8" t="s">
        <v>17</v>
      </c>
      <c r="C12">
        <v>2</v>
      </c>
      <c r="E12">
        <v>0</v>
      </c>
      <c r="F12">
        <v>135</v>
      </c>
      <c r="H12">
        <v>135</v>
      </c>
      <c r="L12">
        <v>5.5</v>
      </c>
      <c r="N12">
        <v>7.5</v>
      </c>
      <c r="Q12">
        <v>1.3339999999999999E-2</v>
      </c>
      <c r="R12">
        <f>$F12-$E12+$G12*用户配置文件!$C$4+$H12*用户配置文件!$D$4+$I12*用户配置文件!$E$4+$J12*用户配置文件!$F$4+$K12*用户配置文件!$G$4+$L12*用户配置文件!$H$4+$M12*用户配置文件!$I$4+$N12*用户配置文件!$J$4+$O12*用户配置文件!$K$4+$P12*用户配置文件!$L$4</f>
        <v>152.83355350066051</v>
      </c>
      <c r="S12">
        <f t="shared" si="0"/>
        <v>76.416776750330257</v>
      </c>
      <c r="U12" s="79"/>
      <c r="V12" s="79"/>
      <c r="W12" s="79"/>
      <c r="X12" s="79"/>
      <c r="Y12" s="79"/>
      <c r="Z12" s="79"/>
      <c r="AA12" s="79"/>
    </row>
    <row r="13" spans="1:27" x14ac:dyDescent="0.15">
      <c r="A13" s="46" t="s">
        <v>239</v>
      </c>
      <c r="B13" s="8" t="s">
        <v>18</v>
      </c>
      <c r="C13">
        <v>1</v>
      </c>
      <c r="E13">
        <v>0</v>
      </c>
      <c r="F13">
        <v>75</v>
      </c>
      <c r="H13">
        <v>75</v>
      </c>
      <c r="L13">
        <v>3</v>
      </c>
      <c r="O13">
        <v>0.3</v>
      </c>
      <c r="Q13">
        <v>0.02</v>
      </c>
      <c r="R13">
        <f>$F13-$E13+$G13*用户配置文件!$C$4+$H13*用户配置文件!$D$4+$I13*用户配置文件!$E$4+$J13*用户配置文件!$F$4+$K13*用户配置文件!$G$4+$L13*用户配置文件!$H$4+$M13*用户配置文件!$I$4+$N13*用户配置文件!$J$4+$O13*用户配置文件!$K$4+$P13*用户配置文件!$L$4</f>
        <v>84.907529722589175</v>
      </c>
      <c r="S13">
        <f t="shared" si="0"/>
        <v>84.907529722589175</v>
      </c>
      <c r="U13" s="79"/>
      <c r="V13" s="79"/>
      <c r="W13" s="79"/>
      <c r="X13" s="79"/>
      <c r="Y13" s="79"/>
      <c r="Z13" s="79"/>
      <c r="AA13" s="79"/>
    </row>
    <row r="14" spans="1:27" x14ac:dyDescent="0.15">
      <c r="A14" s="46" t="s">
        <v>239</v>
      </c>
      <c r="B14" s="8" t="s">
        <v>19</v>
      </c>
      <c r="C14">
        <v>1</v>
      </c>
      <c r="E14">
        <v>0</v>
      </c>
      <c r="F14">
        <v>75</v>
      </c>
      <c r="H14">
        <v>75</v>
      </c>
      <c r="I14">
        <v>0.3</v>
      </c>
      <c r="L14">
        <v>3</v>
      </c>
      <c r="Q14">
        <v>0.02</v>
      </c>
      <c r="R14">
        <f>$F14-$E14+$G14*用户配置文件!$C$4+$H14*用户配置文件!$D$4+$I14*用户配置文件!$E$4+$J14*用户配置文件!$F$4+$K14*用户配置文件!$G$4+$L14*用户配置文件!$H$4+$M14*用户配置文件!$I$4+$N14*用户配置文件!$J$4+$O14*用户配置文件!$K$4+$P14*用户配置文件!$L$4</f>
        <v>164.49152972258918</v>
      </c>
      <c r="S14">
        <f t="shared" si="0"/>
        <v>164.49152972258918</v>
      </c>
      <c r="U14" s="79"/>
      <c r="V14" s="79"/>
      <c r="W14" s="79"/>
      <c r="X14" s="79"/>
      <c r="Y14" s="79"/>
      <c r="Z14" s="79"/>
      <c r="AA14" s="79"/>
    </row>
    <row r="15" spans="1:27" x14ac:dyDescent="0.15">
      <c r="A15" s="46" t="s">
        <v>239</v>
      </c>
      <c r="B15" s="8" t="s">
        <v>20</v>
      </c>
      <c r="C15">
        <v>1</v>
      </c>
      <c r="E15">
        <v>0</v>
      </c>
      <c r="F15">
        <v>75</v>
      </c>
      <c r="H15">
        <v>75</v>
      </c>
      <c r="K15">
        <v>0.9</v>
      </c>
      <c r="L15">
        <v>3</v>
      </c>
      <c r="Q15">
        <v>0.02</v>
      </c>
      <c r="R15">
        <f>$F15-$E15+$G15*用户配置文件!$C$4+$H15*用户配置文件!$D$4+$I15*用户配置文件!$E$4+$J15*用户配置文件!$F$4+$K15*用户配置文件!$G$4+$L15*用户配置文件!$H$4+$M15*用户配置文件!$I$4+$N15*用户配置文件!$J$4+$O15*用户配置文件!$K$4+$P15*用户配置文件!$L$4</f>
        <v>84.907529722589175</v>
      </c>
      <c r="S15">
        <f t="shared" si="0"/>
        <v>84.907529722589175</v>
      </c>
      <c r="U15" s="79"/>
      <c r="V15" s="79"/>
      <c r="W15" s="79"/>
      <c r="X15" s="79"/>
      <c r="Y15" s="79"/>
      <c r="Z15" s="79"/>
      <c r="AA15" s="79"/>
    </row>
    <row r="16" spans="1:27" x14ac:dyDescent="0.15">
      <c r="A16" s="46" t="s">
        <v>239</v>
      </c>
      <c r="B16" s="8" t="s">
        <v>21</v>
      </c>
      <c r="C16">
        <v>1</v>
      </c>
      <c r="E16">
        <v>0</v>
      </c>
      <c r="F16">
        <v>75</v>
      </c>
      <c r="H16">
        <v>75</v>
      </c>
      <c r="L16">
        <v>3</v>
      </c>
      <c r="M16" s="34">
        <v>0.3</v>
      </c>
      <c r="Q16">
        <v>0.02</v>
      </c>
      <c r="R16">
        <f>$F16-$E16+$G16*用户配置文件!$C$4+$H16*用户配置文件!$D$4+$I16*用户配置文件!$E$4+$J16*用户配置文件!$F$4+$K16*用户配置文件!$G$4+$L16*用户配置文件!$H$4+$M16*用户配置文件!$I$4+$N16*用户配置文件!$J$4+$O16*用户配置文件!$K$4+$P16*用户配置文件!$L$4</f>
        <v>84.907529722589175</v>
      </c>
      <c r="S16">
        <f t="shared" si="0"/>
        <v>84.907529722589175</v>
      </c>
    </row>
    <row r="17" spans="1:19" x14ac:dyDescent="0.15">
      <c r="A17" s="46" t="s">
        <v>239</v>
      </c>
      <c r="B17" s="8" t="s">
        <v>22</v>
      </c>
      <c r="C17">
        <v>1</v>
      </c>
      <c r="E17">
        <v>0</v>
      </c>
      <c r="F17">
        <v>75</v>
      </c>
      <c r="H17">
        <v>75</v>
      </c>
      <c r="L17">
        <v>3</v>
      </c>
      <c r="N17">
        <v>7.5</v>
      </c>
      <c r="Q17">
        <v>0.02</v>
      </c>
      <c r="R17">
        <f>$F17-$E17+$G17*用户配置文件!$C$4+$H17*用户配置文件!$D$4+$I17*用户配置文件!$E$4+$J17*用户配置文件!$F$4+$K17*用户配置文件!$G$4+$L17*用户配置文件!$H$4+$M17*用户配置文件!$I$4+$N17*用户配置文件!$J$4+$O17*用户配置文件!$K$4+$P17*用户配置文件!$L$4</f>
        <v>84.907529722589175</v>
      </c>
      <c r="S17">
        <f t="shared" si="0"/>
        <v>84.907529722589175</v>
      </c>
    </row>
    <row r="18" spans="1:19" x14ac:dyDescent="0.15">
      <c r="A18" s="46" t="s">
        <v>239</v>
      </c>
      <c r="B18" s="9" t="s">
        <v>23</v>
      </c>
      <c r="C18">
        <v>2</v>
      </c>
      <c r="E18">
        <v>0</v>
      </c>
      <c r="F18">
        <v>160</v>
      </c>
      <c r="H18">
        <v>160</v>
      </c>
      <c r="L18">
        <v>5.5</v>
      </c>
      <c r="O18">
        <v>0.3</v>
      </c>
      <c r="Q18">
        <v>0.02</v>
      </c>
      <c r="R18">
        <f>$F18-$E18+$G18*用户配置文件!$C$4+$H18*用户配置文件!$D$4+$I18*用户配置文件!$E$4+$J18*用户配置文件!$F$4+$K18*用户配置文件!$G$4+$L18*用户配置文件!$H$4+$M18*用户配置文件!$I$4+$N18*用户配置文件!$J$4+$O18*用户配置文件!$K$4+$P18*用户配置文件!$L$4</f>
        <v>181.13606340819021</v>
      </c>
      <c r="S18">
        <f t="shared" si="0"/>
        <v>90.568031704095105</v>
      </c>
    </row>
    <row r="19" spans="1:19" x14ac:dyDescent="0.15">
      <c r="A19" s="46" t="s">
        <v>239</v>
      </c>
      <c r="B19" s="9" t="s">
        <v>23</v>
      </c>
      <c r="C19">
        <v>2</v>
      </c>
      <c r="E19">
        <v>0</v>
      </c>
      <c r="F19">
        <v>160</v>
      </c>
      <c r="H19">
        <v>160</v>
      </c>
      <c r="I19">
        <v>0.3</v>
      </c>
      <c r="L19">
        <v>5.5</v>
      </c>
      <c r="Q19">
        <v>0.02</v>
      </c>
      <c r="R19">
        <f>$F19-$E19+$G19*用户配置文件!$C$4+$H19*用户配置文件!$D$4+$I19*用户配置文件!$E$4+$J19*用户配置文件!$F$4+$K19*用户配置文件!$G$4+$L19*用户配置文件!$H$4+$M19*用户配置文件!$I$4+$N19*用户配置文件!$J$4+$O19*用户配置文件!$K$4+$P19*用户配置文件!$L$4</f>
        <v>260.72006340819019</v>
      </c>
      <c r="S19">
        <f t="shared" si="0"/>
        <v>130.36003170409509</v>
      </c>
    </row>
    <row r="20" spans="1:19" x14ac:dyDescent="0.15">
      <c r="A20" s="46" t="s">
        <v>239</v>
      </c>
      <c r="B20" s="9" t="s">
        <v>23</v>
      </c>
      <c r="C20">
        <v>2</v>
      </c>
      <c r="E20">
        <v>0</v>
      </c>
      <c r="F20">
        <v>160</v>
      </c>
      <c r="H20">
        <v>160</v>
      </c>
      <c r="K20">
        <v>0.9</v>
      </c>
      <c r="L20">
        <v>5.5</v>
      </c>
      <c r="Q20">
        <v>0.02</v>
      </c>
      <c r="R20">
        <f>$F20-$E20+$G20*用户配置文件!$C$4+$H20*用户配置文件!$D$4+$I20*用户配置文件!$E$4+$J20*用户配置文件!$F$4+$K20*用户配置文件!$G$4+$L20*用户配置文件!$H$4+$M20*用户配置文件!$I$4+$N20*用户配置文件!$J$4+$O20*用户配置文件!$K$4+$P20*用户配置文件!$L$4</f>
        <v>181.13606340819021</v>
      </c>
      <c r="S20">
        <f t="shared" si="0"/>
        <v>90.568031704095105</v>
      </c>
    </row>
    <row r="21" spans="1:19" x14ac:dyDescent="0.15">
      <c r="A21" s="46" t="s">
        <v>239</v>
      </c>
      <c r="B21" s="9" t="s">
        <v>23</v>
      </c>
      <c r="C21">
        <v>2</v>
      </c>
      <c r="E21">
        <v>0</v>
      </c>
      <c r="F21">
        <v>160</v>
      </c>
      <c r="H21">
        <v>160</v>
      </c>
      <c r="L21">
        <v>5.5</v>
      </c>
      <c r="M21">
        <v>0.3</v>
      </c>
      <c r="Q21">
        <v>0.02</v>
      </c>
      <c r="R21">
        <f>$F21-$E21+$G21*用户配置文件!$C$4+$H21*用户配置文件!$D$4+$I21*用户配置文件!$E$4+$J21*用户配置文件!$F$4+$K21*用户配置文件!$G$4+$L21*用户配置文件!$H$4+$M21*用户配置文件!$I$4+$N21*用户配置文件!$J$4+$O21*用户配置文件!$K$4+$P21*用户配置文件!$L$4</f>
        <v>181.13606340819021</v>
      </c>
      <c r="S21">
        <f t="shared" si="0"/>
        <v>90.568031704095105</v>
      </c>
    </row>
    <row r="22" spans="1:19" x14ac:dyDescent="0.15">
      <c r="A22" s="46" t="s">
        <v>239</v>
      </c>
      <c r="B22" s="9" t="s">
        <v>23</v>
      </c>
      <c r="C22">
        <v>2</v>
      </c>
      <c r="E22">
        <v>0</v>
      </c>
      <c r="F22">
        <v>160</v>
      </c>
      <c r="H22">
        <v>160</v>
      </c>
      <c r="L22">
        <v>5.5</v>
      </c>
      <c r="N22">
        <v>7.5</v>
      </c>
      <c r="Q22">
        <v>0.02</v>
      </c>
      <c r="R22">
        <f>$F22-$E22+$G22*用户配置文件!$C$4+$H22*用户配置文件!$D$4+$I22*用户配置文件!$E$4+$J22*用户配置文件!$F$4+$K22*用户配置文件!$G$4+$L22*用户配置文件!$H$4+$M22*用户配置文件!$I$4+$N22*用户配置文件!$J$4+$O22*用户配置文件!$K$4+$P22*用户配置文件!$L$4</f>
        <v>181.13606340819021</v>
      </c>
      <c r="S22">
        <f t="shared" si="0"/>
        <v>90.568031704095105</v>
      </c>
    </row>
    <row r="23" spans="1:19" x14ac:dyDescent="0.15">
      <c r="A23" s="46" t="s">
        <v>239</v>
      </c>
      <c r="B23" s="9" t="s">
        <v>24</v>
      </c>
      <c r="C23">
        <v>1</v>
      </c>
      <c r="E23">
        <v>0</v>
      </c>
      <c r="F23">
        <v>85</v>
      </c>
      <c r="H23">
        <v>85</v>
      </c>
      <c r="L23">
        <v>3</v>
      </c>
      <c r="O23">
        <v>0.3</v>
      </c>
      <c r="Q23">
        <v>3.3399999999999999E-2</v>
      </c>
      <c r="R23">
        <f>$F23-$E23+$G23*用户配置文件!$C$4+$H23*用户配置文件!$D$4+$I23*用户配置文件!$E$4+$J23*用户配置文件!$F$4+$K23*用户配置文件!$G$4+$L23*用户配置文件!$H$4+$M23*用户配置文件!$I$4+$N23*用户配置文件!$J$4+$O23*用户配置文件!$K$4+$P23*用户配置文件!$L$4</f>
        <v>96.22853368560105</v>
      </c>
      <c r="S23">
        <f t="shared" si="0"/>
        <v>96.22853368560105</v>
      </c>
    </row>
    <row r="24" spans="1:19" x14ac:dyDescent="0.15">
      <c r="A24" s="46" t="s">
        <v>235</v>
      </c>
      <c r="B24" s="9" t="s">
        <v>24</v>
      </c>
      <c r="C24">
        <v>1</v>
      </c>
      <c r="E24">
        <v>0</v>
      </c>
      <c r="F24">
        <v>85</v>
      </c>
      <c r="H24">
        <v>85</v>
      </c>
      <c r="I24">
        <v>0.3</v>
      </c>
      <c r="L24">
        <v>3</v>
      </c>
      <c r="Q24">
        <v>3.3399999999999999E-2</v>
      </c>
      <c r="R24">
        <f>$F24-$E24+$G24*用户配置文件!$C$4+$H24*用户配置文件!$D$4+$I24*用户配置文件!$E$4+$J24*用户配置文件!$F$4+$K24*用户配置文件!$G$4+$L24*用户配置文件!$H$4+$M24*用户配置文件!$I$4+$N24*用户配置文件!$J$4+$O24*用户配置文件!$K$4+$P24*用户配置文件!$L$4</f>
        <v>175.81253368560104</v>
      </c>
      <c r="S24">
        <f t="shared" si="0"/>
        <v>175.81253368560104</v>
      </c>
    </row>
    <row r="25" spans="1:19" x14ac:dyDescent="0.15">
      <c r="A25" s="46" t="s">
        <v>239</v>
      </c>
      <c r="B25" s="9" t="s">
        <v>24</v>
      </c>
      <c r="C25">
        <v>1</v>
      </c>
      <c r="E25">
        <v>0</v>
      </c>
      <c r="F25">
        <v>85</v>
      </c>
      <c r="H25">
        <v>85</v>
      </c>
      <c r="K25">
        <v>0.9</v>
      </c>
      <c r="L25">
        <v>3</v>
      </c>
      <c r="Q25">
        <v>3.3399999999999999E-2</v>
      </c>
      <c r="R25">
        <f>$F25-$E25+$G25*用户配置文件!$C$4+$H25*用户配置文件!$D$4+$I25*用户配置文件!$E$4+$J25*用户配置文件!$F$4+$K25*用户配置文件!$G$4+$L25*用户配置文件!$H$4+$M25*用户配置文件!$I$4+$N25*用户配置文件!$J$4+$O25*用户配置文件!$K$4+$P25*用户配置文件!$L$4</f>
        <v>96.22853368560105</v>
      </c>
      <c r="S25">
        <f t="shared" si="0"/>
        <v>96.22853368560105</v>
      </c>
    </row>
    <row r="26" spans="1:19" x14ac:dyDescent="0.15">
      <c r="A26" s="46" t="s">
        <v>239</v>
      </c>
      <c r="B26" s="9" t="s">
        <v>24</v>
      </c>
      <c r="C26">
        <v>1</v>
      </c>
      <c r="E26">
        <v>0</v>
      </c>
      <c r="F26">
        <v>85</v>
      </c>
      <c r="H26">
        <v>85</v>
      </c>
      <c r="L26">
        <v>3</v>
      </c>
      <c r="M26">
        <v>0.3</v>
      </c>
      <c r="Q26">
        <v>3.3399999999999999E-2</v>
      </c>
      <c r="R26">
        <f>$F26-$E26+$G26*用户配置文件!$C$4+$H26*用户配置文件!$D$4+$I26*用户配置文件!$E$4+$J26*用户配置文件!$F$4+$K26*用户配置文件!$G$4+$L26*用户配置文件!$H$4+$M26*用户配置文件!$I$4+$N26*用户配置文件!$J$4+$O26*用户配置文件!$K$4+$P26*用户配置文件!$L$4</f>
        <v>96.22853368560105</v>
      </c>
      <c r="S26">
        <f t="shared" si="0"/>
        <v>96.22853368560105</v>
      </c>
    </row>
    <row r="27" spans="1:19" x14ac:dyDescent="0.15">
      <c r="A27" s="46" t="s">
        <v>239</v>
      </c>
      <c r="B27" s="9" t="s">
        <v>24</v>
      </c>
      <c r="C27">
        <v>1</v>
      </c>
      <c r="E27">
        <v>0</v>
      </c>
      <c r="F27">
        <v>85</v>
      </c>
      <c r="H27">
        <v>85</v>
      </c>
      <c r="L27">
        <v>3</v>
      </c>
      <c r="N27">
        <v>7.5</v>
      </c>
      <c r="Q27">
        <v>3.3399999999999999E-2</v>
      </c>
      <c r="R27">
        <f>$F27-$E27+$G27*用户配置文件!$C$4+$H27*用户配置文件!$D$4+$I27*用户配置文件!$E$4+$J27*用户配置文件!$F$4+$K27*用户配置文件!$G$4+$L27*用户配置文件!$H$4+$M27*用户配置文件!$I$4+$N27*用户配置文件!$J$4+$O27*用户配置文件!$K$4+$P27*用户配置文件!$L$4</f>
        <v>96.22853368560105</v>
      </c>
      <c r="S27">
        <f t="shared" si="0"/>
        <v>96.22853368560105</v>
      </c>
    </row>
    <row r="28" spans="1:19" x14ac:dyDescent="0.15">
      <c r="A28" s="46" t="s">
        <v>239</v>
      </c>
      <c r="B28" s="9" t="s">
        <v>25</v>
      </c>
      <c r="C28">
        <v>2</v>
      </c>
      <c r="E28">
        <v>0</v>
      </c>
      <c r="F28">
        <v>180</v>
      </c>
      <c r="H28">
        <v>180</v>
      </c>
      <c r="L28">
        <v>5.5</v>
      </c>
      <c r="O28">
        <v>0.3</v>
      </c>
      <c r="Q28">
        <v>3.3399999999999999E-2</v>
      </c>
      <c r="R28">
        <f>$F28-$E28+$G28*用户配置文件!$C$4+$H28*用户配置文件!$D$4+$I28*用户配置文件!$E$4+$J28*用户配置文件!$F$4+$K28*用户配置文件!$G$4+$L28*用户配置文件!$H$4+$M28*用户配置文件!$I$4+$N28*用户配置文件!$J$4+$O28*用户配置文件!$K$4+$P28*用户配置文件!$L$4</f>
        <v>203.77807133421399</v>
      </c>
      <c r="S28">
        <f t="shared" si="0"/>
        <v>101.889035667107</v>
      </c>
    </row>
    <row r="29" spans="1:19" x14ac:dyDescent="0.15">
      <c r="A29" s="46" t="s">
        <v>234</v>
      </c>
      <c r="B29" s="9" t="s">
        <v>25</v>
      </c>
      <c r="C29">
        <v>2</v>
      </c>
      <c r="E29">
        <v>0</v>
      </c>
      <c r="F29">
        <v>180</v>
      </c>
      <c r="H29">
        <v>180</v>
      </c>
      <c r="I29">
        <v>0.3</v>
      </c>
      <c r="L29">
        <v>5.5</v>
      </c>
      <c r="Q29">
        <v>3.3399999999999999E-2</v>
      </c>
      <c r="R29">
        <f>$F29-$E29+$G29*用户配置文件!$C$4+$H29*用户配置文件!$D$4+$I29*用户配置文件!$E$4+$J29*用户配置文件!$F$4+$K29*用户配置文件!$G$4+$L29*用户配置文件!$H$4+$M29*用户配置文件!$I$4+$N29*用户配置文件!$J$4+$O29*用户配置文件!$K$4+$P29*用户配置文件!$L$4</f>
        <v>283.36207133421397</v>
      </c>
      <c r="S29">
        <f t="shared" si="0"/>
        <v>141.68103566710698</v>
      </c>
    </row>
    <row r="30" spans="1:19" x14ac:dyDescent="0.15">
      <c r="A30" s="46" t="s">
        <v>239</v>
      </c>
      <c r="B30" s="9" t="s">
        <v>25</v>
      </c>
      <c r="C30">
        <v>2</v>
      </c>
      <c r="E30">
        <v>0</v>
      </c>
      <c r="F30">
        <v>180</v>
      </c>
      <c r="H30">
        <v>180</v>
      </c>
      <c r="K30">
        <v>0.9</v>
      </c>
      <c r="L30">
        <v>5.5</v>
      </c>
      <c r="Q30">
        <v>3.3399999999999999E-2</v>
      </c>
      <c r="R30">
        <f>$F30-$E30+$G30*用户配置文件!$C$4+$H30*用户配置文件!$D$4+$I30*用户配置文件!$E$4+$J30*用户配置文件!$F$4+$K30*用户配置文件!$G$4+$L30*用户配置文件!$H$4+$M30*用户配置文件!$I$4+$N30*用户配置文件!$J$4+$O30*用户配置文件!$K$4+$P30*用户配置文件!$L$4</f>
        <v>203.77807133421399</v>
      </c>
      <c r="S30">
        <f t="shared" si="0"/>
        <v>101.889035667107</v>
      </c>
    </row>
    <row r="31" spans="1:19" x14ac:dyDescent="0.15">
      <c r="A31" s="46" t="s">
        <v>239</v>
      </c>
      <c r="B31" s="9" t="s">
        <v>25</v>
      </c>
      <c r="C31" s="1">
        <v>2</v>
      </c>
      <c r="D31" s="1"/>
      <c r="E31">
        <v>0</v>
      </c>
      <c r="F31">
        <v>180</v>
      </c>
      <c r="H31">
        <v>180</v>
      </c>
      <c r="L31">
        <v>5.5</v>
      </c>
      <c r="M31">
        <v>0.3</v>
      </c>
      <c r="Q31">
        <v>3.3399999999999999E-2</v>
      </c>
      <c r="R31">
        <f>$F31-$E31+$G31*用户配置文件!$C$4+$H31*用户配置文件!$D$4+$I31*用户配置文件!$E$4+$J31*用户配置文件!$F$4+$K31*用户配置文件!$G$4+$L31*用户配置文件!$H$4+$M31*用户配置文件!$I$4+$N31*用户配置文件!$J$4+$O31*用户配置文件!$K$4+$P31*用户配置文件!$L$4</f>
        <v>203.77807133421399</v>
      </c>
      <c r="S31">
        <f t="shared" si="0"/>
        <v>101.889035667107</v>
      </c>
    </row>
    <row r="32" spans="1:19" x14ac:dyDescent="0.15">
      <c r="A32" s="46" t="s">
        <v>239</v>
      </c>
      <c r="B32" s="9" t="s">
        <v>25</v>
      </c>
      <c r="C32" s="1">
        <v>2</v>
      </c>
      <c r="D32" s="1"/>
      <c r="E32">
        <v>0</v>
      </c>
      <c r="F32">
        <v>180</v>
      </c>
      <c r="H32">
        <v>180</v>
      </c>
      <c r="L32">
        <v>5.5</v>
      </c>
      <c r="N32">
        <v>7.5</v>
      </c>
      <c r="Q32">
        <v>3.3399999999999999E-2</v>
      </c>
      <c r="R32">
        <f>$F32-$E32+$G32*用户配置文件!$C$4+$H32*用户配置文件!$D$4+$I32*用户配置文件!$E$4+$J32*用户配置文件!$F$4+$K32*用户配置文件!$G$4+$L32*用户配置文件!$H$4+$M32*用户配置文件!$I$4+$N32*用户配置文件!$J$4+$O32*用户配置文件!$K$4+$P32*用户配置文件!$L$4</f>
        <v>203.77807133421399</v>
      </c>
      <c r="S32">
        <f t="shared" si="0"/>
        <v>101.889035667107</v>
      </c>
    </row>
    <row r="33" spans="1:20" x14ac:dyDescent="0.15">
      <c r="A33" s="46" t="s">
        <v>239</v>
      </c>
      <c r="B33" s="9" t="s">
        <v>26</v>
      </c>
      <c r="C33">
        <v>1</v>
      </c>
      <c r="E33">
        <v>0</v>
      </c>
      <c r="F33">
        <v>65</v>
      </c>
      <c r="G33">
        <v>14</v>
      </c>
      <c r="L33">
        <v>3</v>
      </c>
      <c r="O33">
        <v>0.3</v>
      </c>
      <c r="Q33">
        <v>3.3399999999999999E-2</v>
      </c>
      <c r="R33">
        <f>$F33-$E33+$G33*用户配置文件!$C$4+$H33*用户配置文件!$D$4+$I33*用户配置文件!$E$4+$J33*用户配置文件!$F$4+$K33*用户配置文件!$G$4+$L33*用户配置文件!$H$4+$M33*用户配置文件!$I$4+$N33*用户配置文件!$J$4+$O33*用户配置文件!$K$4+$P33*用户配置文件!$L$4</f>
        <v>1284.5121951219512</v>
      </c>
      <c r="S33">
        <f t="shared" si="0"/>
        <v>1284.5121951219512</v>
      </c>
    </row>
    <row r="34" spans="1:20" x14ac:dyDescent="0.15">
      <c r="A34" s="46" t="s">
        <v>236</v>
      </c>
      <c r="B34" s="9" t="s">
        <v>26</v>
      </c>
      <c r="C34">
        <v>1</v>
      </c>
      <c r="E34">
        <v>0</v>
      </c>
      <c r="F34">
        <v>65</v>
      </c>
      <c r="G34">
        <v>14</v>
      </c>
      <c r="I34">
        <v>0.3</v>
      </c>
      <c r="L34">
        <v>3</v>
      </c>
      <c r="Q34">
        <v>3.3399999999999999E-2</v>
      </c>
      <c r="R34">
        <f>$F34-$E34+$G34*用户配置文件!$C$4+$H34*用户配置文件!$D$4+$I34*用户配置文件!$E$4+$J34*用户配置文件!$F$4+$K34*用户配置文件!$G$4+$L34*用户配置文件!$H$4+$M34*用户配置文件!$I$4+$N34*用户配置文件!$J$4+$O34*用户配置文件!$K$4+$P34*用户配置文件!$L$4</f>
        <v>1364.0961951219513</v>
      </c>
      <c r="S34">
        <f t="shared" si="0"/>
        <v>1364.0961951219513</v>
      </c>
    </row>
    <row r="35" spans="1:20" x14ac:dyDescent="0.15">
      <c r="A35" s="46" t="s">
        <v>239</v>
      </c>
      <c r="B35" s="9" t="s">
        <v>26</v>
      </c>
      <c r="C35">
        <v>1</v>
      </c>
      <c r="E35">
        <v>0</v>
      </c>
      <c r="G35">
        <v>14</v>
      </c>
      <c r="H35">
        <v>65</v>
      </c>
      <c r="K35">
        <v>0.9</v>
      </c>
      <c r="L35">
        <v>3</v>
      </c>
      <c r="Q35">
        <v>3.3399999999999999E-2</v>
      </c>
      <c r="R35">
        <f>$F35-$E35+$G35*用户配置文件!$C$4+$H35*用户配置文件!$D$4+$I35*用户配置文件!$E$4+$J35*用户配置文件!$F$4+$K35*用户配置文件!$G$4+$L35*用户配置文件!$H$4+$M35*用户配置文件!$I$4+$N35*用户配置文件!$J$4+$O35*用户配置文件!$K$4+$P35*用户配置文件!$L$4</f>
        <v>1228.0987208815284</v>
      </c>
      <c r="S35">
        <f t="shared" si="0"/>
        <v>1228.0987208815284</v>
      </c>
    </row>
    <row r="36" spans="1:20" x14ac:dyDescent="0.15">
      <c r="A36" s="46" t="s">
        <v>239</v>
      </c>
      <c r="B36" s="9" t="s">
        <v>26</v>
      </c>
      <c r="C36">
        <v>1</v>
      </c>
      <c r="E36">
        <v>0</v>
      </c>
      <c r="G36">
        <v>14</v>
      </c>
      <c r="H36">
        <v>65</v>
      </c>
      <c r="L36">
        <v>3</v>
      </c>
      <c r="M36">
        <v>0.3</v>
      </c>
      <c r="Q36">
        <v>3.3399999999999999E-2</v>
      </c>
      <c r="R36">
        <f>$F36-$E36+$G36*用户配置文件!$C$4+$H36*用户配置文件!$D$4+$I36*用户配置文件!$E$4+$J36*用户配置文件!$F$4+$K36*用户配置文件!$G$4+$L36*用户配置文件!$H$4+$M36*用户配置文件!$I$4+$N36*用户配置文件!$J$4+$O36*用户配置文件!$K$4+$P36*用户配置文件!$L$4</f>
        <v>1228.0987208815284</v>
      </c>
      <c r="S36">
        <f t="shared" si="0"/>
        <v>1228.0987208815284</v>
      </c>
    </row>
    <row r="37" spans="1:20" x14ac:dyDescent="0.15">
      <c r="A37" s="46" t="s">
        <v>239</v>
      </c>
      <c r="B37" s="9" t="s">
        <v>26</v>
      </c>
      <c r="C37">
        <v>1</v>
      </c>
      <c r="E37">
        <v>0</v>
      </c>
      <c r="G37">
        <v>14</v>
      </c>
      <c r="H37">
        <v>65</v>
      </c>
      <c r="L37">
        <v>3</v>
      </c>
      <c r="N37">
        <v>7.5</v>
      </c>
      <c r="Q37">
        <v>3.3399999999999999E-2</v>
      </c>
      <c r="R37">
        <f>$F37-$E37+$G37*用户配置文件!$C$4+$H37*用户配置文件!$D$4+$I37*用户配置文件!$E$4+$J37*用户配置文件!$F$4+$K37*用户配置文件!$G$4+$L37*用户配置文件!$H$4+$M37*用户配置文件!$I$4+$N37*用户配置文件!$J$4+$O37*用户配置文件!$K$4+$P37*用户配置文件!$L$4</f>
        <v>1228.0987208815284</v>
      </c>
      <c r="S37">
        <f t="shared" si="0"/>
        <v>1228.0987208815284</v>
      </c>
    </row>
    <row r="38" spans="1:20" x14ac:dyDescent="0.15">
      <c r="A38" s="46" t="s">
        <v>239</v>
      </c>
      <c r="B38" s="9" t="s">
        <v>27</v>
      </c>
      <c r="C38">
        <v>2</v>
      </c>
      <c r="E38">
        <v>0</v>
      </c>
      <c r="G38">
        <v>28</v>
      </c>
      <c r="H38">
        <v>135</v>
      </c>
      <c r="L38">
        <v>5.5</v>
      </c>
      <c r="O38">
        <v>0.3</v>
      </c>
      <c r="Q38">
        <v>3.3399999999999999E-2</v>
      </c>
      <c r="R38">
        <f>$F38-$E38+$G38*用户配置文件!$C$4+$H38*用户配置文件!$D$4+$I38*用户配置文件!$E$4+$J38*用户配置文件!$F$4+$K38*用户配置文件!$G$4+$L38*用户配置文件!$H$4+$M38*用户配置文件!$I$4+$N38*用户配置文件!$J$4+$O38*用户配置文件!$K$4+$P38*用户配置文件!$L$4</f>
        <v>2456.8579437445628</v>
      </c>
      <c r="S38">
        <f t="shared" si="0"/>
        <v>1228.4289718722814</v>
      </c>
    </row>
    <row r="39" spans="1:20" x14ac:dyDescent="0.15">
      <c r="A39" s="46" t="s">
        <v>239</v>
      </c>
      <c r="B39" s="9" t="s">
        <v>27</v>
      </c>
      <c r="C39">
        <v>2</v>
      </c>
      <c r="E39">
        <v>0</v>
      </c>
      <c r="G39">
        <v>28</v>
      </c>
      <c r="H39">
        <v>135</v>
      </c>
      <c r="I39">
        <v>0.3</v>
      </c>
      <c r="L39">
        <v>5.5</v>
      </c>
      <c r="Q39">
        <v>3.3399999999999999E-2</v>
      </c>
      <c r="R39">
        <f>$F39-$E39+$G39*用户配置文件!$C$4+$H39*用户配置文件!$D$4+$I39*用户配置文件!$E$4+$J39*用户配置文件!$F$4+$K39*用户配置文件!$G$4+$L39*用户配置文件!$H$4+$M39*用户配置文件!$I$4+$N39*用户配置文件!$J$4+$O39*用户配置文件!$K$4+$P39*用户配置文件!$L$4</f>
        <v>2536.4419437445626</v>
      </c>
      <c r="S39">
        <f t="shared" si="0"/>
        <v>1268.2209718722813</v>
      </c>
    </row>
    <row r="40" spans="1:20" x14ac:dyDescent="0.15">
      <c r="A40" s="46" t="s">
        <v>239</v>
      </c>
      <c r="B40" s="9" t="s">
        <v>27</v>
      </c>
      <c r="C40">
        <v>2</v>
      </c>
      <c r="E40">
        <v>0</v>
      </c>
      <c r="F40">
        <v>135</v>
      </c>
      <c r="G40">
        <v>28</v>
      </c>
      <c r="K40">
        <v>0.9</v>
      </c>
      <c r="L40">
        <v>5.5</v>
      </c>
      <c r="Q40">
        <v>3.3399999999999999E-2</v>
      </c>
      <c r="R40">
        <f>$F40-$E40+$G40*用户配置文件!$C$4+$H40*用户配置文件!$D$4+$I40*用户配置文件!$E$4+$J40*用户配置文件!$F$4+$K40*用户配置文件!$G$4+$L40*用户配置文件!$H$4+$M40*用户配置文件!$I$4+$N40*用户配置文件!$J$4+$O40*用户配置文件!$K$4+$P40*用户配置文件!$L$4</f>
        <v>2574.0243902439024</v>
      </c>
      <c r="S40">
        <f t="shared" si="0"/>
        <v>1287.0121951219512</v>
      </c>
    </row>
    <row r="41" spans="1:20" x14ac:dyDescent="0.15">
      <c r="A41" s="46" t="s">
        <v>239</v>
      </c>
      <c r="B41" s="9" t="s">
        <v>27</v>
      </c>
      <c r="C41" s="1">
        <v>2</v>
      </c>
      <c r="D41" s="1"/>
      <c r="E41">
        <v>0</v>
      </c>
      <c r="F41">
        <v>135</v>
      </c>
      <c r="G41">
        <v>28</v>
      </c>
      <c r="L41">
        <v>5.5</v>
      </c>
      <c r="M41">
        <v>0.3</v>
      </c>
      <c r="Q41">
        <v>3.3399999999999999E-2</v>
      </c>
      <c r="R41">
        <f>$F41-$E41+$G41*用户配置文件!$C$4+$H41*用户配置文件!$D$4+$I41*用户配置文件!$E$4+$J41*用户配置文件!$F$4+$K41*用户配置文件!$G$4+$L41*用户配置文件!$H$4+$M41*用户配置文件!$I$4+$N41*用户配置文件!$J$4+$O41*用户配置文件!$K$4+$P41*用户配置文件!$L$4</f>
        <v>2574.0243902439024</v>
      </c>
      <c r="S41">
        <f t="shared" si="0"/>
        <v>1287.0121951219512</v>
      </c>
    </row>
    <row r="42" spans="1:20" x14ac:dyDescent="0.15">
      <c r="A42" s="46" t="s">
        <v>237</v>
      </c>
      <c r="B42" s="9" t="s">
        <v>27</v>
      </c>
      <c r="C42" s="1">
        <v>2</v>
      </c>
      <c r="D42" s="1"/>
      <c r="E42">
        <v>0</v>
      </c>
      <c r="F42">
        <v>135</v>
      </c>
      <c r="G42">
        <v>28</v>
      </c>
      <c r="L42">
        <v>5.5</v>
      </c>
      <c r="N42">
        <v>7.5</v>
      </c>
      <c r="Q42">
        <v>3.3399999999999999E-2</v>
      </c>
      <c r="R42">
        <f>$F42-$E42+$G42*用户配置文件!$C$4+$H42*用户配置文件!$D$4+$I42*用户配置文件!$E$4+$J42*用户配置文件!$F$4+$K42*用户配置文件!$G$4+$L42*用户配置文件!$H$4+$M42*用户配置文件!$I$4+$N42*用户配置文件!$J$4+$O42*用户配置文件!$K$4+$P42*用户配置文件!$L$4</f>
        <v>2574.0243902439024</v>
      </c>
      <c r="S42">
        <f t="shared" si="0"/>
        <v>1287.0121951219512</v>
      </c>
    </row>
    <row r="43" spans="1:20" x14ac:dyDescent="0.15">
      <c r="A43" s="48" t="s">
        <v>132</v>
      </c>
      <c r="B43" s="1"/>
      <c r="C43" s="1"/>
      <c r="D43" s="1"/>
    </row>
    <row r="44" spans="1:20" x14ac:dyDescent="0.15">
      <c r="A44" s="46" t="s">
        <v>239</v>
      </c>
      <c r="B44" s="12" t="s">
        <v>40</v>
      </c>
      <c r="C44" s="1">
        <v>0.5</v>
      </c>
      <c r="D44" s="1"/>
      <c r="E44">
        <v>0</v>
      </c>
      <c r="H44">
        <v>30</v>
      </c>
      <c r="L44">
        <v>0.5</v>
      </c>
      <c r="P44">
        <v>0.3</v>
      </c>
      <c r="Q44">
        <v>0.02</v>
      </c>
      <c r="R44">
        <f>$F44-$E44+$G44*用户配置文件!$C$4+$H44*用户配置文件!$D$4+$I44*用户配置文件!$E$4+$J44*用户配置文件!$F$4+$K44*用户配置文件!$G$4+$L44*用户配置文件!$H$4+$M44*用户配置文件!$I$4+$N44*用户配置文件!$J$4+$O44*用户配置文件!$K$4+$P44*用户配置文件!$L$4</f>
        <v>3.9630118890356667</v>
      </c>
      <c r="S44">
        <f t="shared" ref="S44:S92" si="1">R44/C44</f>
        <v>7.9260237780713334</v>
      </c>
      <c r="T44" s="1"/>
    </row>
    <row r="45" spans="1:20" x14ac:dyDescent="0.15">
      <c r="A45" s="44" t="s">
        <v>142</v>
      </c>
      <c r="B45" s="12" t="s">
        <v>41</v>
      </c>
      <c r="C45" s="1">
        <v>0.5</v>
      </c>
      <c r="D45" s="1"/>
      <c r="E45">
        <v>0</v>
      </c>
      <c r="H45">
        <v>30</v>
      </c>
      <c r="L45" s="1">
        <v>0.5</v>
      </c>
      <c r="P45">
        <v>0.3</v>
      </c>
      <c r="Q45">
        <v>0.02</v>
      </c>
      <c r="R45">
        <f>$F45-$E45+$G45*用户配置文件!$C$4+$H45*用户配置文件!$D$4+$I45*用户配置文件!$E$4+$J45*用户配置文件!$F$4+$K45*用户配置文件!$G$4+$L45*用户配置文件!$H$4+$M45*用户配置文件!$I$4+$N45*用户配置文件!$J$4+$O45*用户配置文件!$K$4+$P45*用户配置文件!$L$4</f>
        <v>3.9630118890356667</v>
      </c>
      <c r="S45">
        <f t="shared" si="1"/>
        <v>7.9260237780713334</v>
      </c>
    </row>
    <row r="46" spans="1:20" x14ac:dyDescent="0.15">
      <c r="A46" s="44" t="s">
        <v>143</v>
      </c>
      <c r="B46" s="12" t="s">
        <v>42</v>
      </c>
      <c r="C46" s="1">
        <v>5</v>
      </c>
      <c r="D46" s="1"/>
      <c r="E46">
        <v>0</v>
      </c>
      <c r="H46">
        <v>280</v>
      </c>
      <c r="K46">
        <v>0.3</v>
      </c>
      <c r="L46" s="1">
        <v>7.5</v>
      </c>
      <c r="Q46">
        <v>1.4999999999999999E-2</v>
      </c>
      <c r="R46">
        <f>$F46-$E46+$G46*用户配置文件!$C$4+$H46*用户配置文件!$D$4+$I46*用户配置文件!$E$4+$J46*用户配置文件!$F$4+$K46*用户配置文件!$G$4+$L46*用户配置文件!$H$4+$M46*用户配置文件!$I$4+$N46*用户配置文件!$J$4+$O46*用户配置文件!$K$4+$P46*用户配置文件!$L$4</f>
        <v>36.98811096433289</v>
      </c>
      <c r="S46">
        <f t="shared" si="1"/>
        <v>7.397622192866578</v>
      </c>
    </row>
    <row r="47" spans="1:20" x14ac:dyDescent="0.15">
      <c r="A47" s="44" t="s">
        <v>144</v>
      </c>
      <c r="B47" s="12" t="s">
        <v>43</v>
      </c>
      <c r="C47" s="1">
        <f>1/3</f>
        <v>0.33333333333333331</v>
      </c>
      <c r="D47" s="1"/>
      <c r="E47">
        <v>0</v>
      </c>
      <c r="G47">
        <v>1</v>
      </c>
      <c r="H47">
        <v>20</v>
      </c>
      <c r="O47">
        <v>0.3</v>
      </c>
      <c r="Q47">
        <v>0.02</v>
      </c>
      <c r="R47">
        <f>$F47-$E47+$G47*用户配置文件!$C$4+$H47*用户配置文件!$D$4+$I47*用户配置文件!$E$4+$J47*用户配置文件!$F$4+$K47*用户配置文件!$G$4+$L47*用户配置文件!$H$4+$M47*用户配置文件!$I$4+$N47*用户配置文件!$J$4+$O47*用户配置文件!$K$4+$P47*用户配置文件!$L$4</f>
        <v>89.750021863306017</v>
      </c>
      <c r="S47">
        <f t="shared" si="1"/>
        <v>269.25006558991805</v>
      </c>
    </row>
    <row r="48" spans="1:20" x14ac:dyDescent="0.15">
      <c r="A48" s="44" t="s">
        <v>145</v>
      </c>
      <c r="B48" s="12" t="s">
        <v>44</v>
      </c>
      <c r="C48" s="1">
        <v>0.5</v>
      </c>
      <c r="D48" s="1"/>
      <c r="E48">
        <v>0</v>
      </c>
      <c r="I48">
        <v>0.390625</v>
      </c>
      <c r="Q48">
        <v>0.02</v>
      </c>
      <c r="R48">
        <f>$F48-$E48+$G48*用户配置文件!$C$4+$H48*用户配置文件!$D$4+$I48*用户配置文件!$E$4+$J48*用户配置文件!$F$4+$K48*用户配置文件!$G$4+$L48*用户配置文件!$H$4+$M48*用户配置文件!$I$4+$N48*用户配置文件!$J$4+$O48*用户配置文件!$K$4+$P48*用户配置文件!$L$4</f>
        <v>103.62499999999999</v>
      </c>
      <c r="S48">
        <f t="shared" si="1"/>
        <v>207.24999999999997</v>
      </c>
    </row>
    <row r="49" spans="1:20" x14ac:dyDescent="0.15">
      <c r="A49" s="47" t="s">
        <v>205</v>
      </c>
      <c r="B49" s="13" t="s">
        <v>45</v>
      </c>
      <c r="C49" s="1">
        <f>2+2/3</f>
        <v>2.6666666666666665</v>
      </c>
      <c r="D49" s="1"/>
      <c r="E49">
        <v>0</v>
      </c>
      <c r="F49">
        <v>20</v>
      </c>
      <c r="G49">
        <v>6</v>
      </c>
      <c r="O49">
        <v>0.3</v>
      </c>
      <c r="Q49">
        <v>0.03</v>
      </c>
      <c r="R49">
        <f>$F49-$E49+$G49*用户配置文件!$C$4+$H49*用户配置文件!$D$4+$I49*用户配置文件!$E$4+$J49*用户配置文件!$F$4+$K49*用户配置文件!$G$4+$L49*用户配置文件!$H$4+$M49*用户配置文件!$I$4+$N49*用户配置文件!$J$4+$O49*用户配置文件!$K$4+$P49*用户配置文件!$L$4</f>
        <v>542.64808362369342</v>
      </c>
      <c r="S49">
        <f t="shared" si="1"/>
        <v>203.49303135888505</v>
      </c>
    </row>
    <row r="50" spans="1:20" x14ac:dyDescent="0.15">
      <c r="A50" s="45" t="s">
        <v>146</v>
      </c>
      <c r="B50" s="12" t="s">
        <v>46</v>
      </c>
      <c r="C50" s="1">
        <v>4</v>
      </c>
      <c r="D50" s="1"/>
      <c r="E50">
        <v>0</v>
      </c>
      <c r="I50" s="1">
        <v>0.374311926605505</v>
      </c>
      <c r="Q50">
        <v>0.03</v>
      </c>
      <c r="R50">
        <f>$F50-$E50+$G50*用户配置文件!$C$4+$H50*用户配置文件!$D$4+$I50*用户配置文件!$E$4+$J50*用户配置文件!$F$4+$K50*用户配置文件!$G$4+$L50*用户配置文件!$H$4+$M50*用户配置文件!$I$4+$N50*用户配置文件!$J$4+$O50*用户配置文件!$K$4+$P50*用户配置文件!$L$4</f>
        <v>99.297467889908361</v>
      </c>
      <c r="S50">
        <f t="shared" si="1"/>
        <v>24.82436697247709</v>
      </c>
      <c r="T50" s="1"/>
    </row>
    <row r="51" spans="1:20" x14ac:dyDescent="0.15">
      <c r="A51" s="46" t="s">
        <v>239</v>
      </c>
      <c r="B51" s="12" t="s">
        <v>47</v>
      </c>
      <c r="C51" s="1">
        <v>1</v>
      </c>
      <c r="D51" s="1"/>
      <c r="E51">
        <v>0</v>
      </c>
      <c r="F51">
        <v>22.5</v>
      </c>
      <c r="L51">
        <v>0.5</v>
      </c>
      <c r="Q51">
        <v>0.02</v>
      </c>
      <c r="R51">
        <f>$F51-$E51+$G51*用户配置文件!$C$4+$H51*用户配置文件!$D$4+$I51*用户配置文件!$E$4+$J51*用户配置文件!$F$4+$K51*用户配置文件!$G$4+$L51*用户配置文件!$H$4+$M51*用户配置文件!$I$4+$N51*用户配置文件!$J$4+$O51*用户配置文件!$K$4+$P51*用户配置文件!$L$4</f>
        <v>22.5</v>
      </c>
      <c r="S51">
        <f t="shared" si="1"/>
        <v>22.5</v>
      </c>
    </row>
    <row r="52" spans="1:20" x14ac:dyDescent="0.15">
      <c r="A52" s="46" t="s">
        <v>239</v>
      </c>
      <c r="B52" s="12" t="s">
        <v>48</v>
      </c>
      <c r="C52" s="1">
        <v>4</v>
      </c>
      <c r="D52" s="1"/>
      <c r="E52">
        <v>0</v>
      </c>
      <c r="F52">
        <v>110</v>
      </c>
      <c r="L52">
        <v>4</v>
      </c>
      <c r="Q52">
        <v>0.03</v>
      </c>
      <c r="R52">
        <f>$F52-$E52+$G52*用户配置文件!$C$4+$H52*用户配置文件!$D$4+$I52*用户配置文件!$E$4+$J52*用户配置文件!$F$4+$K52*用户配置文件!$G$4+$L52*用户配置文件!$H$4+$M52*用户配置文件!$I$4+$N52*用户配置文件!$J$4+$O52*用户配置文件!$K$4+$P52*用户配置文件!$L$4</f>
        <v>110</v>
      </c>
      <c r="S52">
        <f t="shared" si="1"/>
        <v>27.5</v>
      </c>
    </row>
    <row r="53" spans="1:20" x14ac:dyDescent="0.15">
      <c r="A53" s="46" t="s">
        <v>239</v>
      </c>
      <c r="B53" s="12" t="s">
        <v>49</v>
      </c>
      <c r="C53" s="1">
        <v>8</v>
      </c>
      <c r="D53" s="1"/>
      <c r="E53">
        <v>0</v>
      </c>
      <c r="F53">
        <v>225</v>
      </c>
      <c r="L53">
        <v>9</v>
      </c>
      <c r="Q53">
        <v>0.05</v>
      </c>
      <c r="R53">
        <f>$F53-$E53+$G53*用户配置文件!$C$4+$H53*用户配置文件!$D$4+$I53*用户配置文件!$E$4+$J53*用户配置文件!$F$4+$K53*用户配置文件!$G$4+$L53*用户配置文件!$H$4+$M53*用户配置文件!$I$4+$N53*用户配置文件!$J$4+$O53*用户配置文件!$K$4+$P53*用户配置文件!$L$4</f>
        <v>225</v>
      </c>
      <c r="S53">
        <f t="shared" si="1"/>
        <v>28.125</v>
      </c>
    </row>
    <row r="54" spans="1:20" x14ac:dyDescent="0.15">
      <c r="A54" s="44" t="s">
        <v>238</v>
      </c>
      <c r="B54" s="12" t="s">
        <v>50</v>
      </c>
      <c r="C54" s="1">
        <v>1</v>
      </c>
      <c r="D54" s="1"/>
      <c r="E54">
        <v>0</v>
      </c>
      <c r="H54" s="1">
        <f>125/2</f>
        <v>62.5</v>
      </c>
      <c r="L54">
        <v>1.5</v>
      </c>
      <c r="P54">
        <v>0.6</v>
      </c>
      <c r="Q54">
        <v>0.03</v>
      </c>
      <c r="R54">
        <f>$F54-$E54+$G54*用户配置文件!$C$4+$H54*用户配置文件!$D$4+$I54*用户配置文件!$E$4+$J54*用户配置文件!$F$4+$K54*用户配置文件!$G$4+$L54*用户配置文件!$H$4+$M54*用户配置文件!$I$4+$N54*用户配置文件!$J$4+$O54*用户配置文件!$K$4+$P54*用户配置文件!$L$4</f>
        <v>8.256274768824305</v>
      </c>
      <c r="S54">
        <f t="shared" si="1"/>
        <v>8.256274768824305</v>
      </c>
    </row>
    <row r="55" spans="1:20" x14ac:dyDescent="0.15">
      <c r="A55" s="44" t="s">
        <v>150</v>
      </c>
      <c r="B55" s="12" t="s">
        <v>51</v>
      </c>
      <c r="C55" s="1">
        <v>1</v>
      </c>
      <c r="D55" s="1"/>
      <c r="E55">
        <v>0</v>
      </c>
      <c r="H55" s="1">
        <f>125/2</f>
        <v>62.5</v>
      </c>
      <c r="L55">
        <v>1.5</v>
      </c>
      <c r="P55">
        <v>0.6</v>
      </c>
      <c r="Q55">
        <v>0.03</v>
      </c>
      <c r="R55">
        <f>$F55-$E55+$G55*用户配置文件!$C$4+$H55*用户配置文件!$D$4+$I55*用户配置文件!$E$4+$J55*用户配置文件!$F$4+$K55*用户配置文件!$G$4+$L55*用户配置文件!$H$4+$M55*用户配置文件!$I$4+$N55*用户配置文件!$J$4+$O55*用户配置文件!$K$4+$P55*用户配置文件!$L$4</f>
        <v>8.256274768824305</v>
      </c>
      <c r="S55">
        <f t="shared" si="1"/>
        <v>8.256274768824305</v>
      </c>
    </row>
    <row r="56" spans="1:20" x14ac:dyDescent="0.15">
      <c r="A56" s="44" t="s">
        <v>151</v>
      </c>
      <c r="B56" s="12" t="s">
        <v>52</v>
      </c>
      <c r="C56" s="1">
        <v>6</v>
      </c>
      <c r="D56" s="1"/>
      <c r="E56">
        <v>0</v>
      </c>
      <c r="H56">
        <v>340.69900000000001</v>
      </c>
      <c r="K56">
        <v>0.9</v>
      </c>
      <c r="L56">
        <v>8.5</v>
      </c>
      <c r="Q56">
        <v>0.02</v>
      </c>
      <c r="R56">
        <f>$F56-$E56+$G56*用户配置文件!$C$4+$H56*用户配置文件!$D$4+$I56*用户配置文件!$E$4+$J56*用户配置文件!$F$4+$K56*用户配置文件!$G$4+$L56*用户配置文件!$H$4+$M56*用户配置文件!$I$4+$N56*用户配置文件!$J$4+$O56*用户配置文件!$K$4+$P56*用户配置文件!$L$4</f>
        <v>45.006472919418755</v>
      </c>
      <c r="S56">
        <f t="shared" si="1"/>
        <v>7.5010788199031255</v>
      </c>
    </row>
    <row r="57" spans="1:20" x14ac:dyDescent="0.15">
      <c r="A57" s="44" t="s">
        <v>152</v>
      </c>
      <c r="B57" s="12" t="s">
        <v>53</v>
      </c>
      <c r="C57" s="1">
        <v>1</v>
      </c>
      <c r="D57" s="1"/>
      <c r="E57">
        <v>0</v>
      </c>
      <c r="G57">
        <v>3</v>
      </c>
      <c r="H57">
        <v>60</v>
      </c>
      <c r="O57">
        <v>0.3</v>
      </c>
      <c r="Q57">
        <v>0.03</v>
      </c>
      <c r="R57">
        <f>$F57-$E57+$G57*用户配置文件!$C$4+$H57*用户配置文件!$D$4+$I57*用户配置文件!$E$4+$J57*用户配置文件!$F$4+$K57*用户配置文件!$G$4+$L57*用户配置文件!$H$4+$M57*用户配置文件!$I$4+$N57*用户配置文件!$J$4+$O57*用户配置文件!$K$4+$P57*用户配置文件!$L$4</f>
        <v>269.25006558991805</v>
      </c>
      <c r="S57">
        <f t="shared" si="1"/>
        <v>269.25006558991805</v>
      </c>
    </row>
    <row r="58" spans="1:20" x14ac:dyDescent="0.15">
      <c r="A58" s="45" t="s">
        <v>153</v>
      </c>
      <c r="B58" s="12" t="s">
        <v>54</v>
      </c>
      <c r="C58" s="1">
        <v>1.5</v>
      </c>
      <c r="D58" s="1"/>
      <c r="E58">
        <v>0</v>
      </c>
      <c r="I58">
        <v>0.30493273542600896</v>
      </c>
      <c r="Q58">
        <v>0.03</v>
      </c>
      <c r="R58">
        <f>$F58-$E58+$G58*用户配置文件!$C$4+$H58*用户配置文件!$D$4+$I58*用户配置文件!$E$4+$J58*用户配置文件!$F$4+$K58*用户配置文件!$G$4+$L58*用户配置文件!$H$4+$M58*用户配置文件!$I$4+$N58*用户配置文件!$J$4+$O58*用户配置文件!$K$4+$P58*用户配置文件!$L$4</f>
        <v>80.892556053811646</v>
      </c>
      <c r="S58">
        <f t="shared" si="1"/>
        <v>53.928370702541095</v>
      </c>
      <c r="T58" s="1"/>
    </row>
    <row r="59" spans="1:20" x14ac:dyDescent="0.15">
      <c r="A59" s="44" t="s">
        <v>154</v>
      </c>
      <c r="B59" s="12" t="s">
        <v>55</v>
      </c>
      <c r="C59" s="1">
        <f>3+1/3</f>
        <v>3.3333333333333335</v>
      </c>
      <c r="D59" s="1"/>
      <c r="E59">
        <v>0</v>
      </c>
      <c r="F59">
        <v>25</v>
      </c>
      <c r="G59">
        <v>11</v>
      </c>
      <c r="O59">
        <v>0.3</v>
      </c>
      <c r="Q59">
        <v>0.04</v>
      </c>
      <c r="R59">
        <f>$F59-$E59+$G59*用户配置文件!$C$4+$H59*用户配置文件!$D$4+$I59*用户配置文件!$E$4+$J59*用户配置文件!$F$4+$K59*用户配置文件!$G$4+$L59*用户配置文件!$H$4+$M59*用户配置文件!$I$4+$N59*用户配置文件!$J$4+$O59*用户配置文件!$K$4+$P59*用户配置文件!$L$4</f>
        <v>983.18815331010455</v>
      </c>
      <c r="S59">
        <f t="shared" si="1"/>
        <v>294.95644599303137</v>
      </c>
    </row>
    <row r="60" spans="1:20" x14ac:dyDescent="0.15">
      <c r="A60" s="45" t="s">
        <v>155</v>
      </c>
      <c r="B60" s="12" t="s">
        <v>56</v>
      </c>
      <c r="C60" s="1">
        <v>5</v>
      </c>
      <c r="D60" s="1"/>
      <c r="E60">
        <v>0</v>
      </c>
      <c r="I60" s="1">
        <v>0.29558998808104886</v>
      </c>
      <c r="Q60">
        <v>0.04</v>
      </c>
      <c r="R60">
        <f>$F60-$E60+$G60*用户配置文件!$C$4+$H60*用户配置文件!$D$4+$I60*用户配置文件!$E$4+$J60*用户配置文件!$F$4+$K60*用户配置文件!$G$4+$L60*用户配置文件!$H$4+$M60*用户配置文件!$I$4+$N60*用户配置文件!$J$4+$O60*用户配置文件!$K$4+$P60*用户配置文件!$L$4</f>
        <v>78.41411203814063</v>
      </c>
      <c r="S60">
        <f t="shared" si="1"/>
        <v>15.682822407628127</v>
      </c>
      <c r="T60" s="1"/>
    </row>
    <row r="61" spans="1:20" x14ac:dyDescent="0.15">
      <c r="A61" s="44" t="s">
        <v>238</v>
      </c>
      <c r="B61" s="12" t="s">
        <v>57</v>
      </c>
      <c r="C61" s="1">
        <v>1</v>
      </c>
      <c r="D61" s="1"/>
      <c r="E61">
        <v>0</v>
      </c>
      <c r="F61">
        <v>30</v>
      </c>
      <c r="L61">
        <v>1</v>
      </c>
      <c r="Q61">
        <v>0.02</v>
      </c>
      <c r="R61">
        <f>$F61-$E61+$G61*用户配置文件!$C$4+$H61*用户配置文件!$D$4+$I61*用户配置文件!$E$4+$J61*用户配置文件!$F$4+$K61*用户配置文件!$G$4+$L61*用户配置文件!$H$4+$M61*用户配置文件!$I$4+$N61*用户配置文件!$J$4+$O61*用户配置文件!$K$4+$P61*用户配置文件!$L$4</f>
        <v>30</v>
      </c>
      <c r="S61">
        <f t="shared" si="1"/>
        <v>30</v>
      </c>
    </row>
    <row r="62" spans="1:20" x14ac:dyDescent="0.15">
      <c r="A62" s="44" t="s">
        <v>238</v>
      </c>
      <c r="B62" s="12" t="s">
        <v>58</v>
      </c>
      <c r="C62" s="1">
        <v>4</v>
      </c>
      <c r="D62" s="1"/>
      <c r="E62">
        <v>0</v>
      </c>
      <c r="F62">
        <v>140</v>
      </c>
      <c r="L62">
        <v>5.5</v>
      </c>
      <c r="Q62">
        <v>0.03</v>
      </c>
      <c r="R62">
        <f>$F62-$E62+$G62*用户配置文件!$C$4+$H62*用户配置文件!$D$4+$I62*用户配置文件!$E$4+$J62*用户配置文件!$F$4+$K62*用户配置文件!$G$4+$L62*用户配置文件!$H$4+$M62*用户配置文件!$I$4+$N62*用户配置文件!$J$4+$O62*用户配置文件!$K$4+$P62*用户配置文件!$L$4</f>
        <v>140</v>
      </c>
      <c r="S62">
        <f t="shared" si="1"/>
        <v>35</v>
      </c>
    </row>
    <row r="63" spans="1:20" x14ac:dyDescent="0.15">
      <c r="A63" s="44" t="s">
        <v>238</v>
      </c>
      <c r="B63" s="12" t="s">
        <v>59</v>
      </c>
      <c r="C63" s="1">
        <v>8</v>
      </c>
      <c r="D63" s="1"/>
      <c r="E63">
        <v>0</v>
      </c>
      <c r="F63">
        <v>300</v>
      </c>
      <c r="L63">
        <v>11.5</v>
      </c>
      <c r="Q63">
        <v>0.05</v>
      </c>
      <c r="R63">
        <f>$F63-$E63+$G63*用户配置文件!$C$4+$H63*用户配置文件!$D$4+$I63*用户配置文件!$E$4+$J63*用户配置文件!$F$4+$K63*用户配置文件!$G$4+$L63*用户配置文件!$H$4+$M63*用户配置文件!$I$4+$N63*用户配置文件!$J$4+$O63*用户配置文件!$K$4+$P63*用户配置文件!$L$4</f>
        <v>300</v>
      </c>
      <c r="S63">
        <f t="shared" si="1"/>
        <v>37.5</v>
      </c>
    </row>
    <row r="64" spans="1:20" x14ac:dyDescent="0.15">
      <c r="A64" s="44" t="s">
        <v>238</v>
      </c>
      <c r="B64" s="12" t="s">
        <v>60</v>
      </c>
      <c r="C64" s="1">
        <v>1.5</v>
      </c>
      <c r="D64" s="1"/>
      <c r="E64">
        <v>0</v>
      </c>
      <c r="H64">
        <v>130</v>
      </c>
      <c r="L64">
        <v>2.5</v>
      </c>
      <c r="P64">
        <v>1.2</v>
      </c>
      <c r="Q64">
        <v>0.05</v>
      </c>
      <c r="R64">
        <f>$F64-$E64+$G64*用户配置文件!$C$4+$H64*用户配置文件!$D$4+$I64*用户配置文件!$E$4+$J64*用户配置文件!$F$4+$K64*用户配置文件!$G$4+$L64*用户配置文件!$H$4+$M64*用户配置文件!$I$4+$N64*用户配置文件!$J$4+$O64*用户配置文件!$K$4+$P64*用户配置文件!$L$4</f>
        <v>17.173051519154555</v>
      </c>
      <c r="S64">
        <f t="shared" si="1"/>
        <v>11.448701012769703</v>
      </c>
    </row>
    <row r="65" spans="1:20" x14ac:dyDescent="0.15">
      <c r="A65" s="44" t="s">
        <v>156</v>
      </c>
      <c r="B65" s="12" t="s">
        <v>61</v>
      </c>
      <c r="C65" s="1">
        <v>1.5</v>
      </c>
      <c r="D65" s="1"/>
      <c r="E65">
        <v>0</v>
      </c>
      <c r="H65">
        <v>130</v>
      </c>
      <c r="L65">
        <v>2.5</v>
      </c>
      <c r="P65">
        <v>1.2</v>
      </c>
      <c r="Q65">
        <v>0.05</v>
      </c>
      <c r="R65">
        <f>$F65-$E65+$G65*用户配置文件!$C$4+$H65*用户配置文件!$D$4+$I65*用户配置文件!$E$4+$J65*用户配置文件!$F$4+$K65*用户配置文件!$G$4+$L65*用户配置文件!$H$4+$M65*用户配置文件!$I$4+$N65*用户配置文件!$J$4+$O65*用户配置文件!$K$4+$P65*用户配置文件!$L$4</f>
        <v>17.173051519154555</v>
      </c>
      <c r="S65">
        <f t="shared" si="1"/>
        <v>11.448701012769703</v>
      </c>
    </row>
    <row r="66" spans="1:20" x14ac:dyDescent="0.15">
      <c r="A66" s="44" t="s">
        <v>157</v>
      </c>
      <c r="B66" s="12" t="s">
        <v>62</v>
      </c>
      <c r="C66" s="1">
        <v>8</v>
      </c>
      <c r="D66" s="1"/>
      <c r="E66">
        <v>0</v>
      </c>
      <c r="H66">
        <v>489.34100000000001</v>
      </c>
      <c r="K66">
        <v>2.4</v>
      </c>
      <c r="L66">
        <v>14</v>
      </c>
      <c r="Q66">
        <v>2.5000000000000001E-2</v>
      </c>
      <c r="R66">
        <f>$F66-$E66+$G66*用户配置文件!$C$4+$H66*用户配置文件!$D$4+$I66*用户配置文件!$E$4+$J66*用户配置文件!$F$4+$K66*用户配置文件!$G$4+$L66*用户配置文件!$H$4+$M66*用户配置文件!$I$4+$N66*用户配置文件!$J$4+$O66*用户配置文件!$K$4+$P66*用户配置文件!$L$4</f>
        <v>64.64214002642008</v>
      </c>
      <c r="S66">
        <f t="shared" si="1"/>
        <v>8.08026750330251</v>
      </c>
    </row>
    <row r="67" spans="1:20" x14ac:dyDescent="0.15">
      <c r="A67" s="44" t="s">
        <v>158</v>
      </c>
      <c r="B67" s="12" t="s">
        <v>63</v>
      </c>
      <c r="C67" s="1">
        <v>2</v>
      </c>
      <c r="D67" s="1"/>
      <c r="E67">
        <v>0</v>
      </c>
      <c r="G67">
        <v>7</v>
      </c>
      <c r="H67">
        <v>120</v>
      </c>
      <c r="O67">
        <v>0.3</v>
      </c>
      <c r="Q67">
        <v>0.05</v>
      </c>
      <c r="R67">
        <f>$F67-$E67+$G67*用户配置文件!$C$4+$H67*用户配置文件!$D$4+$I67*用户配置文件!$E$4+$J67*用户配置文件!$F$4+$K67*用户配置文件!$G$4+$L67*用户配置文件!$H$4+$M67*用户配置文件!$I$4+$N67*用户配置文件!$J$4+$O67*用户配置文件!$K$4+$P67*用户配置文件!$L$4</f>
        <v>625.60814511711828</v>
      </c>
      <c r="S67">
        <f t="shared" si="1"/>
        <v>312.80407255855914</v>
      </c>
    </row>
    <row r="68" spans="1:20" x14ac:dyDescent="0.15">
      <c r="A68" s="45" t="s">
        <v>159</v>
      </c>
      <c r="B68" s="12" t="s">
        <v>64</v>
      </c>
      <c r="C68" s="1">
        <v>3</v>
      </c>
      <c r="D68" s="1"/>
      <c r="E68">
        <v>0</v>
      </c>
      <c r="I68" s="1">
        <v>0.60572687224669608</v>
      </c>
      <c r="Q68">
        <v>0.05</v>
      </c>
      <c r="R68">
        <f>$F68-$E68+$G68*用户配置文件!$C$4+$H68*用户配置文件!$D$4+$I68*用户配置文件!$E$4+$J68*用户配置文件!$F$4+$K68*用户配置文件!$G$4+$L68*用户配置文件!$H$4+$M68*用户配置文件!$I$4+$N68*用户配置文件!$J$4+$O68*用户配置文件!$K$4+$P68*用户配置文件!$L$4</f>
        <v>160.68722466960352</v>
      </c>
      <c r="S68">
        <f t="shared" si="1"/>
        <v>53.562408223201174</v>
      </c>
      <c r="T68" s="1"/>
    </row>
    <row r="69" spans="1:20" x14ac:dyDescent="0.15">
      <c r="A69" s="44" t="s">
        <v>160</v>
      </c>
      <c r="B69" s="12" t="s">
        <v>65</v>
      </c>
      <c r="C69" s="1">
        <f>5+1/3</f>
        <v>5.333333333333333</v>
      </c>
      <c r="D69" s="1"/>
      <c r="E69">
        <v>0</v>
      </c>
      <c r="F69">
        <v>40</v>
      </c>
      <c r="G69">
        <v>18</v>
      </c>
      <c r="O69">
        <v>0.3</v>
      </c>
      <c r="Q69">
        <v>0.05</v>
      </c>
      <c r="R69">
        <f>$F69-$E69+$G69*用户配置文件!$C$4+$H69*用户配置文件!$D$4+$I69*用户配置文件!$E$4+$J69*用户配置文件!$F$4+$K69*用户配置文件!$G$4+$L69*用户配置文件!$H$4+$M69*用户配置文件!$I$4+$N69*用户配置文件!$J$4+$O69*用户配置文件!$K$4+$P69*用户配置文件!$L$4</f>
        <v>1607.9442508710804</v>
      </c>
      <c r="S69">
        <f t="shared" si="1"/>
        <v>301.4895470383276</v>
      </c>
    </row>
    <row r="70" spans="1:20" x14ac:dyDescent="0.15">
      <c r="A70" s="45" t="s">
        <v>161</v>
      </c>
      <c r="B70" s="12" t="s">
        <v>66</v>
      </c>
      <c r="C70" s="1">
        <v>8</v>
      </c>
      <c r="D70" s="1"/>
      <c r="E70">
        <v>0</v>
      </c>
      <c r="I70" s="1">
        <v>0.60560344827586199</v>
      </c>
      <c r="Q70">
        <v>0.05</v>
      </c>
      <c r="R70">
        <f>$F70-$E70+$G70*用户配置文件!$C$4+$H70*用户配置文件!$D$4+$I70*用户配置文件!$E$4+$J70*用户配置文件!$F$4+$K70*用户配置文件!$G$4+$L70*用户配置文件!$H$4+$M70*用户配置文件!$I$4+$N70*用户配置文件!$J$4+$O70*用户配置文件!$K$4+$P70*用户配置文件!$L$4</f>
        <v>160.65448275862065</v>
      </c>
      <c r="S70">
        <f t="shared" si="1"/>
        <v>20.081810344827581</v>
      </c>
      <c r="T70" s="1"/>
    </row>
    <row r="71" spans="1:20" x14ac:dyDescent="0.15">
      <c r="A71" s="44" t="s">
        <v>147</v>
      </c>
      <c r="B71" s="12" t="s">
        <v>67</v>
      </c>
      <c r="C71" s="1">
        <v>1</v>
      </c>
      <c r="D71" s="1"/>
      <c r="E71">
        <v>0</v>
      </c>
      <c r="F71">
        <f>75/2</f>
        <v>37.5</v>
      </c>
      <c r="L71">
        <v>1.5</v>
      </c>
      <c r="Q71">
        <v>0.02</v>
      </c>
      <c r="R71">
        <f>$F71-$E71+$G71*用户配置文件!$C$4+$H71*用户配置文件!$D$4+$I71*用户配置文件!$E$4+$J71*用户配置文件!$F$4+$K71*用户配置文件!$G$4+$L71*用户配置文件!$H$4+$M71*用户配置文件!$I$4+$N71*用户配置文件!$J$4+$O71*用户配置文件!$K$4+$P71*用户配置文件!$L$4</f>
        <v>37.5</v>
      </c>
      <c r="S71">
        <f t="shared" si="1"/>
        <v>37.5</v>
      </c>
    </row>
    <row r="72" spans="1:20" x14ac:dyDescent="0.15">
      <c r="A72" s="44" t="s">
        <v>148</v>
      </c>
      <c r="B72" s="12" t="s">
        <v>68</v>
      </c>
      <c r="C72" s="1">
        <v>4</v>
      </c>
      <c r="D72" s="1"/>
      <c r="E72">
        <v>0</v>
      </c>
      <c r="F72">
        <v>170</v>
      </c>
      <c r="L72">
        <v>7</v>
      </c>
      <c r="Q72">
        <v>0.03</v>
      </c>
      <c r="R72">
        <f>$F72-$E72+$G72*用户配置文件!$C$4+$H72*用户配置文件!$D$4+$I72*用户配置文件!$E$4+$J72*用户配置文件!$F$4+$K72*用户配置文件!$G$4+$L72*用户配置文件!$H$4+$M72*用户配置文件!$I$4+$N72*用户配置文件!$J$4+$O72*用户配置文件!$K$4+$P72*用户配置文件!$L$4</f>
        <v>170</v>
      </c>
      <c r="S72">
        <f t="shared" si="1"/>
        <v>42.5</v>
      </c>
    </row>
    <row r="73" spans="1:20" x14ac:dyDescent="0.15">
      <c r="A73" s="44" t="s">
        <v>149</v>
      </c>
      <c r="B73" s="12" t="s">
        <v>69</v>
      </c>
      <c r="C73" s="1">
        <v>8</v>
      </c>
      <c r="D73" s="1"/>
      <c r="E73">
        <v>0</v>
      </c>
      <c r="F73">
        <v>375</v>
      </c>
      <c r="L73">
        <v>14</v>
      </c>
      <c r="Q73">
        <v>0.05</v>
      </c>
      <c r="R73">
        <f>$F73-$E73+$G73*用户配置文件!$C$4+$H73*用户配置文件!$D$4+$I73*用户配置文件!$E$4+$J73*用户配置文件!$F$4+$K73*用户配置文件!$G$4+$L73*用户配置文件!$H$4+$M73*用户配置文件!$I$4+$N73*用户配置文件!$J$4+$O73*用户配置文件!$K$4+$P73*用户配置文件!$L$4</f>
        <v>375</v>
      </c>
      <c r="S73">
        <f t="shared" si="1"/>
        <v>46.875</v>
      </c>
    </row>
    <row r="74" spans="1:20" x14ac:dyDescent="0.15">
      <c r="A74" s="48" t="s">
        <v>242</v>
      </c>
      <c r="C74" s="1"/>
      <c r="D74" s="1"/>
    </row>
    <row r="75" spans="1:20" x14ac:dyDescent="0.15">
      <c r="A75" s="44" t="s">
        <v>238</v>
      </c>
      <c r="B75" s="11" t="s">
        <v>73</v>
      </c>
      <c r="C75" s="1">
        <v>8</v>
      </c>
      <c r="D75" s="1"/>
      <c r="E75">
        <v>800</v>
      </c>
      <c r="P75">
        <v>9</v>
      </c>
      <c r="Q75">
        <v>5.5599999999999997E-2</v>
      </c>
      <c r="R75">
        <f>$F75-$E75+$G75*用户配置文件!$C$4+$H75*用户配置文件!$D$4+$I75*用户配置文件!$E$4+$J75*用户配置文件!$F$4+$K75*用户配置文件!$G$4+$L75*用户配置文件!$H$4+$M75*用户配置文件!$I$4+$N75*用户配置文件!$J$4+$O75*用户配置文件!$K$4+$P75*用户配置文件!$L$4</f>
        <v>-800</v>
      </c>
      <c r="S75">
        <f t="shared" si="1"/>
        <v>-100</v>
      </c>
    </row>
    <row r="76" spans="1:20" x14ac:dyDescent="0.15">
      <c r="A76" s="44" t="s">
        <v>238</v>
      </c>
      <c r="B76" s="11" t="s">
        <v>74</v>
      </c>
      <c r="C76" s="1">
        <v>9</v>
      </c>
      <c r="D76" s="1"/>
      <c r="E76">
        <v>1000</v>
      </c>
      <c r="P76">
        <v>18</v>
      </c>
      <c r="Q76">
        <v>5.5599999999999997E-2</v>
      </c>
      <c r="R76">
        <f>$F76-$E76+$G76*用户配置文件!$C$4+$H76*用户配置文件!$D$4+$I76*用户配置文件!$E$4+$J76*用户配置文件!$F$4+$K76*用户配置文件!$G$4+$L76*用户配置文件!$H$4+$M76*用户配置文件!$I$4+$N76*用户配置文件!$J$4+$O76*用户配置文件!$K$4+$P76*用户配置文件!$L$4</f>
        <v>-1000</v>
      </c>
      <c r="S76">
        <f t="shared" si="1"/>
        <v>-111.11111111111111</v>
      </c>
    </row>
    <row r="77" spans="1:20" x14ac:dyDescent="0.15">
      <c r="A77" s="44" t="s">
        <v>238</v>
      </c>
      <c r="B77" s="11" t="s">
        <v>75</v>
      </c>
      <c r="C77" s="1">
        <v>10</v>
      </c>
      <c r="D77" s="1"/>
      <c r="E77">
        <v>1200</v>
      </c>
      <c r="H77">
        <v>5120</v>
      </c>
      <c r="P77">
        <v>36</v>
      </c>
      <c r="Q77">
        <v>5.5599999999999997E-2</v>
      </c>
      <c r="R77">
        <f>$F77-$E77+$G77*用户配置文件!$C$4+$H77*用户配置文件!$D$4+$I77*用户配置文件!$E$4+$J77*用户配置文件!$F$4+$K77*用户配置文件!$G$4+$L77*用户配置文件!$H$4+$M77*用户配置文件!$I$4+$N77*用户配置文件!$J$4+$O77*用户配置文件!$K$4+$P77*用户配置文件!$L$4</f>
        <v>-523.64597093791292</v>
      </c>
      <c r="S77">
        <f t="shared" si="1"/>
        <v>-52.364597093791289</v>
      </c>
    </row>
    <row r="78" spans="1:20" x14ac:dyDescent="0.15">
      <c r="A78" s="44" t="s">
        <v>243</v>
      </c>
      <c r="B78" s="11" t="s">
        <v>76</v>
      </c>
      <c r="C78" s="1">
        <v>8</v>
      </c>
      <c r="D78" s="1"/>
      <c r="E78">
        <v>800</v>
      </c>
      <c r="I78">
        <v>5.24</v>
      </c>
      <c r="Q78">
        <v>5.5599999999999997E-2</v>
      </c>
      <c r="R78">
        <f>$F78-$E78+$G78*用户配置文件!$C$4+$H78*用户配置文件!$D$4+$I78*用户配置文件!$E$4+$J78*用户配置文件!$F$4+$K78*用户配置文件!$G$4+$L78*用户配置文件!$H$4+$M78*用户配置文件!$I$4+$N78*用户配置文件!$J$4+$O78*用户配置文件!$K$4+$P78*用户配置文件!$L$4</f>
        <v>590.06719999999996</v>
      </c>
      <c r="S78">
        <f t="shared" si="1"/>
        <v>73.758399999999995</v>
      </c>
    </row>
    <row r="79" spans="1:20" x14ac:dyDescent="0.15">
      <c r="A79" s="46" t="s">
        <v>244</v>
      </c>
      <c r="B79" s="11" t="s">
        <v>77</v>
      </c>
      <c r="C79" s="1">
        <v>9</v>
      </c>
      <c r="D79" s="1"/>
      <c r="E79">
        <v>1000</v>
      </c>
      <c r="I79">
        <v>5.24</v>
      </c>
      <c r="Q79">
        <v>5.5599999999999997E-2</v>
      </c>
      <c r="R79">
        <f>$F79-$E79+$G79*用户配置文件!$C$4+$H79*用户配置文件!$D$4+$I79*用户配置文件!$E$4+$J79*用户配置文件!$F$4+$K79*用户配置文件!$G$4+$L79*用户配置文件!$H$4+$M79*用户配置文件!$I$4+$N79*用户配置文件!$J$4+$O79*用户配置文件!$K$4+$P79*用户配置文件!$L$4</f>
        <v>390.06719999999996</v>
      </c>
      <c r="S79">
        <f t="shared" si="1"/>
        <v>43.340799999999994</v>
      </c>
    </row>
    <row r="80" spans="1:20" x14ac:dyDescent="0.15">
      <c r="A80" s="46" t="s">
        <v>245</v>
      </c>
      <c r="B80" s="11" t="s">
        <v>78</v>
      </c>
      <c r="C80" s="1">
        <v>10</v>
      </c>
      <c r="D80" s="1"/>
      <c r="E80">
        <v>1200</v>
      </c>
      <c r="H80">
        <v>5120</v>
      </c>
      <c r="I80">
        <v>5.24</v>
      </c>
      <c r="Q80">
        <v>5.5599999999999997E-2</v>
      </c>
      <c r="R80">
        <f>$F80-$E80+$G80*用户配置文件!$C$4+$H80*用户配置文件!$D$4+$I80*用户配置文件!$E$4+$J80*用户配置文件!$F$4+$K80*用户配置文件!$G$4+$L80*用户配置文件!$H$4+$M80*用户配置文件!$I$4+$N80*用户配置文件!$J$4+$O80*用户配置文件!$K$4+$P80*用户配置文件!$L$4</f>
        <v>866.42122906208704</v>
      </c>
      <c r="S80">
        <f t="shared" si="1"/>
        <v>86.642122906208698</v>
      </c>
    </row>
    <row r="81" spans="1:20" x14ac:dyDescent="0.15">
      <c r="A81" s="44" t="s">
        <v>238</v>
      </c>
      <c r="B81" s="11" t="s">
        <v>79</v>
      </c>
      <c r="C81" s="1">
        <v>8</v>
      </c>
      <c r="D81" s="1"/>
      <c r="E81">
        <v>800</v>
      </c>
      <c r="M81">
        <v>4</v>
      </c>
      <c r="Q81">
        <v>5.5599999999999997E-2</v>
      </c>
      <c r="R81">
        <f>$F81-$E81+$G81*用户配置文件!$C$4+$H81*用户配置文件!$D$4+$I81*用户配置文件!$E$4+$J81*用户配置文件!$F$4+$K81*用户配置文件!$G$4+$L81*用户配置文件!$H$4+$M81*用户配置文件!$I$4+$N81*用户配置文件!$J$4+$O81*用户配置文件!$K$4+$P81*用户配置文件!$L$4</f>
        <v>-800</v>
      </c>
      <c r="S81">
        <f t="shared" si="1"/>
        <v>-100</v>
      </c>
    </row>
    <row r="82" spans="1:20" x14ac:dyDescent="0.15">
      <c r="A82" s="44" t="s">
        <v>238</v>
      </c>
      <c r="B82" s="11" t="s">
        <v>80</v>
      </c>
      <c r="C82" s="1">
        <v>9</v>
      </c>
      <c r="D82" s="1"/>
      <c r="E82">
        <v>1000</v>
      </c>
      <c r="M82">
        <v>4</v>
      </c>
      <c r="Q82">
        <v>5.5599999999999997E-2</v>
      </c>
      <c r="R82">
        <f>$F82-$E82+$G82*用户配置文件!$C$4+$H82*用户配置文件!$D$4+$I82*用户配置文件!$E$4+$J82*用户配置文件!$F$4+$K82*用户配置文件!$G$4+$L82*用户配置文件!$H$4+$M82*用户配置文件!$I$4+$N82*用户配置文件!$J$4+$O82*用户配置文件!$K$4+$P82*用户配置文件!$L$4</f>
        <v>-1000</v>
      </c>
      <c r="S82">
        <f t="shared" si="1"/>
        <v>-111.11111111111111</v>
      </c>
    </row>
    <row r="83" spans="1:20" x14ac:dyDescent="0.15">
      <c r="A83" s="44" t="s">
        <v>238</v>
      </c>
      <c r="B83" s="11" t="s">
        <v>81</v>
      </c>
      <c r="C83" s="1">
        <v>10</v>
      </c>
      <c r="D83" s="1"/>
      <c r="E83">
        <v>1200</v>
      </c>
      <c r="H83">
        <v>5120</v>
      </c>
      <c r="M83">
        <v>4</v>
      </c>
      <c r="Q83">
        <v>5.5599999999999997E-2</v>
      </c>
      <c r="R83">
        <f>$F83-$E83+$G83*用户配置文件!$C$4+$H83*用户配置文件!$D$4+$I83*用户配置文件!$E$4+$J83*用户配置文件!$F$4+$K83*用户配置文件!$G$4+$L83*用户配置文件!$H$4+$M83*用户配置文件!$I$4+$N83*用户配置文件!$J$4+$O83*用户配置文件!$K$4+$P83*用户配置文件!$L$4</f>
        <v>-523.64597093791292</v>
      </c>
      <c r="S83">
        <f t="shared" si="1"/>
        <v>-52.364597093791289</v>
      </c>
    </row>
    <row r="84" spans="1:20" x14ac:dyDescent="0.15">
      <c r="A84" s="44" t="s">
        <v>238</v>
      </c>
      <c r="B84" s="11" t="s">
        <v>82</v>
      </c>
      <c r="C84" s="1">
        <v>8</v>
      </c>
      <c r="D84" s="1"/>
      <c r="E84">
        <v>800</v>
      </c>
      <c r="O84">
        <v>4</v>
      </c>
      <c r="Q84">
        <v>5.5599999999999997E-2</v>
      </c>
      <c r="R84">
        <f>$F84-$E84+$G84*用户配置文件!$C$4+$H84*用户配置文件!$D$4+$I84*用户配置文件!$E$4+$J84*用户配置文件!$F$4+$K84*用户配置文件!$G$4+$L84*用户配置文件!$H$4+$M84*用户配置文件!$I$4+$N84*用户配置文件!$J$4+$O84*用户配置文件!$K$4+$P84*用户配置文件!$L$4</f>
        <v>-800</v>
      </c>
      <c r="S84">
        <f t="shared" si="1"/>
        <v>-100</v>
      </c>
    </row>
    <row r="85" spans="1:20" x14ac:dyDescent="0.15">
      <c r="A85" s="46" t="s">
        <v>239</v>
      </c>
      <c r="B85" s="11" t="s">
        <v>83</v>
      </c>
      <c r="C85" s="1">
        <v>9</v>
      </c>
      <c r="D85" s="1"/>
      <c r="E85">
        <v>1000</v>
      </c>
      <c r="O85">
        <v>4</v>
      </c>
      <c r="Q85">
        <v>5.5599999999999997E-2</v>
      </c>
      <c r="R85">
        <f>$F85-$E85+$G85*用户配置文件!$C$4+$H85*用户配置文件!$D$4+$I85*用户配置文件!$E$4+$J85*用户配置文件!$F$4+$K85*用户配置文件!$G$4+$L85*用户配置文件!$H$4+$M85*用户配置文件!$I$4+$N85*用户配置文件!$J$4+$O85*用户配置文件!$K$4+$P85*用户配置文件!$L$4</f>
        <v>-1000</v>
      </c>
      <c r="S85">
        <f t="shared" si="1"/>
        <v>-111.11111111111111</v>
      </c>
    </row>
    <row r="86" spans="1:20" x14ac:dyDescent="0.15">
      <c r="A86" s="44" t="s">
        <v>238</v>
      </c>
      <c r="B86" s="11" t="s">
        <v>84</v>
      </c>
      <c r="C86" s="1">
        <v>10</v>
      </c>
      <c r="D86" s="1"/>
      <c r="E86">
        <v>1200</v>
      </c>
      <c r="H86">
        <v>5120</v>
      </c>
      <c r="O86">
        <v>4</v>
      </c>
      <c r="Q86">
        <v>5.5599999999999997E-2</v>
      </c>
      <c r="R86">
        <f>$F86-$E86+$G86*用户配置文件!$C$4+$H86*用户配置文件!$D$4+$I86*用户配置文件!$E$4+$J86*用户配置文件!$F$4+$K86*用户配置文件!$G$4+$L86*用户配置文件!$H$4+$M86*用户配置文件!$I$4+$N86*用户配置文件!$J$4+$O86*用户配置文件!$K$4+$P86*用户配置文件!$L$4</f>
        <v>-523.64597093791292</v>
      </c>
      <c r="S86">
        <f t="shared" si="1"/>
        <v>-52.364597093791289</v>
      </c>
    </row>
    <row r="87" spans="1:20" x14ac:dyDescent="0.15">
      <c r="A87" s="44" t="s">
        <v>238</v>
      </c>
      <c r="B87" s="11" t="s">
        <v>85</v>
      </c>
      <c r="C87" s="1">
        <v>8</v>
      </c>
      <c r="D87" s="1"/>
      <c r="E87">
        <v>800</v>
      </c>
      <c r="K87">
        <v>1.35</v>
      </c>
      <c r="Q87">
        <v>5.5599999999999997E-2</v>
      </c>
      <c r="R87">
        <f>$F87-$E87+$G87*用户配置文件!$C$4+$H87*用户配置文件!$D$4+$I87*用户配置文件!$E$4+$J87*用户配置文件!$F$4+$K87*用户配置文件!$G$4+$L87*用户配置文件!$H$4+$M87*用户配置文件!$I$4+$N87*用户配置文件!$J$4+$O87*用户配置文件!$K$4+$P87*用户配置文件!$L$4</f>
        <v>-800</v>
      </c>
      <c r="S87">
        <f t="shared" si="1"/>
        <v>-100</v>
      </c>
    </row>
    <row r="88" spans="1:20" x14ac:dyDescent="0.15">
      <c r="A88" s="44" t="s">
        <v>238</v>
      </c>
      <c r="B88" s="11" t="s">
        <v>86</v>
      </c>
      <c r="C88" s="1">
        <v>9</v>
      </c>
      <c r="D88" s="1"/>
      <c r="E88">
        <v>1000</v>
      </c>
      <c r="K88">
        <v>2.4</v>
      </c>
      <c r="Q88">
        <v>5.5599999999999997E-2</v>
      </c>
      <c r="R88">
        <f>$F88-$E88+$G88*用户配置文件!$C$4+$H88*用户配置文件!$D$4+$I88*用户配置文件!$E$4+$J88*用户配置文件!$F$4+$K88*用户配置文件!$G$4+$L88*用户配置文件!$H$4+$M88*用户配置文件!$I$4+$N88*用户配置文件!$J$4+$O88*用户配置文件!$K$4+$P88*用户配置文件!$L$4</f>
        <v>-1000</v>
      </c>
      <c r="S88">
        <f t="shared" si="1"/>
        <v>-111.11111111111111</v>
      </c>
    </row>
    <row r="89" spans="1:20" x14ac:dyDescent="0.15">
      <c r="A89" s="44" t="s">
        <v>238</v>
      </c>
      <c r="B89" s="11" t="s">
        <v>87</v>
      </c>
      <c r="C89" s="1">
        <v>10</v>
      </c>
      <c r="D89" s="1"/>
      <c r="E89">
        <v>1200</v>
      </c>
      <c r="H89">
        <v>5120</v>
      </c>
      <c r="K89">
        <v>3.6</v>
      </c>
      <c r="Q89">
        <v>5.5599999999999997E-2</v>
      </c>
      <c r="R89">
        <f>$F89-$E89+$G89*用户配置文件!$C$4+$H89*用户配置文件!$D$4+$I89*用户配置文件!$E$4+$J89*用户配置文件!$F$4+$K89*用户配置文件!$G$4+$L89*用户配置文件!$H$4+$M89*用户配置文件!$I$4+$N89*用户配置文件!$J$4+$O89*用户配置文件!$K$4+$P89*用户配置文件!$L$4</f>
        <v>-523.64597093791292</v>
      </c>
      <c r="S89">
        <f t="shared" si="1"/>
        <v>-52.364597093791289</v>
      </c>
    </row>
    <row r="90" spans="1:20" x14ac:dyDescent="0.15">
      <c r="A90" s="44" t="s">
        <v>238</v>
      </c>
      <c r="B90" s="11" t="s">
        <v>88</v>
      </c>
      <c r="C90" s="1">
        <v>8</v>
      </c>
      <c r="D90" s="1"/>
      <c r="E90">
        <v>800</v>
      </c>
      <c r="N90">
        <v>37.5</v>
      </c>
      <c r="Q90">
        <v>5.5599999999999997E-2</v>
      </c>
      <c r="R90">
        <f>$F90-$E90+$G90*用户配置文件!$C$4+$H90*用户配置文件!$D$4+$I90*用户配置文件!$E$4+$J90*用户配置文件!$F$4+$K90*用户配置文件!$G$4+$L90*用户配置文件!$H$4+$M90*用户配置文件!$I$4+$N90*用户配置文件!$J$4+$O90*用户配置文件!$K$4+$P90*用户配置文件!$L$4</f>
        <v>-800</v>
      </c>
      <c r="S90">
        <f t="shared" si="1"/>
        <v>-100</v>
      </c>
    </row>
    <row r="91" spans="1:20" x14ac:dyDescent="0.15">
      <c r="A91" s="44" t="s">
        <v>238</v>
      </c>
      <c r="B91" s="11" t="s">
        <v>89</v>
      </c>
      <c r="C91" s="1">
        <v>9</v>
      </c>
      <c r="D91" s="1"/>
      <c r="E91">
        <v>1000</v>
      </c>
      <c r="N91">
        <v>37.5</v>
      </c>
      <c r="Q91">
        <v>5.5599999999999997E-2</v>
      </c>
      <c r="R91">
        <f>$F91-$E91+$G91*用户配置文件!$C$4+$H91*用户配置文件!$D$4+$I91*用户配置文件!$E$4+$J91*用户配置文件!$F$4+$K91*用户配置文件!$G$4+$L91*用户配置文件!$H$4+$M91*用户配置文件!$I$4+$N91*用户配置文件!$J$4+$O91*用户配置文件!$K$4+$P91*用户配置文件!$L$4</f>
        <v>-1000</v>
      </c>
      <c r="S91">
        <f t="shared" si="1"/>
        <v>-111.11111111111111</v>
      </c>
    </row>
    <row r="92" spans="1:20" x14ac:dyDescent="0.15">
      <c r="A92" s="46" t="s">
        <v>239</v>
      </c>
      <c r="B92" s="11" t="s">
        <v>90</v>
      </c>
      <c r="C92" s="1">
        <v>10</v>
      </c>
      <c r="D92" s="1"/>
      <c r="E92">
        <v>1200</v>
      </c>
      <c r="H92">
        <v>5120</v>
      </c>
      <c r="N92">
        <v>37.5</v>
      </c>
      <c r="Q92">
        <v>5.5599999999999997E-2</v>
      </c>
      <c r="R92">
        <f>$F92-$E92+$G92*用户配置文件!$C$4+$H92*用户配置文件!$D$4+$I92*用户配置文件!$E$4+$J92*用户配置文件!$F$4+$K92*用户配置文件!$G$4+$L92*用户配置文件!$H$4+$M92*用户配置文件!$I$4+$N92*用户配置文件!$J$4+$O92*用户配置文件!$K$4+$P92*用户配置文件!$L$4</f>
        <v>-523.64597093791292</v>
      </c>
      <c r="S92">
        <f t="shared" si="1"/>
        <v>-52.364597093791289</v>
      </c>
    </row>
    <row r="93" spans="1:20" x14ac:dyDescent="0.15">
      <c r="A93" s="48" t="s">
        <v>130</v>
      </c>
      <c r="T93" s="1"/>
    </row>
    <row r="94" spans="1:20" x14ac:dyDescent="0.15">
      <c r="A94" s="44" t="s">
        <v>172</v>
      </c>
      <c r="B94" s="38" t="s">
        <v>91</v>
      </c>
      <c r="C94">
        <v>0.5</v>
      </c>
      <c r="D94">
        <v>2</v>
      </c>
      <c r="E94">
        <v>5</v>
      </c>
      <c r="H94">
        <v>65</v>
      </c>
      <c r="K94">
        <v>0.6</v>
      </c>
      <c r="L94">
        <v>1.5</v>
      </c>
      <c r="Q94">
        <v>6.6699999999999995E-2</v>
      </c>
      <c r="R94">
        <f>$F94-$E94+$G94*用户配置文件!$C$4+$H94*用户配置文件!$D$4+$I94*用户配置文件!$E$4+$J94*用户配置文件!$F$4+$K94*用户配置文件!$G$4+$L94*用户配置文件!$H$4+$M94*用户配置文件!$I$4+$N94*用户配置文件!$J$4+$O94*用户配置文件!$K$4+$P94*用户配置文件!$L$4</f>
        <v>3.5865257595772775</v>
      </c>
      <c r="S94">
        <f t="shared" ref="S94:S132" si="2">R94/C94</f>
        <v>7.173051519154555</v>
      </c>
    </row>
    <row r="95" spans="1:20" x14ac:dyDescent="0.15">
      <c r="A95" s="45" t="s">
        <v>173</v>
      </c>
      <c r="B95" s="38" t="s">
        <v>92</v>
      </c>
      <c r="C95">
        <v>0.5</v>
      </c>
      <c r="D95">
        <v>2</v>
      </c>
      <c r="E95">
        <v>5</v>
      </c>
      <c r="H95">
        <v>65</v>
      </c>
      <c r="L95">
        <v>1.5</v>
      </c>
      <c r="P95">
        <v>0.33</v>
      </c>
      <c r="Q95">
        <v>6.6699999999999995E-2</v>
      </c>
      <c r="R95">
        <f>$F95-$E95+$G95*用户配置文件!$C$4+$H95*用户配置文件!$D$4+$I95*用户配置文件!$E$4+$J95*用户配置文件!$F$4+$K95*用户配置文件!$G$4+$L95*用户配置文件!$H$4+$M95*用户配置文件!$I$4+$N95*用户配置文件!$J$4+$O95*用户配置文件!$K$4+$P95*用户配置文件!$L$4</f>
        <v>3.5865257595772775</v>
      </c>
      <c r="S95">
        <f t="shared" si="2"/>
        <v>7.173051519154555</v>
      </c>
      <c r="T95" s="1"/>
    </row>
    <row r="96" spans="1:20" x14ac:dyDescent="0.15">
      <c r="A96" s="44" t="s">
        <v>174</v>
      </c>
      <c r="B96" s="38" t="s">
        <v>93</v>
      </c>
      <c r="C96">
        <v>1</v>
      </c>
      <c r="D96">
        <v>3</v>
      </c>
      <c r="E96">
        <v>5</v>
      </c>
      <c r="F96">
        <v>35</v>
      </c>
      <c r="H96">
        <v>65</v>
      </c>
      <c r="O96">
        <v>0.66</v>
      </c>
      <c r="Q96">
        <v>6.6699999999999995E-2</v>
      </c>
      <c r="R96">
        <f>$F96-$E96+$G96*用户配置文件!$C$4+$H96*用户配置文件!$D$4+$I96*用户配置文件!$E$4+$J96*用户配置文件!$F$4+$K96*用户配置文件!$G$4+$L96*用户配置文件!$H$4+$M96*用户配置文件!$I$4+$N96*用户配置文件!$J$4+$O96*用户配置文件!$K$4+$P96*用户配置文件!$L$4</f>
        <v>38.586525759577277</v>
      </c>
      <c r="S96">
        <f t="shared" si="2"/>
        <v>38.586525759577277</v>
      </c>
    </row>
    <row r="97" spans="1:20" x14ac:dyDescent="0.15">
      <c r="A97" s="44" t="s">
        <v>175</v>
      </c>
      <c r="B97" s="38" t="s">
        <v>94</v>
      </c>
      <c r="C97">
        <v>1.5</v>
      </c>
      <c r="D97">
        <v>3</v>
      </c>
      <c r="E97">
        <v>5</v>
      </c>
      <c r="I97">
        <v>0.66</v>
      </c>
      <c r="Q97">
        <v>0.06</v>
      </c>
      <c r="R97">
        <f>$F97-$E97+$G97*用户配置文件!$C$4+$H97*用户配置文件!$D$4+$I97*用户配置文件!$E$4+$J97*用户配置文件!$F$4+$K97*用户配置文件!$G$4+$L97*用户配置文件!$H$4+$M97*用户配置文件!$I$4+$N97*用户配置文件!$J$4+$O97*用户配置文件!$K$4+$P97*用户配置文件!$L$4</f>
        <v>170.0848</v>
      </c>
      <c r="S97">
        <f t="shared" si="2"/>
        <v>113.38986666666666</v>
      </c>
    </row>
    <row r="98" spans="1:20" x14ac:dyDescent="0.15">
      <c r="A98" s="44" t="s">
        <v>239</v>
      </c>
      <c r="B98" s="38" t="s">
        <v>95</v>
      </c>
      <c r="C98">
        <v>1</v>
      </c>
      <c r="D98">
        <v>5.3333000000000004</v>
      </c>
      <c r="E98">
        <v>5</v>
      </c>
      <c r="F98">
        <v>65</v>
      </c>
      <c r="L98">
        <v>3</v>
      </c>
      <c r="N98">
        <v>1.65</v>
      </c>
      <c r="Q98">
        <v>0.06</v>
      </c>
      <c r="R98">
        <f>$F98-$E98+$G98*用户配置文件!$C$4+$H98*用户配置文件!$D$4+$I98*用户配置文件!$E$4+$J98*用户配置文件!$F$4+$K98*用户配置文件!$G$4+$L98*用户配置文件!$H$4+$M98*用户配置文件!$I$4+$N98*用户配置文件!$J$4+$O98*用户配置文件!$K$4+$P98*用户配置文件!$L$4</f>
        <v>60</v>
      </c>
      <c r="S98">
        <f t="shared" si="2"/>
        <v>60</v>
      </c>
    </row>
    <row r="99" spans="1:20" x14ac:dyDescent="0.15">
      <c r="A99" s="44" t="s">
        <v>176</v>
      </c>
      <c r="B99" s="38" t="s">
        <v>96</v>
      </c>
      <c r="C99">
        <v>1</v>
      </c>
      <c r="D99">
        <v>5.3333000000000004</v>
      </c>
      <c r="E99">
        <v>5</v>
      </c>
      <c r="F99">
        <v>65</v>
      </c>
      <c r="L99">
        <v>3</v>
      </c>
      <c r="N99">
        <v>1.65</v>
      </c>
      <c r="Q99">
        <v>0.06</v>
      </c>
      <c r="R99">
        <f>$F99-$E99+$G99*用户配置文件!$C$4+$H99*用户配置文件!$D$4+$I99*用户配置文件!$E$4+$J99*用户配置文件!$F$4+$K99*用户配置文件!$G$4+$L99*用户配置文件!$H$4+$M99*用户配置文件!$I$4+$N99*用户配置文件!$J$4+$O99*用户配置文件!$K$4+$P99*用户配置文件!$L$4</f>
        <v>60</v>
      </c>
      <c r="S99">
        <f t="shared" si="2"/>
        <v>60</v>
      </c>
    </row>
    <row r="100" spans="1:20" x14ac:dyDescent="0.15">
      <c r="A100" s="45" t="s">
        <v>177</v>
      </c>
      <c r="B100" s="38" t="s">
        <v>97</v>
      </c>
      <c r="C100">
        <v>1</v>
      </c>
      <c r="D100">
        <v>2</v>
      </c>
      <c r="E100">
        <v>10</v>
      </c>
      <c r="H100">
        <v>135</v>
      </c>
      <c r="L100">
        <v>3</v>
      </c>
      <c r="P100">
        <v>0.33</v>
      </c>
      <c r="Q100">
        <v>3.3300000000000003E-2</v>
      </c>
      <c r="R100">
        <f>$F100-$E100+$G100*用户配置文件!$C$4+$H100*用户配置文件!$D$4+$I100*用户配置文件!$E$4+$J100*用户配置文件!$F$4+$K100*用户配置文件!$G$4+$L100*用户配置文件!$H$4+$M100*用户配置文件!$I$4+$N100*用户配置文件!$J$4+$O100*用户配置文件!$K$4+$P100*用户配置文件!$L$4</f>
        <v>7.8335535006604999</v>
      </c>
      <c r="S100">
        <f t="shared" si="2"/>
        <v>7.8335535006604999</v>
      </c>
      <c r="T100" s="1"/>
    </row>
    <row r="101" spans="1:20" x14ac:dyDescent="0.15">
      <c r="A101" s="44" t="s">
        <v>178</v>
      </c>
      <c r="B101" s="38" t="s">
        <v>98</v>
      </c>
      <c r="C101">
        <v>1</v>
      </c>
      <c r="D101">
        <v>2</v>
      </c>
      <c r="E101">
        <v>10</v>
      </c>
      <c r="H101">
        <v>135</v>
      </c>
      <c r="K101">
        <v>0.6</v>
      </c>
      <c r="L101">
        <v>3</v>
      </c>
      <c r="Q101">
        <v>3.3300000000000003E-2</v>
      </c>
      <c r="R101">
        <f>$F101-$E101+$G101*用户配置文件!$C$4+$H101*用户配置文件!$D$4+$I101*用户配置文件!$E$4+$J101*用户配置文件!$F$4+$K101*用户配置文件!$G$4+$L101*用户配置文件!$H$4+$M101*用户配置文件!$I$4+$N101*用户配置文件!$J$4+$O101*用户配置文件!$K$4+$P101*用户配置文件!$L$4</f>
        <v>7.8335535006604999</v>
      </c>
      <c r="S101">
        <f t="shared" si="2"/>
        <v>7.8335535006604999</v>
      </c>
    </row>
    <row r="102" spans="1:20" x14ac:dyDescent="0.15">
      <c r="A102" s="44" t="s">
        <v>179</v>
      </c>
      <c r="B102" s="38" t="s">
        <v>99</v>
      </c>
      <c r="C102" s="1">
        <f>1+1/6</f>
        <v>1.1666666666666667</v>
      </c>
      <c r="D102">
        <v>2.3332999999999999</v>
      </c>
      <c r="E102">
        <v>10</v>
      </c>
      <c r="F102">
        <v>40</v>
      </c>
      <c r="H102">
        <v>75</v>
      </c>
      <c r="O102">
        <v>0.66</v>
      </c>
      <c r="Q102">
        <v>3.3300000000000003E-2</v>
      </c>
      <c r="R102">
        <f>$F102-$E102+$G102*用户配置文件!$C$4+$H102*用户配置文件!$D$4+$I102*用户配置文件!$E$4+$J102*用户配置文件!$F$4+$K102*用户配置文件!$G$4+$L102*用户配置文件!$H$4+$M102*用户配置文件!$I$4+$N102*用户配置文件!$J$4+$O102*用户配置文件!$K$4+$P102*用户配置文件!$L$4</f>
        <v>39.907529722589167</v>
      </c>
      <c r="S102">
        <f t="shared" si="2"/>
        <v>34.206454047933569</v>
      </c>
    </row>
    <row r="103" spans="1:20" x14ac:dyDescent="0.15">
      <c r="A103" s="44" t="s">
        <v>180</v>
      </c>
      <c r="B103" s="38" t="s">
        <v>100</v>
      </c>
      <c r="C103">
        <v>1.75</v>
      </c>
      <c r="D103">
        <v>2.3332999999999999</v>
      </c>
      <c r="E103">
        <v>10</v>
      </c>
      <c r="I103">
        <v>0.66</v>
      </c>
      <c r="Q103">
        <v>0.03</v>
      </c>
      <c r="R103">
        <f>$F103-$E103+$G103*用户配置文件!$C$4+$H103*用户配置文件!$D$4+$I103*用户配置文件!$E$4+$J103*用户配置文件!$F$4+$K103*用户配置文件!$G$4+$L103*用户配置文件!$H$4+$M103*用户配置文件!$I$4+$N103*用户配置文件!$J$4+$O103*用户配置文件!$K$4+$P103*用户配置文件!$L$4</f>
        <v>165.0848</v>
      </c>
      <c r="S103">
        <f t="shared" si="2"/>
        <v>94.334171428571423</v>
      </c>
    </row>
    <row r="104" spans="1:20" x14ac:dyDescent="0.15">
      <c r="A104" s="44" t="s">
        <v>239</v>
      </c>
      <c r="B104" s="38" t="s">
        <v>101</v>
      </c>
      <c r="C104">
        <v>2</v>
      </c>
      <c r="D104">
        <v>5.3333000000000004</v>
      </c>
      <c r="E104">
        <v>10</v>
      </c>
      <c r="F104">
        <v>135</v>
      </c>
      <c r="J104">
        <v>4.95</v>
      </c>
      <c r="L104">
        <v>5.5</v>
      </c>
      <c r="Q104">
        <v>3.5999999999999997E-2</v>
      </c>
      <c r="R104">
        <f>$F104-$E104+$G104*用户配置文件!$C$4+$H104*用户配置文件!$D$4+$I104*用户配置文件!$E$4+$J104*用户配置文件!$F$4+$K104*用户配置文件!$G$4+$L104*用户配置文件!$H$4+$M104*用户配置文件!$I$4+$N104*用户配置文件!$J$4+$O104*用户配置文件!$K$4+$P104*用户配置文件!$L$4</f>
        <v>620</v>
      </c>
      <c r="S104">
        <f t="shared" si="2"/>
        <v>310</v>
      </c>
    </row>
    <row r="105" spans="1:20" x14ac:dyDescent="0.15">
      <c r="A105" s="44" t="s">
        <v>181</v>
      </c>
      <c r="B105" s="38" t="s">
        <v>102</v>
      </c>
      <c r="C105">
        <v>2</v>
      </c>
      <c r="D105">
        <v>5.3333000000000004</v>
      </c>
      <c r="E105">
        <v>10</v>
      </c>
      <c r="F105">
        <v>135</v>
      </c>
      <c r="J105">
        <v>4.95</v>
      </c>
      <c r="L105">
        <v>5.5</v>
      </c>
      <c r="Q105">
        <v>3.5999999999999997E-2</v>
      </c>
      <c r="R105">
        <f>$F105-$E105+$G105*用户配置文件!$C$4+$H105*用户配置文件!$D$4+$I105*用户配置文件!$E$4+$J105*用户配置文件!$F$4+$K105*用户配置文件!$G$4+$L105*用户配置文件!$H$4+$M105*用户配置文件!$I$4+$N105*用户配置文件!$J$4+$O105*用户配置文件!$K$4+$P105*用户配置文件!$L$4</f>
        <v>620</v>
      </c>
      <c r="S105">
        <f t="shared" si="2"/>
        <v>310</v>
      </c>
    </row>
    <row r="106" spans="1:20" x14ac:dyDescent="0.15">
      <c r="A106" s="44" t="s">
        <v>182</v>
      </c>
      <c r="B106" s="38" t="s">
        <v>103</v>
      </c>
      <c r="C106">
        <v>3</v>
      </c>
      <c r="D106">
        <v>6</v>
      </c>
      <c r="E106">
        <v>30</v>
      </c>
      <c r="H106">
        <v>473</v>
      </c>
      <c r="L106">
        <v>8.5</v>
      </c>
      <c r="Q106">
        <v>1.7999999999999999E-2</v>
      </c>
      <c r="R106">
        <f>$F106-$E106+$G106*用户配置文件!$C$4+$H106*用户配置文件!$D$4+$I106*用户配置文件!$E$4+$J106*用户配置文件!$F$4+$K106*用户配置文件!$G$4+$L106*用户配置文件!$H$4+$M106*用户配置文件!$I$4+$N106*用户配置文件!$J$4+$O106*用户配置文件!$K$4+$P106*用户配置文件!$L$4</f>
        <v>32.483487450462341</v>
      </c>
      <c r="S106">
        <f t="shared" si="2"/>
        <v>10.827829150154114</v>
      </c>
    </row>
    <row r="107" spans="1:20" x14ac:dyDescent="0.15">
      <c r="A107" s="45" t="s">
        <v>183</v>
      </c>
      <c r="B107" s="38" t="s">
        <v>104</v>
      </c>
      <c r="C107" s="1">
        <f>1+1/3</f>
        <v>1.3333333333333333</v>
      </c>
      <c r="D107">
        <v>5</v>
      </c>
      <c r="E107">
        <v>15</v>
      </c>
      <c r="H107">
        <v>185</v>
      </c>
      <c r="L107">
        <v>4</v>
      </c>
      <c r="P107" s="1">
        <v>0.66</v>
      </c>
      <c r="Q107">
        <v>3.3300000000000003E-2</v>
      </c>
      <c r="R107">
        <f>$F107-$E107+$G107*用户配置文件!$C$4+$H107*用户配置文件!$D$4+$I107*用户配置文件!$E$4+$J107*用户配置文件!$F$4+$K107*用户配置文件!$G$4+$L107*用户配置文件!$H$4+$M107*用户配置文件!$I$4+$N107*用户配置文件!$J$4+$O107*用户配置文件!$K$4+$P107*用户配置文件!$L$4</f>
        <v>9.4385733157199461</v>
      </c>
      <c r="S107">
        <f t="shared" si="2"/>
        <v>7.0789299867899595</v>
      </c>
      <c r="T107" s="1"/>
    </row>
    <row r="108" spans="1:20" x14ac:dyDescent="0.15">
      <c r="A108" s="44" t="s">
        <v>184</v>
      </c>
      <c r="B108" s="38" t="s">
        <v>105</v>
      </c>
      <c r="C108" s="1">
        <f>1+1/3</f>
        <v>1.3333333333333333</v>
      </c>
      <c r="D108">
        <v>5</v>
      </c>
      <c r="E108">
        <v>15</v>
      </c>
      <c r="H108">
        <v>185</v>
      </c>
      <c r="K108">
        <v>1.98</v>
      </c>
      <c r="L108">
        <v>4</v>
      </c>
      <c r="Q108">
        <v>3.3300000000000003E-2</v>
      </c>
      <c r="R108">
        <f>$F108-$E108+$G108*用户配置文件!$C$4+$H108*用户配置文件!$D$4+$I108*用户配置文件!$E$4+$J108*用户配置文件!$F$4+$K108*用户配置文件!$G$4+$L108*用户配置文件!$H$4+$M108*用户配置文件!$I$4+$N108*用户配置文件!$J$4+$O108*用户配置文件!$K$4+$P108*用户配置文件!$L$4</f>
        <v>9.4385733157199461</v>
      </c>
      <c r="S108">
        <f t="shared" si="2"/>
        <v>7.0789299867899595</v>
      </c>
    </row>
    <row r="109" spans="1:20" x14ac:dyDescent="0.15">
      <c r="A109" s="44" t="s">
        <v>185</v>
      </c>
      <c r="B109" s="38" t="s">
        <v>106</v>
      </c>
      <c r="C109">
        <v>1.5</v>
      </c>
      <c r="D109">
        <v>3.3332999999999999</v>
      </c>
      <c r="E109">
        <v>15</v>
      </c>
      <c r="F109">
        <v>55</v>
      </c>
      <c r="H109">
        <v>205</v>
      </c>
      <c r="O109">
        <v>0.66</v>
      </c>
      <c r="Q109">
        <v>3.3300000000000003E-2</v>
      </c>
      <c r="R109">
        <f>$F109-$E109+$G109*用户配置文件!$C$4+$H109*用户配置文件!$D$4+$I109*用户配置文件!$E$4+$J109*用户配置文件!$F$4+$K109*用户配置文件!$G$4+$L109*用户配置文件!$H$4+$M109*用户配置文件!$I$4+$N109*用户配置文件!$J$4+$O109*用户配置文件!$K$4+$P109*用户配置文件!$L$4</f>
        <v>67.080581241743715</v>
      </c>
      <c r="S109">
        <f t="shared" si="2"/>
        <v>44.72038749449581</v>
      </c>
    </row>
    <row r="110" spans="1:20" x14ac:dyDescent="0.15">
      <c r="A110" s="44" t="s">
        <v>186</v>
      </c>
      <c r="B110" s="38" t="s">
        <v>107</v>
      </c>
      <c r="C110">
        <v>2.25</v>
      </c>
      <c r="D110">
        <v>3.3332999999999999</v>
      </c>
      <c r="E110">
        <v>15</v>
      </c>
      <c r="I110">
        <v>0.66</v>
      </c>
      <c r="Q110">
        <v>0.03</v>
      </c>
      <c r="R110">
        <f>$F110-$E110+$G110*用户配置文件!$C$4+$H110*用户配置文件!$D$4+$I110*用户配置文件!$E$4+$J110*用户配置文件!$F$4+$K110*用户配置文件!$G$4+$L110*用户配置文件!$H$4+$M110*用户配置文件!$I$4+$N110*用户配置文件!$J$4+$O110*用户配置文件!$K$4+$P110*用户配置文件!$L$4</f>
        <v>160.0848</v>
      </c>
      <c r="S110">
        <f t="shared" si="2"/>
        <v>71.148799999999994</v>
      </c>
    </row>
    <row r="111" spans="1:20" x14ac:dyDescent="0.15">
      <c r="A111" s="44" t="s">
        <v>239</v>
      </c>
      <c r="B111" s="38" t="s">
        <v>108</v>
      </c>
      <c r="C111">
        <v>3</v>
      </c>
      <c r="D111">
        <v>11.333299999999999</v>
      </c>
      <c r="E111">
        <v>15</v>
      </c>
      <c r="F111">
        <v>210</v>
      </c>
      <c r="L111">
        <v>8.5</v>
      </c>
      <c r="N111">
        <v>8.25</v>
      </c>
      <c r="Q111">
        <v>0.03</v>
      </c>
      <c r="R111">
        <f>$F111-$E111+$G111*用户配置文件!$C$4+$H111*用户配置文件!$D$4+$I111*用户配置文件!$E$4+$J111*用户配置文件!$F$4+$K111*用户配置文件!$G$4+$L111*用户配置文件!$H$4+$M111*用户配置文件!$I$4+$N111*用户配置文件!$J$4+$O111*用户配置文件!$K$4+$P111*用户配置文件!$L$4</f>
        <v>195</v>
      </c>
      <c r="S111">
        <f t="shared" si="2"/>
        <v>65</v>
      </c>
    </row>
    <row r="112" spans="1:20" x14ac:dyDescent="0.15">
      <c r="A112" s="44" t="s">
        <v>187</v>
      </c>
      <c r="B112" s="38" t="s">
        <v>109</v>
      </c>
      <c r="C112">
        <v>3</v>
      </c>
      <c r="D112">
        <v>11.333299999999999</v>
      </c>
      <c r="E112">
        <v>15</v>
      </c>
      <c r="F112">
        <v>210</v>
      </c>
      <c r="L112">
        <v>8.5</v>
      </c>
      <c r="N112">
        <v>8.25</v>
      </c>
      <c r="Q112">
        <v>0.03</v>
      </c>
      <c r="R112">
        <f>$F112-$E112+$G112*用户配置文件!$C$4+$H112*用户配置文件!$D$4+$I112*用户配置文件!$E$4+$J112*用户配置文件!$F$4+$K112*用户配置文件!$G$4+$L112*用户配置文件!$H$4+$M112*用户配置文件!$I$4+$N112*用户配置文件!$J$4+$O112*用户配置文件!$K$4+$P112*用户配置文件!$L$4</f>
        <v>195</v>
      </c>
      <c r="S112">
        <f t="shared" si="2"/>
        <v>65</v>
      </c>
    </row>
    <row r="113" spans="1:20" x14ac:dyDescent="0.15">
      <c r="A113" s="45" t="s">
        <v>188</v>
      </c>
      <c r="B113" s="38" t="s">
        <v>110</v>
      </c>
      <c r="C113" s="1">
        <f>1+2/3</f>
        <v>1.6666666666666665</v>
      </c>
      <c r="D113">
        <v>5</v>
      </c>
      <c r="E113">
        <v>20</v>
      </c>
      <c r="H113">
        <v>230</v>
      </c>
      <c r="L113">
        <v>5.5</v>
      </c>
      <c r="P113" s="1">
        <v>0.66</v>
      </c>
      <c r="Q113">
        <v>1.67E-2</v>
      </c>
      <c r="R113">
        <f>$F113-$E113+$G113*用户配置文件!$C$4+$H113*用户配置文件!$D$4+$I113*用户配置文件!$E$4+$J113*用户配置文件!$F$4+$K113*用户配置文件!$G$4+$L113*用户配置文件!$H$4+$M113*用户配置文件!$I$4+$N113*用户配置文件!$J$4+$O113*用户配置文件!$K$4+$P113*用户配置文件!$L$4</f>
        <v>10.383091149273444</v>
      </c>
      <c r="S113">
        <f t="shared" si="2"/>
        <v>6.2298546895640667</v>
      </c>
      <c r="T113" s="1"/>
    </row>
    <row r="114" spans="1:20" x14ac:dyDescent="0.15">
      <c r="A114" s="44" t="s">
        <v>189</v>
      </c>
      <c r="B114" s="38" t="s">
        <v>111</v>
      </c>
      <c r="C114" s="1">
        <f>1+2/3</f>
        <v>1.6666666666666665</v>
      </c>
      <c r="D114">
        <v>5</v>
      </c>
      <c r="E114">
        <v>20</v>
      </c>
      <c r="H114">
        <v>230</v>
      </c>
      <c r="K114">
        <v>1.98</v>
      </c>
      <c r="L114">
        <v>5.5</v>
      </c>
      <c r="Q114">
        <v>1.67E-2</v>
      </c>
      <c r="R114">
        <f>$F114-$E114+$G114*用户配置文件!$C$4+$H114*用户配置文件!$D$4+$I114*用户配置文件!$E$4+$J114*用户配置文件!$F$4+$K114*用户配置文件!$G$4+$L114*用户配置文件!$H$4+$M114*用户配置文件!$I$4+$N114*用户配置文件!$J$4+$O114*用户配置文件!$K$4+$P114*用户配置文件!$L$4</f>
        <v>10.383091149273444</v>
      </c>
      <c r="S114">
        <f t="shared" si="2"/>
        <v>6.2298546895640667</v>
      </c>
    </row>
    <row r="115" spans="1:20" x14ac:dyDescent="0.15">
      <c r="A115" s="44" t="s">
        <v>190</v>
      </c>
      <c r="B115" s="38" t="s">
        <v>112</v>
      </c>
      <c r="C115">
        <v>2</v>
      </c>
      <c r="D115">
        <v>11.333299999999999</v>
      </c>
      <c r="E115">
        <v>20</v>
      </c>
      <c r="F115">
        <v>75</v>
      </c>
      <c r="H115">
        <v>140</v>
      </c>
      <c r="O115">
        <v>0.99</v>
      </c>
      <c r="Q115">
        <v>1.67E-2</v>
      </c>
      <c r="R115">
        <f>$F115-$E115+$G115*用户配置文件!$C$4+$H115*用户配置文件!$D$4+$I115*用户配置文件!$E$4+$J115*用户配置文件!$F$4+$K115*用户配置文件!$G$4+$L115*用户配置文件!$H$4+$M115*用户配置文件!$I$4+$N115*用户配置文件!$J$4+$O115*用户配置文件!$K$4+$P115*用户配置文件!$L$4</f>
        <v>73.494055482166445</v>
      </c>
      <c r="S115">
        <f t="shared" si="2"/>
        <v>36.747027741083222</v>
      </c>
    </row>
    <row r="116" spans="1:20" x14ac:dyDescent="0.15">
      <c r="A116" s="44" t="s">
        <v>191</v>
      </c>
      <c r="B116" s="38" t="s">
        <v>113</v>
      </c>
      <c r="C116">
        <v>3</v>
      </c>
      <c r="D116">
        <v>11.333299999999999</v>
      </c>
      <c r="E116">
        <v>20</v>
      </c>
      <c r="I116">
        <v>0.99</v>
      </c>
      <c r="Q116">
        <v>1.4999999999999999E-2</v>
      </c>
      <c r="R116">
        <f>$F116-$E116+$G116*用户配置文件!$C$4+$H116*用户配置文件!$D$4+$I116*用户配置文件!$E$4+$J116*用户配置文件!$F$4+$K116*用户配置文件!$G$4+$L116*用户配置文件!$H$4+$M116*用户配置文件!$I$4+$N116*用户配置文件!$J$4+$O116*用户配置文件!$K$4+$P116*用户配置文件!$L$4</f>
        <v>242.62719999999996</v>
      </c>
      <c r="S116">
        <f t="shared" si="2"/>
        <v>80.875733333333315</v>
      </c>
    </row>
    <row r="117" spans="1:20" x14ac:dyDescent="0.15">
      <c r="A117" s="44" t="s">
        <v>239</v>
      </c>
      <c r="B117" s="38" t="s">
        <v>114</v>
      </c>
      <c r="C117">
        <v>4</v>
      </c>
      <c r="D117">
        <v>9</v>
      </c>
      <c r="E117">
        <v>20</v>
      </c>
      <c r="F117">
        <v>300</v>
      </c>
      <c r="J117">
        <v>9.9</v>
      </c>
      <c r="L117">
        <v>12</v>
      </c>
      <c r="Q117">
        <v>1.7999999999999999E-2</v>
      </c>
      <c r="R117">
        <f>$F117-$E117+$G117*用户配置文件!$C$4+$H117*用户配置文件!$D$4+$I117*用户配置文件!$E$4+$J117*用户配置文件!$F$4+$K117*用户配置文件!$G$4+$L117*用户配置文件!$H$4+$M117*用户配置文件!$I$4+$N117*用户配置文件!$J$4+$O117*用户配置文件!$K$4+$P117*用户配置文件!$L$4</f>
        <v>1270</v>
      </c>
      <c r="S117">
        <f t="shared" si="2"/>
        <v>317.5</v>
      </c>
    </row>
    <row r="118" spans="1:20" x14ac:dyDescent="0.15">
      <c r="A118" s="44" t="s">
        <v>192</v>
      </c>
      <c r="B118" s="38" t="s">
        <v>115</v>
      </c>
      <c r="C118">
        <v>4</v>
      </c>
      <c r="D118">
        <v>9</v>
      </c>
      <c r="E118">
        <v>20</v>
      </c>
      <c r="F118">
        <v>300</v>
      </c>
      <c r="J118">
        <v>9.9</v>
      </c>
      <c r="L118">
        <v>12</v>
      </c>
      <c r="Q118">
        <v>1.7999999999999999E-2</v>
      </c>
      <c r="R118">
        <f>$F118-$E118+$G118*用户配置文件!$C$4+$H118*用户配置文件!$D$4+$I118*用户配置文件!$E$4+$J118*用户配置文件!$F$4+$K118*用户配置文件!$G$4+$L118*用户配置文件!$H$4+$M118*用户配置文件!$I$4+$N118*用户配置文件!$J$4+$O118*用户配置文件!$K$4+$P118*用户配置文件!$L$4</f>
        <v>1270</v>
      </c>
      <c r="S118">
        <f t="shared" si="2"/>
        <v>317.5</v>
      </c>
    </row>
    <row r="119" spans="1:20" x14ac:dyDescent="0.15">
      <c r="A119" s="44" t="s">
        <v>193</v>
      </c>
      <c r="B119" s="38" t="s">
        <v>116</v>
      </c>
      <c r="C119">
        <v>6</v>
      </c>
      <c r="D119">
        <v>12</v>
      </c>
      <c r="E119">
        <v>50</v>
      </c>
      <c r="H119">
        <v>950</v>
      </c>
      <c r="L119">
        <v>17.5</v>
      </c>
      <c r="Q119">
        <v>8.9999999999999993E-3</v>
      </c>
      <c r="R119">
        <f>$F119-$E119+$G119*用户配置文件!$C$4+$H119*用户配置文件!$D$4+$I119*用户配置文件!$E$4+$J119*用户配置文件!$F$4+$K119*用户配置文件!$G$4+$L119*用户配置文件!$H$4+$M119*用户配置文件!$I$4+$N119*用户配置文件!$J$4+$O119*用户配置文件!$K$4+$P119*用户配置文件!$L$4</f>
        <v>75.495376486129445</v>
      </c>
      <c r="S119">
        <f t="shared" si="2"/>
        <v>12.582562747688241</v>
      </c>
    </row>
    <row r="120" spans="1:20" x14ac:dyDescent="0.15">
      <c r="A120" s="45" t="s">
        <v>194</v>
      </c>
      <c r="B120" s="38" t="s">
        <v>117</v>
      </c>
      <c r="C120">
        <v>2</v>
      </c>
      <c r="D120">
        <v>12</v>
      </c>
      <c r="E120">
        <v>25</v>
      </c>
      <c r="H120">
        <v>275</v>
      </c>
      <c r="L120">
        <v>6.5</v>
      </c>
      <c r="P120" s="1">
        <v>1.32</v>
      </c>
      <c r="Q120">
        <v>1.11E-2</v>
      </c>
      <c r="R120">
        <f>$F120-$E120+$G120*用户配置文件!$C$4+$H120*用户配置文件!$D$4+$I120*用户配置文件!$E$4+$J120*用户配置文件!$F$4+$K120*用户配置文件!$G$4+$L120*用户配置文件!$H$4+$M120*用户配置文件!$I$4+$N120*用户配置文件!$J$4+$O120*用户配置文件!$K$4+$P120*用户配置文件!$L$4</f>
        <v>11.327608982826945</v>
      </c>
      <c r="S120">
        <f t="shared" si="2"/>
        <v>5.6638044914134724</v>
      </c>
      <c r="T120" s="1"/>
    </row>
    <row r="121" spans="1:20" x14ac:dyDescent="0.15">
      <c r="A121" s="44" t="s">
        <v>195</v>
      </c>
      <c r="B121" s="38" t="s">
        <v>118</v>
      </c>
      <c r="C121">
        <v>2</v>
      </c>
      <c r="D121">
        <v>12</v>
      </c>
      <c r="E121">
        <v>25</v>
      </c>
      <c r="H121">
        <v>275</v>
      </c>
      <c r="K121">
        <v>4.8</v>
      </c>
      <c r="L121">
        <v>6.5</v>
      </c>
      <c r="Q121">
        <v>1.11E-2</v>
      </c>
      <c r="R121">
        <f>$F121-$E121+$G121*用户配置文件!$C$4+$H121*用户配置文件!$D$4+$I121*用户配置文件!$E$4+$J121*用户配置文件!$F$4+$K121*用户配置文件!$G$4+$L121*用户配置文件!$H$4+$M121*用户配置文件!$I$4+$N121*用户配置文件!$J$4+$O121*用户配置文件!$K$4+$P121*用户配置文件!$L$4</f>
        <v>11.327608982826945</v>
      </c>
      <c r="S121">
        <f t="shared" si="2"/>
        <v>5.6638044914134724</v>
      </c>
    </row>
    <row r="122" spans="1:20" x14ac:dyDescent="0.15">
      <c r="A122" s="44" t="s">
        <v>196</v>
      </c>
      <c r="B122" s="38" t="s">
        <v>119</v>
      </c>
      <c r="C122" s="1">
        <f>2+2/3</f>
        <v>2.6666666666666665</v>
      </c>
      <c r="D122">
        <v>17.666699999999999</v>
      </c>
      <c r="E122">
        <v>25</v>
      </c>
      <c r="F122">
        <v>100</v>
      </c>
      <c r="H122">
        <v>185</v>
      </c>
      <c r="O122">
        <v>0.99</v>
      </c>
      <c r="Q122">
        <v>1.11E-2</v>
      </c>
      <c r="R122">
        <f>$F122-$E122+$G122*用户配置文件!$C$4+$H122*用户配置文件!$D$4+$I122*用户配置文件!$E$4+$J122*用户配置文件!$F$4+$K122*用户配置文件!$G$4+$L122*用户配置文件!$H$4+$M122*用户配置文件!$I$4+$N122*用户配置文件!$J$4+$O122*用户配置文件!$K$4+$P122*用户配置文件!$L$4</f>
        <v>99.43857331571995</v>
      </c>
      <c r="S122">
        <f t="shared" si="2"/>
        <v>37.289464993394986</v>
      </c>
    </row>
    <row r="123" spans="1:20" x14ac:dyDescent="0.15">
      <c r="A123" s="44" t="s">
        <v>197</v>
      </c>
      <c r="B123" s="38" t="s">
        <v>120</v>
      </c>
      <c r="C123">
        <v>4</v>
      </c>
      <c r="D123">
        <v>17.666699999999999</v>
      </c>
      <c r="E123">
        <v>25</v>
      </c>
      <c r="I123">
        <v>0.99</v>
      </c>
      <c r="Q123">
        <v>0.01</v>
      </c>
      <c r="R123">
        <f>$F123-$E123+$G123*用户配置文件!$C$4+$H123*用户配置文件!$D$4+$I123*用户配置文件!$E$4+$J123*用户配置文件!$F$4+$K123*用户配置文件!$G$4+$L123*用户配置文件!$H$4+$M123*用户配置文件!$I$4+$N123*用户配置文件!$J$4+$O123*用户配置文件!$K$4+$P123*用户配置文件!$L$4</f>
        <v>237.62719999999996</v>
      </c>
      <c r="S123">
        <f t="shared" si="2"/>
        <v>59.40679999999999</v>
      </c>
    </row>
    <row r="124" spans="1:20" x14ac:dyDescent="0.15">
      <c r="A124" s="44" t="s">
        <v>239</v>
      </c>
      <c r="B124" s="38" t="s">
        <v>121</v>
      </c>
      <c r="C124">
        <v>6</v>
      </c>
      <c r="D124">
        <v>6.6666999999999996</v>
      </c>
      <c r="E124">
        <v>25</v>
      </c>
      <c r="F124">
        <v>450</v>
      </c>
      <c r="L124">
        <v>17.5</v>
      </c>
      <c r="N124">
        <v>41.25</v>
      </c>
      <c r="Q124">
        <v>0.01</v>
      </c>
      <c r="R124">
        <f>$F124-$E124+$G124*用户配置文件!$C$4+$H124*用户配置文件!$D$4+$I124*用户配置文件!$E$4+$J124*用户配置文件!$F$4+$K124*用户配置文件!$G$4+$L124*用户配置文件!$H$4+$M124*用户配置文件!$I$4+$N124*用户配置文件!$J$4+$O124*用户配置文件!$K$4+$P124*用户配置文件!$L$4</f>
        <v>425</v>
      </c>
      <c r="S124">
        <f t="shared" si="2"/>
        <v>70.833333333333329</v>
      </c>
    </row>
    <row r="125" spans="1:20" x14ac:dyDescent="0.15">
      <c r="A125" s="44" t="s">
        <v>198</v>
      </c>
      <c r="B125" s="38" t="s">
        <v>122</v>
      </c>
      <c r="C125">
        <v>6</v>
      </c>
      <c r="D125">
        <v>6.6666999999999996</v>
      </c>
      <c r="E125">
        <v>25</v>
      </c>
      <c r="F125">
        <v>450</v>
      </c>
      <c r="L125">
        <v>17.5</v>
      </c>
      <c r="N125">
        <v>41.25</v>
      </c>
      <c r="Q125">
        <v>0.01</v>
      </c>
      <c r="R125">
        <f>$F125-$E125+$G125*用户配置文件!$C$4+$H125*用户配置文件!$D$4+$I125*用户配置文件!$E$4+$J125*用户配置文件!$F$4+$K125*用户配置文件!$G$4+$L125*用户配置文件!$H$4+$M125*用户配置文件!$I$4+$N125*用户配置文件!$J$4+$O125*用户配置文件!$K$4+$P125*用户配置文件!$L$4</f>
        <v>425</v>
      </c>
      <c r="S125">
        <f t="shared" si="2"/>
        <v>70.833333333333329</v>
      </c>
    </row>
    <row r="126" spans="1:20" x14ac:dyDescent="0.15">
      <c r="A126" s="45" t="s">
        <v>199</v>
      </c>
      <c r="B126" s="38" t="s">
        <v>123</v>
      </c>
      <c r="C126">
        <v>2.5</v>
      </c>
      <c r="D126">
        <v>10</v>
      </c>
      <c r="E126">
        <v>30</v>
      </c>
      <c r="H126">
        <v>345</v>
      </c>
      <c r="L126">
        <v>7.5</v>
      </c>
      <c r="P126" s="1">
        <v>1.32</v>
      </c>
      <c r="Q126">
        <v>5.5999999999999999E-3</v>
      </c>
      <c r="R126">
        <f>$F126-$E126+$G126*用户配置文件!$C$4+$H126*用户配置文件!$D$4+$I126*用户配置文件!$E$4+$J126*用户配置文件!$F$4+$K126*用户配置文件!$G$4+$L126*用户配置文件!$H$4+$M126*用户配置文件!$I$4+$N126*用户配置文件!$J$4+$O126*用户配置文件!$K$4+$P126*用户配置文件!$L$4</f>
        <v>15.574636723910167</v>
      </c>
      <c r="S126">
        <f t="shared" si="2"/>
        <v>6.2298546895640667</v>
      </c>
      <c r="T126" s="1"/>
    </row>
    <row r="127" spans="1:20" x14ac:dyDescent="0.15">
      <c r="A127" s="44" t="s">
        <v>200</v>
      </c>
      <c r="B127" s="38" t="s">
        <v>124</v>
      </c>
      <c r="C127">
        <v>2.5</v>
      </c>
      <c r="D127">
        <v>12</v>
      </c>
      <c r="E127">
        <v>30</v>
      </c>
      <c r="H127">
        <v>345</v>
      </c>
      <c r="K127">
        <v>4.8</v>
      </c>
      <c r="L127">
        <v>7.5</v>
      </c>
      <c r="Q127">
        <v>5.5999999999999999E-3</v>
      </c>
      <c r="R127">
        <f>$F127-$E127+$G127*用户配置文件!$C$4+$H127*用户配置文件!$D$4+$I127*用户配置文件!$E$4+$J127*用户配置文件!$F$4+$K127*用户配置文件!$G$4+$L127*用户配置文件!$H$4+$M127*用户配置文件!$I$4+$N127*用户配置文件!$J$4+$O127*用户配置文件!$K$4+$P127*用户配置文件!$L$4</f>
        <v>15.574636723910167</v>
      </c>
      <c r="S127">
        <f t="shared" si="2"/>
        <v>6.2298546895640667</v>
      </c>
    </row>
    <row r="128" spans="1:20" x14ac:dyDescent="0.15">
      <c r="A128" s="44" t="s">
        <v>201</v>
      </c>
      <c r="B128" s="38" t="s">
        <v>125</v>
      </c>
      <c r="C128">
        <v>4</v>
      </c>
      <c r="D128">
        <v>17.666699999999999</v>
      </c>
      <c r="E128">
        <v>30</v>
      </c>
      <c r="F128">
        <v>150</v>
      </c>
      <c r="H128">
        <v>280</v>
      </c>
      <c r="O128">
        <v>1.2</v>
      </c>
      <c r="Q128">
        <v>5.5999999999999999E-3</v>
      </c>
      <c r="R128">
        <f>$F128-$E128+$G128*用户配置文件!$C$4+$H128*用户配置文件!$D$4+$I128*用户配置文件!$E$4+$J128*用户配置文件!$F$4+$K128*用户配置文件!$G$4+$L128*用户配置文件!$H$4+$M128*用户配置文件!$I$4+$N128*用户配置文件!$J$4+$O128*用户配置文件!$K$4+$P128*用户配置文件!$L$4</f>
        <v>156.98811096433289</v>
      </c>
      <c r="S128">
        <f t="shared" si="2"/>
        <v>39.247027741083222</v>
      </c>
    </row>
    <row r="129" spans="1:22" x14ac:dyDescent="0.15">
      <c r="A129" s="44" t="s">
        <v>202</v>
      </c>
      <c r="B129" s="38" t="s">
        <v>126</v>
      </c>
      <c r="C129">
        <v>6</v>
      </c>
      <c r="D129">
        <v>17.666699999999999</v>
      </c>
      <c r="E129">
        <v>30</v>
      </c>
      <c r="I129">
        <v>1.32</v>
      </c>
      <c r="Q129">
        <v>5.0000000000000001E-3</v>
      </c>
      <c r="R129">
        <f>$F129-$E129+$G129*用户配置文件!$C$4+$H129*用户配置文件!$D$4+$I129*用户配置文件!$E$4+$J129*用户配置文件!$F$4+$K129*用户配置文件!$G$4+$L129*用户配置文件!$H$4+$M129*用户配置文件!$I$4+$N129*用户配置文件!$J$4+$O129*用户配置文件!$K$4+$P129*用户配置文件!$L$4</f>
        <v>320.1696</v>
      </c>
      <c r="S129">
        <f t="shared" si="2"/>
        <v>53.361600000000003</v>
      </c>
    </row>
    <row r="130" spans="1:22" x14ac:dyDescent="0.15">
      <c r="A130" s="44" t="s">
        <v>239</v>
      </c>
      <c r="B130" s="38" t="s">
        <v>127</v>
      </c>
      <c r="C130">
        <v>8</v>
      </c>
      <c r="D130">
        <v>18</v>
      </c>
      <c r="E130">
        <v>30</v>
      </c>
      <c r="F130">
        <v>600</v>
      </c>
      <c r="J130">
        <v>19.8</v>
      </c>
      <c r="L130">
        <v>22.5</v>
      </c>
      <c r="Q130">
        <v>6.0000000000000001E-3</v>
      </c>
      <c r="R130">
        <f>$F130-$E130+$G130*用户配置文件!$C$4+$H130*用户配置文件!$D$4+$I130*用户配置文件!$E$4+$J130*用户配置文件!$F$4+$K130*用户配置文件!$G$4+$L130*用户配置文件!$H$4+$M130*用户配置文件!$I$4+$N130*用户配置文件!$J$4+$O130*用户配置文件!$K$4+$P130*用户配置文件!$L$4</f>
        <v>2550</v>
      </c>
      <c r="S130">
        <f t="shared" si="2"/>
        <v>318.75</v>
      </c>
    </row>
    <row r="131" spans="1:22" x14ac:dyDescent="0.15">
      <c r="A131" s="44" t="s">
        <v>203</v>
      </c>
      <c r="B131" s="38" t="s">
        <v>128</v>
      </c>
      <c r="C131">
        <v>8</v>
      </c>
      <c r="D131">
        <v>18</v>
      </c>
      <c r="E131">
        <v>30</v>
      </c>
      <c r="F131">
        <v>600</v>
      </c>
      <c r="J131">
        <v>19.8</v>
      </c>
      <c r="L131">
        <v>22.5</v>
      </c>
      <c r="Q131">
        <v>6.0000000000000001E-3</v>
      </c>
      <c r="R131">
        <f>$F131-$E131+$G131*用户配置文件!$C$4+$H131*用户配置文件!$D$4+$I131*用户配置文件!$E$4+$J131*用户配置文件!$F$4+$K131*用户配置文件!$G$4+$L131*用户配置文件!$H$4+$M131*用户配置文件!$I$4+$N131*用户配置文件!$J$4+$O131*用户配置文件!$K$4+$P131*用户配置文件!$L$4</f>
        <v>2550</v>
      </c>
      <c r="S131">
        <f t="shared" si="2"/>
        <v>318.75</v>
      </c>
    </row>
    <row r="132" spans="1:22" x14ac:dyDescent="0.15">
      <c r="A132" s="44" t="s">
        <v>204</v>
      </c>
      <c r="B132" s="38" t="s">
        <v>129</v>
      </c>
      <c r="C132">
        <v>12</v>
      </c>
      <c r="D132">
        <v>24</v>
      </c>
      <c r="E132">
        <v>70</v>
      </c>
      <c r="H132">
        <v>1870</v>
      </c>
      <c r="L132">
        <v>35</v>
      </c>
      <c r="Q132">
        <v>3.0000000000000001E-3</v>
      </c>
      <c r="R132">
        <f>$F132-$E132+$G132*用户配置文件!$C$4+$H132*用户配置文件!$D$4+$I132*用户配置文件!$E$4+$J132*用户配置文件!$F$4+$K132*用户配置文件!$G$4+$L132*用户配置文件!$H$4+$M132*用户配置文件!$I$4+$N132*用户配置文件!$J$4+$O132*用户配置文件!$K$4+$P132*用户配置文件!$L$4</f>
        <v>177.02774108322322</v>
      </c>
      <c r="S132">
        <f t="shared" si="2"/>
        <v>14.752311756935269</v>
      </c>
    </row>
    <row r="133" spans="1:22" x14ac:dyDescent="0.15">
      <c r="A133" s="48" t="s">
        <v>133</v>
      </c>
      <c r="T133" s="1"/>
    </row>
    <row r="134" spans="1:22" x14ac:dyDescent="0.15">
      <c r="A134" s="44" t="s">
        <v>162</v>
      </c>
      <c r="B134" s="10" t="s">
        <v>28</v>
      </c>
      <c r="C134">
        <f>6</f>
        <v>6</v>
      </c>
      <c r="D134">
        <v>6</v>
      </c>
      <c r="E134">
        <v>0</v>
      </c>
      <c r="H134">
        <v>307.7</v>
      </c>
      <c r="L134">
        <v>8.5</v>
      </c>
      <c r="Q134">
        <v>1.2500000000000001E-2</v>
      </c>
      <c r="R134">
        <f>$F134-$E134+$G134*用户配置文件!$C$4+$H134*用户配置文件!$D$4+$I134*用户配置文件!$E$4+$J134*用户配置文件!$F$4+$K134*用户配置文件!$G$4+$L134*用户配置文件!$H$4+$M134*用户配置文件!$I$4+$N134*用户配置文件!$J$4+$O134*用户配置文件!$K$4+$P134*用户配置文件!$L$4</f>
        <v>40.647291941875821</v>
      </c>
      <c r="S134">
        <f t="shared" ref="S134:S145" si="3">R134/C134</f>
        <v>6.7745486569793032</v>
      </c>
      <c r="V134" s="6"/>
    </row>
    <row r="135" spans="1:22" x14ac:dyDescent="0.15">
      <c r="A135" s="44" t="s">
        <v>163</v>
      </c>
      <c r="B135" s="10" t="s">
        <v>29</v>
      </c>
      <c r="C135">
        <v>6</v>
      </c>
      <c r="D135">
        <v>6</v>
      </c>
      <c r="E135">
        <v>0</v>
      </c>
      <c r="F135">
        <v>85</v>
      </c>
      <c r="G135">
        <v>21</v>
      </c>
      <c r="O135">
        <v>0.34</v>
      </c>
      <c r="Q135">
        <v>7.0000000000000007E-2</v>
      </c>
      <c r="R135">
        <f>$F135-$E135+$G135*用户配置文件!$C$4+$H135*用户配置文件!$D$4+$I135*用户配置文件!$E$4+$J135*用户配置文件!$F$4+$K135*用户配置文件!$G$4+$L135*用户配置文件!$H$4+$M135*用户配置文件!$I$4+$N135*用户配置文件!$J$4+$O135*用户配置文件!$K$4+$P135*用户配置文件!$L$4</f>
        <v>1914.268292682927</v>
      </c>
      <c r="S135">
        <f t="shared" si="3"/>
        <v>319.04471544715449</v>
      </c>
      <c r="V135" s="6"/>
    </row>
    <row r="136" spans="1:22" x14ac:dyDescent="0.15">
      <c r="A136" s="45" t="s">
        <v>164</v>
      </c>
      <c r="B136" s="10" t="s">
        <v>30</v>
      </c>
      <c r="C136">
        <v>6</v>
      </c>
      <c r="D136">
        <v>6</v>
      </c>
      <c r="E136">
        <v>0</v>
      </c>
      <c r="I136">
        <v>0.34</v>
      </c>
      <c r="Q136">
        <v>5.5599999999999997E-2</v>
      </c>
      <c r="R136">
        <f>$F136-$E136+$G136*用户配置文件!$C$4+$H136*用户配置文件!$D$4+$I136*用户配置文件!$E$4+$J136*用户配置文件!$F$4+$K136*用户配置文件!$G$4+$L136*用户配置文件!$H$4+$M136*用户配置文件!$I$4+$N136*用户配置文件!$J$4+$O136*用户配置文件!$K$4+$P136*用户配置文件!$L$4</f>
        <v>90.1952</v>
      </c>
      <c r="S136">
        <f t="shared" si="3"/>
        <v>15.032533333333333</v>
      </c>
      <c r="T136" s="1"/>
      <c r="V136" s="6"/>
    </row>
    <row r="137" spans="1:22" x14ac:dyDescent="0.15">
      <c r="A137" s="46" t="s">
        <v>239</v>
      </c>
      <c r="B137" s="10" t="s">
        <v>31</v>
      </c>
      <c r="C137">
        <v>8</v>
      </c>
      <c r="D137">
        <v>6</v>
      </c>
      <c r="E137">
        <v>0</v>
      </c>
      <c r="F137">
        <v>225</v>
      </c>
      <c r="L137">
        <v>9</v>
      </c>
      <c r="Q137">
        <v>5.5599999999999997E-2</v>
      </c>
      <c r="R137">
        <f>$F137-$E137+$G137*用户配置文件!$C$4+$H137*用户配置文件!$D$4+$I137*用户配置文件!$E$4+$J137*用户配置文件!$F$4+$K137*用户配置文件!$G$4+$L137*用户配置文件!$H$4+$M137*用户配置文件!$I$4+$N137*用户配置文件!$J$4+$O137*用户配置文件!$K$4+$P137*用户配置文件!$L$4</f>
        <v>225</v>
      </c>
      <c r="S137">
        <f t="shared" si="3"/>
        <v>28.125</v>
      </c>
      <c r="V137" s="6"/>
    </row>
    <row r="138" spans="1:22" x14ac:dyDescent="0.15">
      <c r="A138" s="44" t="s">
        <v>166</v>
      </c>
      <c r="B138" s="10" t="s">
        <v>32</v>
      </c>
      <c r="C138">
        <v>7</v>
      </c>
      <c r="D138">
        <v>6</v>
      </c>
      <c r="E138">
        <v>0</v>
      </c>
      <c r="H138">
        <v>378</v>
      </c>
      <c r="L138">
        <v>11</v>
      </c>
      <c r="Q138">
        <v>2.2499999999999999E-2</v>
      </c>
      <c r="R138">
        <f>$F138-$E138+$G138*用户配置文件!$C$4+$H138*用户配置文件!$D$4+$I138*用户配置文件!$E$4+$J138*用户配置文件!$F$4+$K138*用户配置文件!$G$4+$L138*用户配置文件!$H$4+$M138*用户配置文件!$I$4+$N138*用户配置文件!$J$4+$O138*用户配置文件!$K$4+$P138*用户配置文件!$L$4</f>
        <v>49.933949801849401</v>
      </c>
      <c r="S138">
        <f t="shared" si="3"/>
        <v>7.1334214002641998</v>
      </c>
      <c r="V138" s="6"/>
    </row>
    <row r="139" spans="1:22" x14ac:dyDescent="0.15">
      <c r="A139" s="44" t="s">
        <v>167</v>
      </c>
      <c r="B139" s="10" t="s">
        <v>33</v>
      </c>
      <c r="C139">
        <v>7</v>
      </c>
      <c r="D139">
        <v>6</v>
      </c>
      <c r="E139">
        <v>0</v>
      </c>
      <c r="F139">
        <v>130</v>
      </c>
      <c r="G139">
        <v>24</v>
      </c>
      <c r="O139">
        <v>0.31</v>
      </c>
      <c r="Q139">
        <v>0.1</v>
      </c>
      <c r="R139">
        <f>$F139-$E139+$G139*用户配置文件!$C$4+$H139*用户配置文件!$D$4+$I139*用户配置文件!$E$4+$J139*用户配置文件!$F$4+$K139*用户配置文件!$G$4+$L139*用户配置文件!$H$4+$M139*用户配置文件!$I$4+$N139*用户配置文件!$J$4+$O139*用户配置文件!$K$4+$P139*用户配置文件!$L$4</f>
        <v>2220.5923344947737</v>
      </c>
      <c r="S139">
        <f t="shared" si="3"/>
        <v>317.22747635639627</v>
      </c>
      <c r="V139" s="6"/>
    </row>
    <row r="140" spans="1:22" x14ac:dyDescent="0.15">
      <c r="A140" s="45" t="s">
        <v>168</v>
      </c>
      <c r="B140" s="10" t="s">
        <v>34</v>
      </c>
      <c r="C140">
        <v>7</v>
      </c>
      <c r="D140">
        <v>6</v>
      </c>
      <c r="E140">
        <v>0</v>
      </c>
      <c r="I140">
        <v>0.3</v>
      </c>
      <c r="Q140">
        <v>8.3299999999999999E-2</v>
      </c>
      <c r="R140">
        <f>$F140-$E140+$G140*用户配置文件!$C$4+$H140*用户配置文件!$D$4+$I140*用户配置文件!$E$4+$J140*用户配置文件!$F$4+$K140*用户配置文件!$G$4+$L140*用户配置文件!$H$4+$M140*用户配置文件!$I$4+$N140*用户配置文件!$J$4+$O140*用户配置文件!$K$4+$P140*用户配置文件!$L$4</f>
        <v>79.583999999999989</v>
      </c>
      <c r="S140">
        <f t="shared" si="3"/>
        <v>11.369142857142856</v>
      </c>
      <c r="T140" s="1"/>
      <c r="V140" s="6"/>
    </row>
    <row r="141" spans="1:22" x14ac:dyDescent="0.15">
      <c r="A141" s="46" t="s">
        <v>239</v>
      </c>
      <c r="B141" s="10" t="s">
        <v>35</v>
      </c>
      <c r="C141">
        <v>8</v>
      </c>
      <c r="D141">
        <v>6</v>
      </c>
      <c r="E141">
        <v>0</v>
      </c>
      <c r="F141">
        <v>300</v>
      </c>
      <c r="L141">
        <v>11.5</v>
      </c>
      <c r="Q141">
        <v>8.3299999999999999E-2</v>
      </c>
      <c r="R141">
        <f>$F141-$E141+$G141*用户配置文件!$C$4+$H141*用户配置文件!$D$4+$I141*用户配置文件!$E$4+$J141*用户配置文件!$F$4+$K141*用户配置文件!$G$4+$L141*用户配置文件!$H$4+$M141*用户配置文件!$I$4+$N141*用户配置文件!$J$4+$O141*用户配置文件!$K$4+$P141*用户配置文件!$L$4</f>
        <v>300</v>
      </c>
      <c r="S141">
        <f t="shared" si="3"/>
        <v>37.5</v>
      </c>
      <c r="V141" s="6"/>
    </row>
    <row r="142" spans="1:22" x14ac:dyDescent="0.15">
      <c r="A142" s="44" t="s">
        <v>169</v>
      </c>
      <c r="B142" s="10" t="s">
        <v>36</v>
      </c>
      <c r="C142">
        <v>8</v>
      </c>
      <c r="D142">
        <v>6</v>
      </c>
      <c r="E142">
        <v>0</v>
      </c>
      <c r="H142">
        <v>492.3</v>
      </c>
      <c r="L142">
        <v>14</v>
      </c>
      <c r="Q142">
        <v>7.0000000000000007E-2</v>
      </c>
      <c r="R142">
        <f>$F142-$E142+$G142*用户配置文件!$C$4+$H142*用户配置文件!$D$4+$I142*用户配置文件!$E$4+$J142*用户配置文件!$F$4+$K142*用户配置文件!$G$4+$L142*用户配置文件!$H$4+$M142*用户配置文件!$I$4+$N142*用户配置文件!$J$4+$O142*用户配置文件!$K$4+$P142*用户配置文件!$L$4</f>
        <v>65.033025099075289</v>
      </c>
      <c r="S142">
        <f t="shared" si="3"/>
        <v>8.1291281373844111</v>
      </c>
      <c r="V142" s="6"/>
    </row>
    <row r="143" spans="1:22" x14ac:dyDescent="0.15">
      <c r="A143" s="44" t="s">
        <v>170</v>
      </c>
      <c r="B143" s="10" t="s">
        <v>37</v>
      </c>
      <c r="C143">
        <v>8</v>
      </c>
      <c r="D143">
        <v>6</v>
      </c>
      <c r="E143">
        <v>0</v>
      </c>
      <c r="F143">
        <v>190</v>
      </c>
      <c r="G143">
        <v>27</v>
      </c>
      <c r="O143">
        <v>0.6</v>
      </c>
      <c r="Q143">
        <v>0.22500000000000001</v>
      </c>
      <c r="R143">
        <f>$F143-$E143+$G143*用户配置文件!$C$4+$H143*用户配置文件!$D$4+$I143*用户配置文件!$E$4+$J143*用户配置文件!$F$4+$K143*用户配置文件!$G$4+$L143*用户配置文件!$H$4+$M143*用户配置文件!$I$4+$N143*用户配置文件!$J$4+$O143*用户配置文件!$K$4+$P143*用户配置文件!$L$4</f>
        <v>2541.9163763066204</v>
      </c>
      <c r="S143">
        <f t="shared" si="3"/>
        <v>317.73954703832754</v>
      </c>
      <c r="V143" s="6"/>
    </row>
    <row r="144" spans="1:22" x14ac:dyDescent="0.15">
      <c r="A144" s="45" t="s">
        <v>171</v>
      </c>
      <c r="B144" s="10" t="s">
        <v>38</v>
      </c>
      <c r="C144">
        <v>8</v>
      </c>
      <c r="D144">
        <v>6</v>
      </c>
      <c r="E144">
        <v>0</v>
      </c>
      <c r="I144">
        <v>0.6</v>
      </c>
      <c r="Q144">
        <v>0.111</v>
      </c>
      <c r="R144">
        <f>$F144-$E144+$G144*用户配置文件!$C$4+$H144*用户配置文件!$D$4+$I144*用户配置文件!$E$4+$J144*用户配置文件!$F$4+$K144*用户配置文件!$G$4+$L144*用户配置文件!$H$4+$M144*用户配置文件!$I$4+$N144*用户配置文件!$J$4+$O144*用户配置文件!$K$4+$P144*用户配置文件!$L$4</f>
        <v>159.16799999999998</v>
      </c>
      <c r="S144">
        <f t="shared" si="3"/>
        <v>19.895999999999997</v>
      </c>
      <c r="T144" s="1"/>
      <c r="V144" s="6"/>
    </row>
    <row r="145" spans="1:22" x14ac:dyDescent="0.15">
      <c r="A145" s="44" t="s">
        <v>165</v>
      </c>
      <c r="B145" s="10" t="s">
        <v>39</v>
      </c>
      <c r="C145">
        <v>8</v>
      </c>
      <c r="D145">
        <v>6</v>
      </c>
      <c r="E145">
        <v>0</v>
      </c>
      <c r="F145">
        <v>375</v>
      </c>
      <c r="L145">
        <v>14</v>
      </c>
      <c r="Q145">
        <v>0.111</v>
      </c>
      <c r="R145">
        <f>$F145-$E145+$G145*用户配置文件!$C$4+$H145*用户配置文件!$D$4+$I145*用户配置文件!$E$4+$J145*用户配置文件!$F$4+$K145*用户配置文件!$G$4+$L145*用户配置文件!$H$4+$M145*用户配置文件!$I$4+$N145*用户配置文件!$J$4+$O145*用户配置文件!$K$4+$P145*用户配置文件!$L$4</f>
        <v>375</v>
      </c>
      <c r="S145">
        <f t="shared" si="3"/>
        <v>46.875</v>
      </c>
      <c r="V145" s="6"/>
    </row>
  </sheetData>
  <sheetProtection sheet="1" selectLockedCells="1" selectUnlockedCells="1"/>
  <autoFilter ref="A1:S13" xr:uid="{00000000-0009-0000-0000-000000000000}"/>
  <mergeCells count="2">
    <mergeCell ref="U3:AA9"/>
    <mergeCell ref="U11:AA15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D6DA-992E-4772-BE16-1A74CC9F4951}">
  <dimension ref="A1:I51"/>
  <sheetViews>
    <sheetView workbookViewId="0">
      <selection sqref="A1:E33"/>
    </sheetView>
  </sheetViews>
  <sheetFormatPr defaultRowHeight="13.5" x14ac:dyDescent="0.15"/>
  <sheetData>
    <row r="1" spans="1:7" x14ac:dyDescent="0.15">
      <c r="A1" s="74" t="str">
        <f>"DailyEvent &gt; "&amp;委托建议!B2&amp;" &gt; "&amp;委托建议!B3&amp;" &gt; "&amp;委托建议!B4&amp;" &gt; "&amp;委托建议!B5&amp;" &gt; "&amp;委托建议!B6&amp;" &gt; "&amp;委托建议!B7&amp;" &gt; "&amp;委托建议!B8&amp;" &gt; "&amp;委托建议!B9&amp;" &gt; "&amp;委托建议!B10&amp;" &gt; "&amp;委托建议!B11&amp;" &gt; "&amp;委托建议!B12&amp;" &gt; "&amp;委托建议!B13&amp;" &gt; "&amp;委托建议!B14&amp;" &gt; "&amp;委托建议!B15&amp;" &gt; "&amp;委托建议!B16&amp;" &gt; "&amp;委托建议!B17&amp;" &gt; "&amp;委托建议!B18&amp;" &gt; "&amp;委托建议!B19&amp;" &gt; "&amp;委托建议!B20&amp;" &gt; "&amp;委托建议!B21&amp;" &gt; "&amp;委托建议!B22&amp;" &gt; "&amp;委托建议!B23&amp;" &gt; "&amp;委托建议!B24&amp;" &gt; "&amp;委托建议!B25&amp;" &gt; "&amp;委托建议!B26&amp;" &gt; "&amp;委托建议!B27&amp;" &gt; "&amp;委托建议!B28&amp;" &gt; "&amp;委托建议!B29&amp;" &gt; "&amp;委托建议!B30&amp;" &gt; "&amp;委托建议!B31&amp;" &gt; "&amp;委托建议!B32&amp;" &gt; "&amp;委托建议!B33&amp;" &gt; "&amp;委托建议!B34&amp;" &gt; "&amp;委托建议!B35&amp;" &gt; "&amp;委托建议!B36&amp;" &gt; "&amp;委托建议!B37&amp;" &gt; "&amp;委托建议!B38&amp;" &gt; "&amp;委托建议!B39&amp;" &gt; "&amp;委托建议!B40&amp;" &gt; "&amp;委托建议!B41&amp;" &gt; "&amp;委托建议!B42&amp;" &gt; "&amp;委托建议!B43&amp;" &gt; "&amp;委托建议!B44&amp;" &gt; "&amp;委托建议!B45&amp;" &gt; "&amp;委托建议!B46&amp;" &gt; "&amp;委托建议!B47&amp;" &gt; "&amp;委托建议!B48&amp;" &gt; "&amp;委托建议!B49&amp;" &gt; "&amp;委托建议!B50&amp;" &gt; "&amp;委托建议!B51&amp;" &gt; "&amp;委托建议!B52&amp;" &gt; "&amp;委托建议!B53&amp;" &gt; "&amp;委托建议!B54&amp;" &gt; "&amp;委托建议!B55&amp;" &gt; "&amp;委托建议!B56&amp;" &gt; "&amp;委托建议!B57&amp;" &gt; "&amp;委托建议!B58&amp;" &gt; "&amp;委托建议!B59&amp;" &gt; "&amp;委托建议!B60&amp;" &gt; "&amp;委托建议!B61&amp;" &gt; "&amp;委托建议!B62&amp;" &gt; "&amp;委托建议!B63&amp;" &gt; "&amp;委托建议!B64&amp;" &gt; "&amp;委托建议!B65&amp;" &gt; "&amp;委托建议!B66&amp;" &gt; "&amp;委托建议!B67&amp;" &gt; "&amp;委托建议!B68&amp;" &gt; "&amp;委托建议!B69&amp;" &gt; "&amp;委托建议!B70&amp;" &gt; "&amp;委托建议!B71&amp;" &gt; "&amp;委托建议!B72&amp;" &gt; "&amp;委托建议!B73&amp;" &gt; "&amp;委托建议!B74&amp;" &gt; "&amp;委托建议!B75&amp;" &gt; "&amp;委托建议!B76&amp;" &gt; "&amp;委托建议!B77&amp;" &gt; "&amp;委托建议!B78&amp;" &gt; "&amp;委托建议!B79&amp;" &gt; "&amp;委托建议!B80&amp;" &gt; "&amp;委托建议!B81&amp;" &gt; "&amp;委托建议!B82&amp;" &gt; "&amp;委托建议!B83&amp;" &gt; "&amp;委托建议!B84&amp;" &gt; "&amp;"shortest"</f>
        <v>DailyEvent &gt; DailyChip-1 &gt; * &gt; * &gt; DailyChip-2 &gt; * &gt; * &gt; * &gt; * &gt; * &gt; * &gt; NightDrill-6 &gt; * &gt; Gem-8 &gt; NightDrill-8 &gt; * &gt; Gem-4 &gt; NightDrill-7 &gt; ExtraDrill-2 &gt; * &gt; Gem-2 &gt; ExtraDrill-5:20 &gt; ExtraDrill-3:20 &gt; ExtraDrill-0:20 &gt; ExtraDrill-1 &gt; ExtraCube-0:30 &gt; ExtraDrill-2:40 &gt; DailyResource-1 &gt; * &gt; * &gt; DailyResource-2 &gt; * &gt; * &gt; UrgentCube-1:30 &gt; * &gt; * &gt; * &gt; * &gt; * &gt; * &gt; * &gt; * &gt; UrgentCube-1:45 &gt; * &gt; * &gt; * &gt; * &gt; Major-10 &gt; * &gt; * &gt; * &gt; * &gt; UrgentCube-3 &gt; * &gt; * &gt; * &gt; * &gt; Major-8 &gt; * &gt; * &gt; * &gt; * &gt; UrgentCube-2:15 &gt; * &gt; UrgentBox-6 &gt; * &gt; UrgentBox-3 &gt; * &gt; UrgentBox-1 &gt; UrgentCube-4 &gt; ExtraCube-1:30 &gt; ExtraCube-3 &gt; UrgentCube-6 &gt; ExtraOil-8 &gt; NightOil-8 &gt; UrgentDrill-1:30 &gt; Major-9 &gt; ExtraOil-4 &gt; UrgentDrill-4 &gt; UrgentDrill-1 &gt; * &gt; ExtraOil-1 &gt; * &gt; UrgentDrill-2:40 &gt; shortest</v>
      </c>
      <c r="B1" s="74"/>
      <c r="C1" s="74"/>
      <c r="D1" s="74"/>
      <c r="E1" s="74"/>
      <c r="G1" s="34" t="s">
        <v>214</v>
      </c>
    </row>
    <row r="2" spans="1:7" x14ac:dyDescent="0.15">
      <c r="A2" s="74"/>
      <c r="B2" s="74"/>
      <c r="C2" s="74"/>
      <c r="D2" s="74"/>
      <c r="E2" s="74"/>
      <c r="G2" s="34" t="s">
        <v>215</v>
      </c>
    </row>
    <row r="3" spans="1:7" x14ac:dyDescent="0.15">
      <c r="A3" s="74"/>
      <c r="B3" s="74"/>
      <c r="C3" s="74"/>
      <c r="D3" s="74"/>
      <c r="E3" s="74"/>
    </row>
    <row r="4" spans="1:7" x14ac:dyDescent="0.15">
      <c r="A4" s="74"/>
      <c r="B4" s="74"/>
      <c r="C4" s="74"/>
      <c r="D4" s="74"/>
      <c r="E4" s="74"/>
    </row>
    <row r="5" spans="1:7" x14ac:dyDescent="0.15">
      <c r="A5" s="74"/>
      <c r="B5" s="74"/>
      <c r="C5" s="74"/>
      <c r="D5" s="74"/>
      <c r="E5" s="74"/>
    </row>
    <row r="6" spans="1:7" x14ac:dyDescent="0.15">
      <c r="A6" s="74"/>
      <c r="B6" s="74"/>
      <c r="C6" s="74"/>
      <c r="D6" s="74"/>
      <c r="E6" s="74"/>
    </row>
    <row r="7" spans="1:7" x14ac:dyDescent="0.15">
      <c r="A7" s="74"/>
      <c r="B7" s="74"/>
      <c r="C7" s="74"/>
      <c r="D7" s="74"/>
      <c r="E7" s="74"/>
    </row>
    <row r="8" spans="1:7" x14ac:dyDescent="0.15">
      <c r="A8" s="74"/>
      <c r="B8" s="74"/>
      <c r="C8" s="74"/>
      <c r="D8" s="74"/>
      <c r="E8" s="74"/>
    </row>
    <row r="9" spans="1:7" x14ac:dyDescent="0.15">
      <c r="A9" s="74"/>
      <c r="B9" s="74"/>
      <c r="C9" s="74"/>
      <c r="D9" s="74"/>
      <c r="E9" s="74"/>
    </row>
    <row r="10" spans="1:7" x14ac:dyDescent="0.15">
      <c r="A10" s="74"/>
      <c r="B10" s="74"/>
      <c r="C10" s="74"/>
      <c r="D10" s="74"/>
      <c r="E10" s="74"/>
    </row>
    <row r="11" spans="1:7" x14ac:dyDescent="0.15">
      <c r="A11" s="74"/>
      <c r="B11" s="74"/>
      <c r="C11" s="74"/>
      <c r="D11" s="74"/>
      <c r="E11" s="74"/>
    </row>
    <row r="12" spans="1:7" x14ac:dyDescent="0.15">
      <c r="A12" s="74"/>
      <c r="B12" s="74"/>
      <c r="C12" s="74"/>
      <c r="D12" s="74"/>
      <c r="E12" s="74"/>
    </row>
    <row r="13" spans="1:7" x14ac:dyDescent="0.15">
      <c r="A13" s="74"/>
      <c r="B13" s="74"/>
      <c r="C13" s="74"/>
      <c r="D13" s="74"/>
      <c r="E13" s="74"/>
    </row>
    <row r="14" spans="1:7" x14ac:dyDescent="0.15">
      <c r="A14" s="74"/>
      <c r="B14" s="74"/>
      <c r="C14" s="74"/>
      <c r="D14" s="74"/>
      <c r="E14" s="74"/>
    </row>
    <row r="15" spans="1:7" x14ac:dyDescent="0.15">
      <c r="A15" s="74"/>
      <c r="B15" s="74"/>
      <c r="C15" s="74"/>
      <c r="D15" s="74"/>
      <c r="E15" s="74"/>
    </row>
    <row r="16" spans="1:7" x14ac:dyDescent="0.15">
      <c r="A16" s="74"/>
      <c r="B16" s="74"/>
      <c r="C16" s="74"/>
      <c r="D16" s="74"/>
      <c r="E16" s="74"/>
    </row>
    <row r="17" spans="1:5" x14ac:dyDescent="0.15">
      <c r="A17" s="74"/>
      <c r="B17" s="74"/>
      <c r="C17" s="74"/>
      <c r="D17" s="74"/>
      <c r="E17" s="74"/>
    </row>
    <row r="18" spans="1:5" x14ac:dyDescent="0.15">
      <c r="A18" s="74"/>
      <c r="B18" s="74"/>
      <c r="C18" s="74"/>
      <c r="D18" s="74"/>
      <c r="E18" s="74"/>
    </row>
    <row r="19" spans="1:5" x14ac:dyDescent="0.15">
      <c r="A19" s="74"/>
      <c r="B19" s="74"/>
      <c r="C19" s="74"/>
      <c r="D19" s="74"/>
      <c r="E19" s="74"/>
    </row>
    <row r="20" spans="1:5" x14ac:dyDescent="0.15">
      <c r="A20" s="74"/>
      <c r="B20" s="74"/>
      <c r="C20" s="74"/>
      <c r="D20" s="74"/>
      <c r="E20" s="74"/>
    </row>
    <row r="21" spans="1:5" x14ac:dyDescent="0.15">
      <c r="A21" s="74"/>
      <c r="B21" s="74"/>
      <c r="C21" s="74"/>
      <c r="D21" s="74"/>
      <c r="E21" s="74"/>
    </row>
    <row r="22" spans="1:5" x14ac:dyDescent="0.15">
      <c r="A22" s="74"/>
      <c r="B22" s="74"/>
      <c r="C22" s="74"/>
      <c r="D22" s="74"/>
      <c r="E22" s="74"/>
    </row>
    <row r="23" spans="1:5" x14ac:dyDescent="0.15">
      <c r="A23" s="74"/>
      <c r="B23" s="74"/>
      <c r="C23" s="74"/>
      <c r="D23" s="74"/>
      <c r="E23" s="74"/>
    </row>
    <row r="24" spans="1:5" x14ac:dyDescent="0.15">
      <c r="A24" s="74"/>
      <c r="B24" s="74"/>
      <c r="C24" s="74"/>
      <c r="D24" s="74"/>
      <c r="E24" s="74"/>
    </row>
    <row r="25" spans="1:5" x14ac:dyDescent="0.15">
      <c r="A25" s="74"/>
      <c r="B25" s="74"/>
      <c r="C25" s="74"/>
      <c r="D25" s="74"/>
      <c r="E25" s="74"/>
    </row>
    <row r="26" spans="1:5" x14ac:dyDescent="0.15">
      <c r="A26" s="74"/>
      <c r="B26" s="74"/>
      <c r="C26" s="74"/>
      <c r="D26" s="74"/>
      <c r="E26" s="74"/>
    </row>
    <row r="27" spans="1:5" x14ac:dyDescent="0.15">
      <c r="A27" s="74"/>
      <c r="B27" s="74"/>
      <c r="C27" s="74"/>
      <c r="D27" s="74"/>
      <c r="E27" s="74"/>
    </row>
    <row r="28" spans="1:5" x14ac:dyDescent="0.15">
      <c r="A28" s="74"/>
      <c r="B28" s="74"/>
      <c r="C28" s="74"/>
      <c r="D28" s="74"/>
      <c r="E28" s="74"/>
    </row>
    <row r="29" spans="1:5" x14ac:dyDescent="0.15">
      <c r="A29" s="74"/>
      <c r="B29" s="74"/>
      <c r="C29" s="74"/>
      <c r="D29" s="74"/>
      <c r="E29" s="74"/>
    </row>
    <row r="30" spans="1:5" x14ac:dyDescent="0.15">
      <c r="A30" s="74"/>
      <c r="B30" s="74"/>
      <c r="C30" s="74"/>
      <c r="D30" s="74"/>
      <c r="E30" s="74"/>
    </row>
    <row r="31" spans="1:5" x14ac:dyDescent="0.15">
      <c r="A31" s="74"/>
      <c r="B31" s="74"/>
      <c r="C31" s="74"/>
      <c r="D31" s="74"/>
      <c r="E31" s="74"/>
    </row>
    <row r="32" spans="1:5" x14ac:dyDescent="0.15">
      <c r="A32" s="74"/>
      <c r="B32" s="74"/>
      <c r="C32" s="74"/>
      <c r="D32" s="74"/>
      <c r="E32" s="74"/>
    </row>
    <row r="33" spans="1:9" x14ac:dyDescent="0.15">
      <c r="A33" s="74"/>
      <c r="B33" s="74"/>
      <c r="C33" s="74"/>
      <c r="D33" s="74"/>
      <c r="E33" s="74"/>
    </row>
    <row r="35" spans="1:9" ht="14.45" customHeight="1" x14ac:dyDescent="0.15">
      <c r="A35" s="74" t="str">
        <f>SUBSTITUTE(A1,"* &gt; ","")</f>
        <v>DailyEvent &gt; 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Major-10 &gt; UrgentCube-3 &gt; Major-8 &gt; UrgentCube-2:15 &gt; UrgentBox-6 &gt; UrgentBox-3 &gt; UrgentBox-1 &gt; UrgentCube-4 &gt; ExtraCube-1:30 &gt; ExtraCube-3 &gt; UrgentCube-6 &gt; ExtraOil-8 &gt; NightOil-8 &gt; UrgentDrill-1:30 &gt; Major-9 &gt; ExtraOil-4 &gt; UrgentDrill-4 &gt; UrgentDrill-1 &gt; ExtraOil-1 &gt; UrgentDrill-2:40 &gt; shortest</v>
      </c>
      <c r="B35" s="74"/>
      <c r="C35" s="74"/>
      <c r="D35" s="74"/>
      <c r="E35" s="74"/>
      <c r="F35" s="74"/>
      <c r="G35" s="74"/>
      <c r="H35" s="74"/>
      <c r="I35" s="74"/>
    </row>
    <row r="36" spans="1:9" x14ac:dyDescent="0.15">
      <c r="A36" s="74"/>
      <c r="B36" s="74"/>
      <c r="C36" s="74"/>
      <c r="D36" s="74"/>
      <c r="E36" s="74"/>
      <c r="F36" s="74"/>
      <c r="G36" s="74"/>
      <c r="H36" s="74"/>
      <c r="I36" s="74"/>
    </row>
    <row r="37" spans="1:9" x14ac:dyDescent="0.15">
      <c r="A37" s="74"/>
      <c r="B37" s="74"/>
      <c r="C37" s="74"/>
      <c r="D37" s="74"/>
      <c r="E37" s="74"/>
      <c r="F37" s="74"/>
      <c r="G37" s="74"/>
      <c r="H37" s="74"/>
      <c r="I37" s="74"/>
    </row>
    <row r="38" spans="1:9" x14ac:dyDescent="0.15">
      <c r="A38" s="74"/>
      <c r="B38" s="74"/>
      <c r="C38" s="74"/>
      <c r="D38" s="74"/>
      <c r="E38" s="74"/>
      <c r="F38" s="74"/>
      <c r="G38" s="74"/>
      <c r="H38" s="74"/>
      <c r="I38" s="74"/>
    </row>
    <row r="39" spans="1:9" x14ac:dyDescent="0.15">
      <c r="A39" s="74"/>
      <c r="B39" s="74"/>
      <c r="C39" s="74"/>
      <c r="D39" s="74"/>
      <c r="E39" s="74"/>
      <c r="F39" s="74"/>
      <c r="G39" s="74"/>
      <c r="H39" s="74"/>
      <c r="I39" s="74"/>
    </row>
    <row r="40" spans="1:9" x14ac:dyDescent="0.15">
      <c r="A40" s="74"/>
      <c r="B40" s="74"/>
      <c r="C40" s="74"/>
      <c r="D40" s="74"/>
      <c r="E40" s="74"/>
      <c r="F40" s="74"/>
      <c r="G40" s="74"/>
      <c r="H40" s="74"/>
      <c r="I40" s="74"/>
    </row>
    <row r="41" spans="1:9" x14ac:dyDescent="0.15">
      <c r="A41" s="74"/>
      <c r="B41" s="74"/>
      <c r="C41" s="74"/>
      <c r="D41" s="74"/>
      <c r="E41" s="74"/>
      <c r="F41" s="74"/>
      <c r="G41" s="74"/>
      <c r="H41" s="74"/>
      <c r="I41" s="74"/>
    </row>
    <row r="42" spans="1:9" x14ac:dyDescent="0.15">
      <c r="A42" s="74"/>
      <c r="B42" s="74"/>
      <c r="C42" s="74"/>
      <c r="D42" s="74"/>
      <c r="E42" s="74"/>
      <c r="F42" s="74"/>
      <c r="G42" s="74"/>
      <c r="H42" s="74"/>
      <c r="I42" s="74"/>
    </row>
    <row r="43" spans="1:9" x14ac:dyDescent="0.15">
      <c r="A43" s="74"/>
      <c r="B43" s="74"/>
      <c r="C43" s="74"/>
      <c r="D43" s="74"/>
      <c r="E43" s="74"/>
      <c r="F43" s="74"/>
      <c r="G43" s="74"/>
      <c r="H43" s="74"/>
      <c r="I43" s="74"/>
    </row>
    <row r="44" spans="1:9" x14ac:dyDescent="0.15">
      <c r="A44" s="74"/>
      <c r="B44" s="74"/>
      <c r="C44" s="74"/>
      <c r="D44" s="74"/>
      <c r="E44" s="74"/>
      <c r="F44" s="74"/>
      <c r="G44" s="74"/>
      <c r="H44" s="74"/>
      <c r="I44" s="74"/>
    </row>
    <row r="45" spans="1:9" x14ac:dyDescent="0.15">
      <c r="A45" s="74"/>
      <c r="B45" s="74"/>
      <c r="C45" s="74"/>
      <c r="D45" s="74"/>
      <c r="E45" s="74"/>
      <c r="F45" s="74"/>
      <c r="G45" s="74"/>
      <c r="H45" s="74"/>
      <c r="I45" s="74"/>
    </row>
    <row r="46" spans="1:9" x14ac:dyDescent="0.15">
      <c r="A46" s="74"/>
      <c r="B46" s="74"/>
      <c r="C46" s="74"/>
      <c r="D46" s="74"/>
      <c r="E46" s="74"/>
      <c r="F46" s="74"/>
      <c r="G46" s="74"/>
      <c r="H46" s="74"/>
      <c r="I46" s="74"/>
    </row>
    <row r="47" spans="1:9" x14ac:dyDescent="0.15">
      <c r="A47" s="74"/>
      <c r="B47" s="74"/>
      <c r="C47" s="74"/>
      <c r="D47" s="74"/>
      <c r="E47" s="74"/>
      <c r="F47" s="74"/>
      <c r="G47" s="74"/>
      <c r="H47" s="74"/>
      <c r="I47" s="74"/>
    </row>
    <row r="48" spans="1:9" x14ac:dyDescent="0.15">
      <c r="A48" s="74"/>
      <c r="B48" s="74"/>
      <c r="C48" s="74"/>
      <c r="D48" s="74"/>
      <c r="E48" s="74"/>
      <c r="F48" s="74"/>
      <c r="G48" s="74"/>
      <c r="H48" s="74"/>
      <c r="I48" s="74"/>
    </row>
    <row r="49" spans="1:9" x14ac:dyDescent="0.15">
      <c r="A49" s="74"/>
      <c r="B49" s="74"/>
      <c r="C49" s="74"/>
      <c r="D49" s="74"/>
      <c r="E49" s="74"/>
      <c r="F49" s="74"/>
      <c r="G49" s="74"/>
      <c r="H49" s="74"/>
      <c r="I49" s="74"/>
    </row>
    <row r="50" spans="1:9" x14ac:dyDescent="0.15">
      <c r="A50" s="74"/>
      <c r="B50" s="74"/>
      <c r="C50" s="74"/>
      <c r="D50" s="74"/>
      <c r="E50" s="74"/>
      <c r="F50" s="74"/>
      <c r="G50" s="74"/>
      <c r="H50" s="74"/>
      <c r="I50" s="74"/>
    </row>
    <row r="51" spans="1:9" x14ac:dyDescent="0.15">
      <c r="A51" s="74"/>
      <c r="B51" s="74"/>
      <c r="C51" s="74"/>
      <c r="D51" s="74"/>
      <c r="E51" s="74"/>
      <c r="F51" s="74"/>
      <c r="G51" s="74"/>
      <c r="H51" s="74"/>
      <c r="I51" s="74"/>
    </row>
  </sheetData>
  <mergeCells count="2">
    <mergeCell ref="A1:E33"/>
    <mergeCell ref="A35:I51"/>
  </mergeCells>
  <phoneticPr fontId="2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C V z B q M R m l A A A A 9 g A A A B I A H A B D b 2 5 m a W c v U G F j a 2 F n Z S 5 4 b W w g o h g A K K A U A A A A A A A A A A A A A A A A A A A A A A A A A A A A h Y 8 x D o I w G I W v Q r r T F k w M k p 8 y s I o x M T G u T a n Q A M X Q Y o l X c / B I X k G M o m 6 O 7 3 v f 8 N 7 9 e o N 0 b B v v L H u j O p 2 g A F P k S S 2 6 Q u k y Q Y M 9 + h F K G W y 5 q H k p v U n W J h 5 N k a D K 2 l N M i H M O u w X u + p K E l A b k k K 9 3 o p I t R x 9 Z / Z d 9 p Y 3 l W k j E Y P 8 a w 0 I c 0 A i v o i W m Q G Y I u d J f I Z z 2 P t s f C N n Q 2 K G X 7 F L 5 2 Q b I H I G 8 P 7 A H U E s D B B Q A A g A I A K R g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J X K I p H u A 4 A A A A R A A A A E w A c A E Z v c m 1 1 b G F z L 1 N l Y 3 R p b 2 4 x L m 0 g o h g A K K A U A A A A A A A A A A A A A A A A A A A A A A A A A A A A K 0 5 N L s n M z 1 M I h t C G 1 g B Q S w E C L Q A U A A I A C A C k Y A J X M G o x G a U A A A D 2 A A A A E g A A A A A A A A A A A A A A A A A A A A A A Q 2 9 u Z m l n L 1 B h Y 2 t h Z 2 U u e G 1 s U E s B A i 0 A F A A C A A g A p G A C V w / K 6 a u k A A A A 6 Q A A A B M A A A A A A A A A A A A A A A A A 8 Q A A A F t D b 2 5 0 Z W 5 0 X 1 R 5 c G V z X S 5 4 b W x Q S w E C L Q A U A A I A C A C k Y A J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O k i 5 u u 0 w U i R D B V Q q w F l 5 A A A A A A C A A A A A A A Q Z g A A A A E A A C A A A A D u t u 0 z f 1 r Q o 2 g U p z K 5 9 s Z w y X + U 7 E N P 7 j M z G d n B 9 V A q 0 A A A A A A O g A A A A A I A A C A A A A C S p T K 4 X C J G G H 1 x z f T H y m l t S a u q y U W H r R T W n F c 9 + D v S y 1 A A A A D s 3 l m m V x v 4 h 4 I J 6 e A Z c q g W A k Y e t n M n J 2 I 2 0 W J w r H e R 4 L N 7 p + 7 I y t R L p 3 F v o s R 9 b 4 5 Q l N j o Q D Q J 7 B k u w Z y M 4 7 E A p D q g 9 c S F / s e E a R h c l 5 y 3 I k A A A A A P G o 1 B h z B y g H M + 7 B S x L l 9 H R o 6 y a A F S K V 3 B + K 5 R 6 C Z N X A w E 6 3 N m w 0 T s y y p y N t d O K 1 c 4 G w P u 8 R Z 0 j Q p N N t x l I Z 9 T < / D a t a M a s h u p > 
</file>

<file path=customXml/itemProps1.xml><?xml version="1.0" encoding="utf-8"?>
<ds:datastoreItem xmlns:ds="http://schemas.openxmlformats.org/officeDocument/2006/customXml" ds:itemID="{233D806F-FA08-4A9F-8002-CA3D44A63D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使用说明</vt:lpstr>
      <vt:lpstr>用户配置文件</vt:lpstr>
      <vt:lpstr>委托建议</vt:lpstr>
      <vt:lpstr>过滤器输出</vt:lpstr>
      <vt:lpstr>委托列表</vt:lpstr>
      <vt:lpstr>附表</vt:lpstr>
      <vt:lpstr>委托建议!提取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K30 Pro Zoom Edition</dc:creator>
  <cp:lastModifiedBy>Administrator</cp:lastModifiedBy>
  <dcterms:created xsi:type="dcterms:W3CDTF">2013-05-08T02:19:10Z</dcterms:created>
  <dcterms:modified xsi:type="dcterms:W3CDTF">2023-08-07T15:33:18Z</dcterms:modified>
</cp:coreProperties>
</file>