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2871109-8E1C-4FB9-B1DC-F31E6F86550D}" xr6:coauthVersionLast="47" xr6:coauthVersionMax="47" xr10:uidLastSave="{00000000-0000-0000-0000-000000000000}"/>
  <bookViews>
    <workbookView xWindow="56400" yWindow="4530" windowWidth="20420" windowHeight="1338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4" i="1" l="1"/>
  <c r="D75" i="1"/>
  <c r="F119" i="4"/>
  <c r="I119" i="4"/>
  <c r="E119" i="4" s="1"/>
  <c r="G119" i="4" s="1"/>
  <c r="L381" i="1" l="1"/>
  <c r="H381" i="1" s="1"/>
  <c r="I381" i="1"/>
  <c r="J381" i="1" l="1"/>
  <c r="I481" i="1"/>
  <c r="L481" i="1"/>
  <c r="H481" i="1" s="1"/>
  <c r="J481" i="1" l="1"/>
  <c r="I388" i="1" l="1"/>
  <c r="L388" i="1"/>
  <c r="H388" i="1" s="1"/>
  <c r="J388" i="1" l="1"/>
  <c r="I91" i="1"/>
  <c r="L91" i="1"/>
  <c r="H91" i="1" s="1"/>
  <c r="J91" i="1" l="1"/>
  <c r="I221" i="1" l="1"/>
  <c r="L221" i="1"/>
  <c r="H221" i="1" s="1"/>
  <c r="J221" i="1" l="1"/>
  <c r="I250" i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6" i="1" l="1"/>
  <c r="L476" i="1"/>
  <c r="H476" i="1" s="1"/>
  <c r="AN1" i="6"/>
  <c r="J476" i="1" l="1"/>
  <c r="I380" i="1"/>
  <c r="L380" i="1"/>
  <c r="H380" i="1" s="1"/>
  <c r="J380" i="1" l="1"/>
  <c r="R15" i="1" l="1"/>
  <c r="Q15" i="1"/>
  <c r="P15" i="1"/>
  <c r="N15" i="1" l="1"/>
  <c r="O15" i="1" s="1"/>
  <c r="N19" i="9" l="1"/>
  <c r="N16" i="9" s="1"/>
  <c r="I477" i="1" l="1"/>
  <c r="L477" i="1"/>
  <c r="H477" i="1" s="1"/>
  <c r="I464" i="1"/>
  <c r="L464" i="1"/>
  <c r="H464" i="1" s="1"/>
  <c r="I431" i="1"/>
  <c r="L431" i="1"/>
  <c r="H431" i="1" s="1"/>
  <c r="J464" i="1" l="1"/>
  <c r="J477" i="1"/>
  <c r="J431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8" i="1"/>
  <c r="L438" i="1"/>
  <c r="H438" i="1" s="1"/>
  <c r="I247" i="1"/>
  <c r="L247" i="1"/>
  <c r="H247" i="1" s="1"/>
  <c r="I445" i="1"/>
  <c r="L445" i="1"/>
  <c r="H445" i="1" s="1"/>
  <c r="J438" i="1" l="1"/>
  <c r="J247" i="1"/>
  <c r="J445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4" i="1"/>
  <c r="L444" i="1"/>
  <c r="H444" i="1" s="1"/>
  <c r="I437" i="1"/>
  <c r="L437" i="1"/>
  <c r="H437" i="1" s="1"/>
  <c r="L435" i="1"/>
  <c r="H435" i="1" s="1"/>
  <c r="I435" i="1"/>
  <c r="I448" i="1"/>
  <c r="L448" i="1"/>
  <c r="H448" i="1" s="1"/>
  <c r="I447" i="1"/>
  <c r="L447" i="1"/>
  <c r="H447" i="1" s="1"/>
  <c r="I443" i="1"/>
  <c r="L443" i="1"/>
  <c r="H443" i="1" s="1"/>
  <c r="I436" i="1"/>
  <c r="L436" i="1"/>
  <c r="H436" i="1" s="1"/>
  <c r="J447" i="1" l="1"/>
  <c r="J372" i="1"/>
  <c r="J83" i="1"/>
  <c r="J444" i="1"/>
  <c r="J437" i="1"/>
  <c r="J435" i="1"/>
  <c r="J448" i="1"/>
  <c r="J443" i="1"/>
  <c r="J436" i="1"/>
  <c r="H18" i="1" l="1"/>
  <c r="I111" i="1" l="1"/>
  <c r="L111" i="1"/>
  <c r="H111" i="1" s="1"/>
  <c r="I434" i="1"/>
  <c r="L434" i="1"/>
  <c r="H434" i="1" s="1"/>
  <c r="J111" i="1" l="1"/>
  <c r="J434" i="1"/>
  <c r="I360" i="1"/>
  <c r="L360" i="1"/>
  <c r="H360" i="1" s="1"/>
  <c r="J360" i="1" l="1"/>
  <c r="N8" i="1" l="1"/>
  <c r="O8" i="1" s="1"/>
  <c r="I439" i="1"/>
  <c r="L439" i="1"/>
  <c r="H439" i="1" s="1"/>
  <c r="I442" i="1"/>
  <c r="L442" i="1"/>
  <c r="H442" i="1" s="1"/>
  <c r="I432" i="1"/>
  <c r="L432" i="1"/>
  <c r="H432" i="1" s="1"/>
  <c r="L110" i="1"/>
  <c r="J439" i="1" l="1"/>
  <c r="J442" i="1"/>
  <c r="J432" i="1"/>
  <c r="I116" i="1"/>
  <c r="L116" i="1"/>
  <c r="H116" i="1" s="1"/>
  <c r="J116" i="1" l="1"/>
  <c r="I89" i="1"/>
  <c r="L89" i="1"/>
  <c r="H89" i="1" s="1"/>
  <c r="J89" i="1" l="1"/>
  <c r="J6" i="12"/>
  <c r="I446" i="1" l="1"/>
  <c r="L446" i="1"/>
  <c r="H446" i="1" s="1"/>
  <c r="J44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59" i="1"/>
  <c r="L259" i="1"/>
  <c r="H259" i="1" s="1"/>
  <c r="I110" i="1"/>
  <c r="H110" i="1"/>
  <c r="J110" i="1" l="1"/>
  <c r="J259" i="1"/>
  <c r="I103" i="1" l="1"/>
  <c r="L103" i="1"/>
  <c r="H103" i="1" s="1"/>
  <c r="J103" i="1" l="1"/>
  <c r="I253" i="1" l="1"/>
  <c r="L253" i="1"/>
  <c r="H253" i="1" s="1"/>
  <c r="J253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19" i="1" l="1"/>
  <c r="L219" i="1"/>
  <c r="H219" i="1" s="1"/>
  <c r="J219" i="1" l="1"/>
  <c r="I222" i="1"/>
  <c r="L222" i="1"/>
  <c r="H222" i="1" s="1"/>
  <c r="I321" i="1"/>
  <c r="L321" i="1"/>
  <c r="H321" i="1" s="1"/>
  <c r="J222" i="1" l="1"/>
  <c r="J321" i="1"/>
  <c r="I217" i="1"/>
  <c r="L217" i="1"/>
  <c r="H217" i="1" s="1"/>
  <c r="J217" i="1" l="1"/>
  <c r="I433" i="1"/>
  <c r="L433" i="1"/>
  <c r="H433" i="1" s="1"/>
  <c r="J433" i="1" l="1"/>
  <c r="I441" i="1"/>
  <c r="L441" i="1"/>
  <c r="H441" i="1" s="1"/>
  <c r="I322" i="1"/>
  <c r="L322" i="1"/>
  <c r="H322" i="1" s="1"/>
  <c r="I113" i="1"/>
  <c r="L113" i="1"/>
  <c r="H113" i="1" s="1"/>
  <c r="J113" i="1" l="1"/>
  <c r="J322" i="1"/>
  <c r="J441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29" i="1" l="1"/>
  <c r="L329" i="1"/>
  <c r="H329" i="1" s="1"/>
  <c r="J329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4" i="1"/>
  <c r="L224" i="1"/>
  <c r="H224" i="1" s="1"/>
  <c r="J224" i="1" l="1"/>
  <c r="I327" i="1" l="1"/>
  <c r="L327" i="1"/>
  <c r="H327" i="1" s="1"/>
  <c r="I92" i="1"/>
  <c r="J327" i="1" l="1"/>
  <c r="L92" i="1"/>
  <c r="H92" i="1" s="1"/>
  <c r="J92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0" i="1"/>
  <c r="L260" i="1"/>
  <c r="H260" i="1" s="1"/>
  <c r="J106" i="1" l="1"/>
  <c r="J260" i="1"/>
  <c r="R8" i="1"/>
  <c r="Q8" i="1"/>
  <c r="I79" i="1" l="1"/>
  <c r="L79" i="1"/>
  <c r="H79" i="1" s="1"/>
  <c r="J79" i="1" l="1"/>
  <c r="I223" i="1"/>
  <c r="L223" i="1"/>
  <c r="H223" i="1" s="1"/>
  <c r="I325" i="1"/>
  <c r="L325" i="1"/>
  <c r="H325" i="1" s="1"/>
  <c r="J223" i="1" l="1"/>
  <c r="J32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5" i="1" l="1"/>
  <c r="L225" i="1"/>
  <c r="H225" i="1" s="1"/>
  <c r="J225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0" i="1" l="1"/>
  <c r="H440" i="1" s="1"/>
  <c r="I440" i="1"/>
  <c r="J440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3" i="1"/>
  <c r="L323" i="1"/>
  <c r="H323" i="1" s="1"/>
  <c r="I328" i="1"/>
  <c r="L328" i="1"/>
  <c r="G328" i="1"/>
  <c r="J114" i="1" l="1"/>
  <c r="H328" i="1"/>
  <c r="J328" i="1" s="1"/>
  <c r="J32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5" i="1"/>
  <c r="L215" i="1"/>
  <c r="H215" i="1" s="1"/>
  <c r="J215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7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0" i="1" l="1"/>
  <c r="L220" i="1"/>
  <c r="H220" i="1" s="1"/>
  <c r="L117" i="1"/>
  <c r="H117" i="1" s="1"/>
  <c r="I117" i="1"/>
  <c r="I161" i="1"/>
  <c r="L161" i="1"/>
  <c r="H161" i="1" s="1"/>
  <c r="J220" i="1" l="1"/>
  <c r="J161" i="1"/>
  <c r="J117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6" i="1"/>
  <c r="L96" i="1"/>
  <c r="H96" i="1" s="1"/>
  <c r="J96" i="1" l="1"/>
  <c r="J246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4" i="1"/>
  <c r="L254" i="1"/>
  <c r="H254" i="1" s="1"/>
  <c r="I88" i="1"/>
  <c r="L88" i="1"/>
  <c r="H88" i="1" s="1"/>
  <c r="J88" i="1" l="1"/>
  <c r="J254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8" i="1"/>
  <c r="H218" i="1"/>
  <c r="J218" i="1" l="1"/>
  <c r="J58" i="1" l="1"/>
  <c r="I213" i="1"/>
  <c r="H21" i="1"/>
  <c r="I21" i="1"/>
  <c r="J213" i="1" l="1"/>
  <c r="J21" i="1"/>
  <c r="I251" i="1"/>
  <c r="H251" i="1"/>
  <c r="J40" i="1" l="1"/>
  <c r="J251" i="1"/>
  <c r="I93" i="1"/>
  <c r="J93" i="1" l="1"/>
  <c r="H6" i="1"/>
  <c r="I52" i="1" l="1"/>
  <c r="J52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2" i="1"/>
  <c r="J256" i="1"/>
  <c r="J258" i="1"/>
  <c r="J18" i="1"/>
  <c r="J22" i="1"/>
  <c r="J252" i="1"/>
  <c r="J15" i="1"/>
  <c r="J245" i="1"/>
  <c r="J249" i="1"/>
  <c r="J9" i="1"/>
  <c r="J20" i="1"/>
  <c r="J255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l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20" i="1" s="1"/>
  <c r="D219" i="1" s="1"/>
  <c r="D222" i="1" s="1"/>
  <c r="D225" i="1" s="1"/>
  <c r="D226" i="1" s="1"/>
  <c r="D227" i="1" s="1"/>
  <c r="D228" i="1" s="1"/>
  <c r="D223" i="1" s="1"/>
  <c r="D229" i="1" s="1"/>
  <c r="D230" i="1" s="1"/>
  <c r="D231" i="1" s="1"/>
  <c r="D224" i="1" s="1"/>
  <c r="D232" i="1" s="1"/>
  <c r="D233" i="1" s="1"/>
  <c r="D234" i="1" s="1"/>
  <c r="D235" i="1" s="1"/>
  <c r="D236" i="1" s="1"/>
  <c r="D237" i="1" s="1"/>
  <c r="D221" i="1" s="1"/>
  <c r="D238" i="1" s="1"/>
  <c r="D239" i="1" s="1"/>
  <c r="D240" i="1" s="1"/>
  <c r="D241" i="1" s="1"/>
  <c r="D242" i="1" s="1"/>
  <c r="D243" i="1" s="1"/>
  <c r="D244" i="1" l="1"/>
  <c r="D245" i="1" l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247" i="1" l="1"/>
  <c r="D2" i="1"/>
  <c r="D248" i="1" l="1"/>
  <c r="D249" i="1" s="1"/>
  <c r="D250" i="1" s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4" i="1" s="1"/>
  <c r="D381" i="1" s="1"/>
  <c r="D382" i="1" s="1"/>
  <c r="D395" i="1" s="1"/>
  <c r="D388" i="1" l="1"/>
  <c r="D399" i="1" s="1"/>
  <c r="D389" i="1" s="1"/>
  <c r="D392" i="1" s="1"/>
  <c r="D386" i="1" s="1"/>
  <c r="D393" i="1" s="1"/>
  <c r="D391" i="1" s="1"/>
  <c r="D390" i="1" s="1"/>
  <c r="D385" i="1" s="1"/>
  <c r="D394" i="1" s="1"/>
  <c r="D383" i="1" s="1"/>
  <c r="D396" i="1" s="1"/>
  <c r="D397" i="1" s="1"/>
  <c r="D387" i="1" s="1"/>
  <c r="D398" i="1" s="1"/>
  <c r="D380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7" i="1" s="1"/>
  <c r="D439" i="1" s="1"/>
  <c r="D440" i="1" s="1"/>
  <c r="D441" i="1" s="1"/>
  <c r="D442" i="1" s="1"/>
  <c r="D443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44" i="1" l="1"/>
  <c r="D462" i="1"/>
  <c r="D463" i="1" s="1"/>
  <c r="D465" i="1" s="1"/>
  <c r="D466" i="1" s="1"/>
  <c r="D467" i="1" s="1"/>
  <c r="D468" i="1" s="1"/>
  <c r="D445" i="1" s="1"/>
  <c r="D469" i="1" l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8" i="1" l="1"/>
  <c r="D464" i="1"/>
  <c r="D4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<sst xmlns="http://schemas.openxmlformats.org/spreadsheetml/2006/main" count="3023" uniqueCount="1844">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</sst>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875.22998800345658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G11" sqref="G1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RANDBETWEEN(1,D246)</f>
        <v>195</v>
      </c>
      <c r="H2" s="6">
        <f>SUM(H4:H462)-H7-H10-H12-H18-H22-H25-H49-H55</f>
        <v>4784747.7917245971</v>
      </c>
      <c r="M2" s="9">
        <f>MIN(M4:M94)</f>
        <v>45532</v>
      </c>
      <c r="O2" s="10">
        <f>AVERAGE(O4:O24)</f>
        <v>0.18924019618246093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776.5</v>
      </c>
      <c r="H4" s="6">
        <f>+G4*L4</f>
        <v>736254.00422349991</v>
      </c>
      <c r="I4" s="6">
        <f>+[1]Main!$J$5-[1]Main!$J$6</f>
        <v>-27005.1</v>
      </c>
      <c r="J4" s="6">
        <f t="shared" ref="J4:J24" si="0">H4-I4</f>
        <v>763259.10422349989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875.22998800345658</v>
      </c>
      <c r="O4" s="10">
        <f>+N4/G4-1</f>
        <v>0.12714744108622877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si="0"/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0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0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si="0"/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5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5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5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5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5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5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5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5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5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5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5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5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5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ht="13" x14ac:dyDescent="0.3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5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5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5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5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5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5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5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5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5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5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5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5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5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5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5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5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5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5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5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5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5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5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5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5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5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5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5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5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5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5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5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5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5">
      <c r="A127" t="s">
        <v>333</v>
      </c>
      <c r="B127"/>
      <c r="C127"/>
      <c r="D127" s="1">
        <f>+D91+1</f>
        <v>82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t="s">
        <v>333</v>
      </c>
      <c r="B128"/>
      <c r="C128"/>
      <c r="D128" s="1">
        <f t="shared" si="15"/>
        <v>83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t="s">
        <v>333</v>
      </c>
      <c r="B129"/>
      <c r="C129"/>
      <c r="D129" s="1">
        <f t="shared" si="15"/>
        <v>84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t="s">
        <v>333</v>
      </c>
      <c r="B130"/>
      <c r="C130"/>
      <c r="D130" s="1">
        <f t="shared" si="15"/>
        <v>85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5"/>
        <v>86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/>
      <c r="B132"/>
      <c r="C132"/>
      <c r="D132" s="1">
        <f t="shared" si="15"/>
        <v>87</v>
      </c>
      <c r="E132" t="s">
        <v>1818</v>
      </c>
      <c r="F132" t="s">
        <v>1819</v>
      </c>
      <c r="H132" s="6"/>
    </row>
    <row r="133" spans="1:8" x14ac:dyDescent="0.25">
      <c r="A133" t="s">
        <v>333</v>
      </c>
      <c r="B133"/>
      <c r="C133"/>
      <c r="D133" s="1">
        <f t="shared" si="15"/>
        <v>88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t="s">
        <v>333</v>
      </c>
      <c r="B134"/>
      <c r="C134"/>
      <c r="D134" s="1">
        <f t="shared" si="15"/>
        <v>89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t="s">
        <v>333</v>
      </c>
      <c r="B135"/>
      <c r="C135"/>
      <c r="D135" s="1">
        <f t="shared" si="15"/>
        <v>90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t="s">
        <v>333</v>
      </c>
      <c r="B136"/>
      <c r="C136"/>
      <c r="D136" s="1">
        <f t="shared" si="15"/>
        <v>91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t="s">
        <v>333</v>
      </c>
      <c r="B137"/>
      <c r="C137"/>
      <c r="D137" s="1">
        <f t="shared" si="15"/>
        <v>92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t="s">
        <v>333</v>
      </c>
      <c r="B138"/>
      <c r="C138"/>
      <c r="D138" s="1">
        <f t="shared" ref="D138:D140" si="17">+D137+1</f>
        <v>93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17"/>
        <v>94</v>
      </c>
      <c r="E139" t="s">
        <v>357</v>
      </c>
      <c r="F139" t="s">
        <v>358</v>
      </c>
    </row>
    <row r="140" spans="1:8" x14ac:dyDescent="0.25">
      <c r="A140"/>
      <c r="B140"/>
      <c r="C140"/>
      <c r="D140" s="1">
        <f t="shared" si="17"/>
        <v>95</v>
      </c>
      <c r="E140" t="s">
        <v>355</v>
      </c>
      <c r="F140" t="s">
        <v>356</v>
      </c>
    </row>
    <row r="141" spans="1:8" x14ac:dyDescent="0.25">
      <c r="D141" s="1">
        <f t="shared" ref="D141:D203" si="18">+D140+1</f>
        <v>96</v>
      </c>
      <c r="E141" t="s">
        <v>271</v>
      </c>
      <c r="F141" t="s">
        <v>272</v>
      </c>
    </row>
    <row r="142" spans="1:8" x14ac:dyDescent="0.25">
      <c r="D142" s="1">
        <f t="shared" si="18"/>
        <v>97</v>
      </c>
      <c r="E142" t="s">
        <v>1423</v>
      </c>
      <c r="F142" t="s">
        <v>1424</v>
      </c>
      <c r="G142" s="7">
        <v>2.1</v>
      </c>
    </row>
    <row r="143" spans="1:8" x14ac:dyDescent="0.25">
      <c r="D143" s="1">
        <f t="shared" si="18"/>
        <v>98</v>
      </c>
      <c r="E143" t="s">
        <v>1425</v>
      </c>
      <c r="F143" t="s">
        <v>1426</v>
      </c>
      <c r="G143" s="7"/>
    </row>
    <row r="144" spans="1:8" x14ac:dyDescent="0.25">
      <c r="D144" s="1">
        <f t="shared" si="18"/>
        <v>99</v>
      </c>
      <c r="E144" t="s">
        <v>268</v>
      </c>
      <c r="F144" t="s">
        <v>269</v>
      </c>
    </row>
    <row r="145" spans="1:31" x14ac:dyDescent="0.25">
      <c r="D145" s="1">
        <f t="shared" si="18"/>
        <v>100</v>
      </c>
      <c r="E145" s="5" t="s">
        <v>1427</v>
      </c>
      <c r="F145" t="s">
        <v>1428</v>
      </c>
      <c r="G145" s="7">
        <v>2.06</v>
      </c>
    </row>
    <row r="146" spans="1:31" x14ac:dyDescent="0.25">
      <c r="D146" s="1">
        <f>+D144+1</f>
        <v>100</v>
      </c>
      <c r="E146" t="s">
        <v>361</v>
      </c>
      <c r="F146" t="s">
        <v>362</v>
      </c>
    </row>
    <row r="147" spans="1:31" x14ac:dyDescent="0.25">
      <c r="A147"/>
      <c r="B147"/>
      <c r="C147"/>
      <c r="D147" s="1">
        <f t="shared" si="18"/>
        <v>101</v>
      </c>
      <c r="E147" t="s">
        <v>1057</v>
      </c>
      <c r="F147" t="s">
        <v>1058</v>
      </c>
    </row>
    <row r="148" spans="1:31" x14ac:dyDescent="0.25">
      <c r="A148" s="89" t="s">
        <v>333</v>
      </c>
      <c r="B148"/>
      <c r="C148"/>
      <c r="D148" s="1">
        <f t="shared" si="18"/>
        <v>102</v>
      </c>
      <c r="E148" t="s">
        <v>1055</v>
      </c>
      <c r="F148" t="s">
        <v>1056</v>
      </c>
      <c r="G148" s="7"/>
    </row>
    <row r="149" spans="1:31" x14ac:dyDescent="0.25">
      <c r="A149"/>
      <c r="B149"/>
      <c r="C149"/>
      <c r="D149" s="1">
        <f t="shared" si="18"/>
        <v>103</v>
      </c>
      <c r="E149" t="s">
        <v>1429</v>
      </c>
      <c r="F149"/>
      <c r="G149" s="7"/>
    </row>
    <row r="150" spans="1:31" x14ac:dyDescent="0.25">
      <c r="A150"/>
      <c r="B150"/>
      <c r="C150"/>
      <c r="D150" s="1">
        <f t="shared" si="18"/>
        <v>104</v>
      </c>
      <c r="E150" t="s">
        <v>596</v>
      </c>
      <c r="F150" t="s">
        <v>597</v>
      </c>
    </row>
    <row r="151" spans="1:31" x14ac:dyDescent="0.25">
      <c r="D151" s="1">
        <f t="shared" si="18"/>
        <v>105</v>
      </c>
      <c r="E151" s="1" t="s">
        <v>115</v>
      </c>
      <c r="F151" s="1" t="s">
        <v>116</v>
      </c>
      <c r="G151" s="3">
        <v>83.97</v>
      </c>
    </row>
    <row r="152" spans="1:31" x14ac:dyDescent="0.25">
      <c r="A152"/>
      <c r="B152"/>
      <c r="C152"/>
      <c r="D152" s="1">
        <f t="shared" si="18"/>
        <v>106</v>
      </c>
      <c r="E152" t="s">
        <v>1061</v>
      </c>
      <c r="F152" t="s">
        <v>1062</v>
      </c>
      <c r="H152" s="6"/>
    </row>
    <row r="153" spans="1:31" x14ac:dyDescent="0.25">
      <c r="A153"/>
      <c r="B153"/>
      <c r="C153"/>
      <c r="D153" s="1">
        <f t="shared" si="18"/>
        <v>107</v>
      </c>
      <c r="E153" t="s">
        <v>1117</v>
      </c>
      <c r="F153" t="s">
        <v>1118</v>
      </c>
      <c r="H153" s="6"/>
    </row>
    <row r="154" spans="1:31" x14ac:dyDescent="0.25">
      <c r="A154"/>
      <c r="B154"/>
      <c r="C154"/>
      <c r="D154" s="1">
        <f t="shared" si="18"/>
        <v>108</v>
      </c>
      <c r="E154" t="s">
        <v>1066</v>
      </c>
      <c r="H154" s="6"/>
    </row>
    <row r="155" spans="1:31" x14ac:dyDescent="0.25">
      <c r="A155"/>
      <c r="B155"/>
      <c r="C155"/>
      <c r="D155" s="1">
        <f t="shared" si="18"/>
        <v>109</v>
      </c>
      <c r="E155" t="s">
        <v>1067</v>
      </c>
      <c r="H155" s="6"/>
    </row>
    <row r="156" spans="1:31" x14ac:dyDescent="0.25">
      <c r="A156"/>
      <c r="B156"/>
      <c r="C156"/>
      <c r="D156" s="1">
        <f t="shared" si="18"/>
        <v>110</v>
      </c>
      <c r="E156" t="s">
        <v>335</v>
      </c>
      <c r="F156" t="s">
        <v>336</v>
      </c>
      <c r="H156" s="6"/>
    </row>
    <row r="157" spans="1:31" x14ac:dyDescent="0.25">
      <c r="A157"/>
      <c r="B157"/>
      <c r="C157"/>
      <c r="D157" s="1">
        <f t="shared" si="18"/>
        <v>111</v>
      </c>
      <c r="E157" t="s">
        <v>1065</v>
      </c>
      <c r="H157" s="6"/>
    </row>
    <row r="158" spans="1:31" x14ac:dyDescent="0.25">
      <c r="A158"/>
      <c r="B158"/>
      <c r="C158"/>
      <c r="D158" s="1">
        <f t="shared" si="18"/>
        <v>112</v>
      </c>
      <c r="E158" t="s">
        <v>1147</v>
      </c>
      <c r="F158" s="1" t="s">
        <v>1148</v>
      </c>
      <c r="H158" s="6"/>
    </row>
    <row r="159" spans="1:31" x14ac:dyDescent="0.25">
      <c r="A159" t="s">
        <v>333</v>
      </c>
      <c r="B159"/>
      <c r="C159"/>
      <c r="D159" s="1">
        <f t="shared" si="18"/>
        <v>113</v>
      </c>
      <c r="E159" t="s">
        <v>681</v>
      </c>
      <c r="F159" t="s">
        <v>682</v>
      </c>
    </row>
    <row r="160" spans="1:31" x14ac:dyDescent="0.25">
      <c r="A160"/>
      <c r="B160"/>
      <c r="C160"/>
      <c r="D160" s="1">
        <f t="shared" si="18"/>
        <v>114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5">
      <c r="A161" t="s">
        <v>333</v>
      </c>
      <c r="B161"/>
      <c r="C161"/>
      <c r="D161" s="1">
        <f t="shared" si="18"/>
        <v>115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5">
      <c r="A162"/>
      <c r="B162"/>
      <c r="C162"/>
      <c r="D162" s="1">
        <f t="shared" si="18"/>
        <v>116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5">
      <c r="A163" t="s">
        <v>333</v>
      </c>
      <c r="B163"/>
      <c r="C163"/>
      <c r="D163" s="1">
        <f t="shared" si="18"/>
        <v>117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5">
      <c r="A164" t="s">
        <v>333</v>
      </c>
      <c r="B164"/>
      <c r="C164"/>
      <c r="D164" s="1">
        <f t="shared" si="18"/>
        <v>118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5">
      <c r="A165" t="s">
        <v>333</v>
      </c>
      <c r="B165">
        <v>4</v>
      </c>
      <c r="C165">
        <v>3</v>
      </c>
      <c r="D165" s="1">
        <f t="shared" si="18"/>
        <v>119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5">
      <c r="A166" t="s">
        <v>333</v>
      </c>
      <c r="B166"/>
      <c r="C166"/>
      <c r="D166" s="1">
        <f t="shared" si="18"/>
        <v>120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5">
      <c r="A167"/>
      <c r="B167"/>
      <c r="C167"/>
      <c r="D167" s="1">
        <f t="shared" si="18"/>
        <v>121</v>
      </c>
      <c r="E167" s="5" t="s">
        <v>140</v>
      </c>
      <c r="F167" t="s">
        <v>1177</v>
      </c>
      <c r="G167" s="7">
        <v>5.91</v>
      </c>
      <c r="H167" s="6"/>
    </row>
    <row r="168" spans="1:13" x14ac:dyDescent="0.25">
      <c r="A168"/>
      <c r="B168"/>
      <c r="C168"/>
      <c r="D168" s="1">
        <f t="shared" si="18"/>
        <v>122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/>
      <c r="B169"/>
      <c r="C169"/>
      <c r="D169" s="1">
        <f t="shared" si="18"/>
        <v>123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5">
      <c r="A170"/>
      <c r="B170"/>
      <c r="C170"/>
      <c r="D170" s="1">
        <f t="shared" si="18"/>
        <v>124</v>
      </c>
      <c r="E170" t="s">
        <v>1179</v>
      </c>
      <c r="F170" t="s">
        <v>1180</v>
      </c>
      <c r="H170" s="6"/>
    </row>
    <row r="171" spans="1:13" x14ac:dyDescent="0.25">
      <c r="A171"/>
      <c r="B171"/>
      <c r="C171"/>
      <c r="D171" s="1">
        <f t="shared" si="18"/>
        <v>125</v>
      </c>
      <c r="E171" t="s">
        <v>1121</v>
      </c>
      <c r="F171" t="s">
        <v>1122</v>
      </c>
      <c r="H171" s="6"/>
    </row>
    <row r="172" spans="1:13" x14ac:dyDescent="0.25">
      <c r="D172" s="1">
        <f t="shared" si="18"/>
        <v>126</v>
      </c>
      <c r="E172" t="s">
        <v>1123</v>
      </c>
      <c r="F172" t="s">
        <v>1124</v>
      </c>
    </row>
    <row r="173" spans="1:13" x14ac:dyDescent="0.25">
      <c r="A173" t="s">
        <v>333</v>
      </c>
      <c r="B173"/>
      <c r="C173"/>
      <c r="D173" s="1">
        <f t="shared" si="18"/>
        <v>127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5">
      <c r="A174" t="s">
        <v>333</v>
      </c>
      <c r="B174"/>
      <c r="C174"/>
      <c r="D174" s="1">
        <f t="shared" si="18"/>
        <v>128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5">
      <c r="A175" t="s">
        <v>333</v>
      </c>
      <c r="B175"/>
      <c r="C175"/>
      <c r="D175" s="1">
        <f t="shared" si="18"/>
        <v>129</v>
      </c>
      <c r="E175" t="s">
        <v>376</v>
      </c>
      <c r="F175" t="s">
        <v>377</v>
      </c>
      <c r="G175" s="7">
        <v>43.5</v>
      </c>
    </row>
    <row r="176" spans="1:13" x14ac:dyDescent="0.25">
      <c r="A176"/>
      <c r="B176"/>
      <c r="C176"/>
      <c r="D176" s="1">
        <f t="shared" si="18"/>
        <v>130</v>
      </c>
      <c r="E176" s="5" t="s">
        <v>1069</v>
      </c>
      <c r="F176" t="s">
        <v>1070</v>
      </c>
      <c r="G176" s="7">
        <v>17</v>
      </c>
      <c r="H176" s="6"/>
    </row>
    <row r="177" spans="1:30" x14ac:dyDescent="0.25">
      <c r="A177" t="s">
        <v>333</v>
      </c>
      <c r="B177"/>
      <c r="C177"/>
      <c r="D177" s="1">
        <f t="shared" si="18"/>
        <v>131</v>
      </c>
      <c r="E177" t="s">
        <v>725</v>
      </c>
      <c r="H177" s="6"/>
    </row>
    <row r="178" spans="1:30" x14ac:dyDescent="0.25">
      <c r="A178" t="s">
        <v>333</v>
      </c>
      <c r="B178"/>
      <c r="C178"/>
      <c r="D178" s="1">
        <f t="shared" si="18"/>
        <v>132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ht="13" x14ac:dyDescent="0.3">
      <c r="A179" s="1" t="s">
        <v>333</v>
      </c>
      <c r="D179" s="1">
        <f t="shared" si="18"/>
        <v>133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5">
      <c r="A180" t="s">
        <v>333</v>
      </c>
      <c r="B180"/>
      <c r="C180"/>
      <c r="D180" s="1">
        <f t="shared" si="18"/>
        <v>134</v>
      </c>
      <c r="E180" t="s">
        <v>764</v>
      </c>
      <c r="F180" t="s">
        <v>765</v>
      </c>
      <c r="G180" s="7"/>
      <c r="H180" s="6"/>
    </row>
    <row r="181" spans="1:30" x14ac:dyDescent="0.25">
      <c r="A181"/>
      <c r="B181"/>
      <c r="C181"/>
      <c r="D181" s="1">
        <f t="shared" si="18"/>
        <v>135</v>
      </c>
      <c r="E181" t="s">
        <v>779</v>
      </c>
      <c r="F181" t="s">
        <v>780</v>
      </c>
      <c r="G181" s="7"/>
      <c r="H181" s="6"/>
    </row>
    <row r="182" spans="1:30" x14ac:dyDescent="0.25">
      <c r="A182" t="s">
        <v>333</v>
      </c>
      <c r="B182"/>
      <c r="C182"/>
      <c r="D182" s="1">
        <f t="shared" si="18"/>
        <v>136</v>
      </c>
      <c r="E182" t="s">
        <v>778</v>
      </c>
      <c r="F182"/>
      <c r="G182" s="7"/>
      <c r="H182" s="6"/>
    </row>
    <row r="183" spans="1:30" x14ac:dyDescent="0.25">
      <c r="A183" t="s">
        <v>333</v>
      </c>
      <c r="B183"/>
      <c r="C183"/>
      <c r="D183" s="1">
        <f t="shared" si="18"/>
        <v>137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t="s">
        <v>333</v>
      </c>
      <c r="B184"/>
      <c r="C184"/>
      <c r="D184" s="1">
        <f t="shared" si="18"/>
        <v>138</v>
      </c>
      <c r="E184" t="s">
        <v>776</v>
      </c>
      <c r="F184" t="s">
        <v>777</v>
      </c>
      <c r="G184" s="7"/>
      <c r="H184" s="6"/>
    </row>
    <row r="185" spans="1:30" x14ac:dyDescent="0.25">
      <c r="A185" t="s">
        <v>333</v>
      </c>
      <c r="B185"/>
      <c r="C185"/>
      <c r="D185" s="1">
        <f t="shared" si="18"/>
        <v>139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1" t="s">
        <v>333</v>
      </c>
      <c r="D186" s="1">
        <f t="shared" si="18"/>
        <v>140</v>
      </c>
      <c r="E186" s="1" t="s">
        <v>103</v>
      </c>
      <c r="F186" s="1" t="s">
        <v>104</v>
      </c>
      <c r="G186" s="3">
        <v>24.78</v>
      </c>
    </row>
    <row r="187" spans="1:30" x14ac:dyDescent="0.25">
      <c r="A187" t="s">
        <v>333</v>
      </c>
      <c r="B187"/>
      <c r="C187"/>
      <c r="D187" s="1">
        <f t="shared" si="18"/>
        <v>141</v>
      </c>
      <c r="E187" s="1" t="s">
        <v>105</v>
      </c>
      <c r="F187" s="1" t="s">
        <v>106</v>
      </c>
      <c r="G187" s="3">
        <v>4.72</v>
      </c>
    </row>
    <row r="188" spans="1:30" x14ac:dyDescent="0.25">
      <c r="A188" t="s">
        <v>333</v>
      </c>
      <c r="B188"/>
      <c r="C188"/>
      <c r="D188" s="1">
        <f t="shared" si="18"/>
        <v>142</v>
      </c>
      <c r="E188" s="1" t="s">
        <v>107</v>
      </c>
      <c r="F188" s="1" t="s">
        <v>108</v>
      </c>
      <c r="G188" s="3">
        <v>24.53</v>
      </c>
    </row>
    <row r="189" spans="1:30" x14ac:dyDescent="0.25">
      <c r="A189" t="s">
        <v>333</v>
      </c>
      <c r="B189"/>
      <c r="C189"/>
      <c r="D189" s="1">
        <f t="shared" si="18"/>
        <v>143</v>
      </c>
      <c r="E189" t="s">
        <v>768</v>
      </c>
      <c r="F189" t="s">
        <v>769</v>
      </c>
      <c r="H189" s="6"/>
    </row>
    <row r="190" spans="1:30" s="25" customFormat="1" ht="13" x14ac:dyDescent="0.3">
      <c r="A190" s="25" t="s">
        <v>333</v>
      </c>
      <c r="D190" s="25">
        <f t="shared" si="18"/>
        <v>144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333</v>
      </c>
      <c r="B191"/>
      <c r="C191"/>
      <c r="D191" s="1">
        <f t="shared" si="18"/>
        <v>145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5">
      <c r="A192" t="s">
        <v>333</v>
      </c>
      <c r="B192"/>
      <c r="C192"/>
      <c r="D192" s="1">
        <f t="shared" si="18"/>
        <v>146</v>
      </c>
      <c r="E192" t="s">
        <v>719</v>
      </c>
      <c r="F192" t="s">
        <v>720</v>
      </c>
      <c r="H192" s="6"/>
    </row>
    <row r="193" spans="1:30" x14ac:dyDescent="0.25">
      <c r="D193" s="1">
        <f t="shared" si="18"/>
        <v>147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5">
      <c r="A194" t="s">
        <v>333</v>
      </c>
      <c r="B194"/>
      <c r="C194"/>
      <c r="D194" s="1">
        <f t="shared" si="18"/>
        <v>148</v>
      </c>
      <c r="E194" t="s">
        <v>717</v>
      </c>
      <c r="F194" t="s">
        <v>718</v>
      </c>
      <c r="H194" s="6"/>
    </row>
    <row r="195" spans="1:30" s="25" customFormat="1" ht="13" x14ac:dyDescent="0.3">
      <c r="D195" s="1">
        <f t="shared" si="18"/>
        <v>149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333</v>
      </c>
      <c r="B196"/>
      <c r="C196"/>
      <c r="D196" s="1">
        <f t="shared" si="18"/>
        <v>150</v>
      </c>
      <c r="E196" t="s">
        <v>797</v>
      </c>
      <c r="F196" t="s">
        <v>798</v>
      </c>
      <c r="H196" s="6"/>
    </row>
    <row r="197" spans="1:30" x14ac:dyDescent="0.25">
      <c r="A197" t="s">
        <v>333</v>
      </c>
      <c r="B197"/>
      <c r="C197"/>
      <c r="D197" s="1">
        <f t="shared" si="18"/>
        <v>151</v>
      </c>
      <c r="E197" t="s">
        <v>795</v>
      </c>
      <c r="F197" t="s">
        <v>796</v>
      </c>
      <c r="H197" s="6"/>
    </row>
    <row r="198" spans="1:30" x14ac:dyDescent="0.25">
      <c r="A198"/>
      <c r="B198"/>
      <c r="C198"/>
      <c r="D198" s="1">
        <f t="shared" si="18"/>
        <v>152</v>
      </c>
      <c r="E198" t="s">
        <v>1269</v>
      </c>
      <c r="F198" t="s">
        <v>1270</v>
      </c>
      <c r="G198" s="7">
        <v>3.5</v>
      </c>
      <c r="H198" s="6"/>
    </row>
    <row r="199" spans="1:30" x14ac:dyDescent="0.25">
      <c r="A199" t="s">
        <v>333</v>
      </c>
      <c r="B199"/>
      <c r="C199"/>
      <c r="D199" s="1">
        <f t="shared" si="18"/>
        <v>153</v>
      </c>
      <c r="E199" t="s">
        <v>793</v>
      </c>
      <c r="F199" t="s">
        <v>794</v>
      </c>
      <c r="H199" s="6"/>
    </row>
    <row r="200" spans="1:30" x14ac:dyDescent="0.25">
      <c r="A200" t="s">
        <v>333</v>
      </c>
      <c r="B200"/>
      <c r="C200"/>
      <c r="D200" s="1">
        <f t="shared" si="18"/>
        <v>154</v>
      </c>
      <c r="E200" t="s">
        <v>792</v>
      </c>
      <c r="F200" t="s">
        <v>791</v>
      </c>
      <c r="H200" s="6"/>
    </row>
    <row r="201" spans="1:30" x14ac:dyDescent="0.25">
      <c r="A201" t="s">
        <v>333</v>
      </c>
      <c r="B201"/>
      <c r="C201"/>
      <c r="D201" s="1">
        <f t="shared" si="18"/>
        <v>155</v>
      </c>
      <c r="E201" t="s">
        <v>789</v>
      </c>
      <c r="F201" t="s">
        <v>790</v>
      </c>
      <c r="H201" s="6"/>
    </row>
    <row r="202" spans="1:30" x14ac:dyDescent="0.25">
      <c r="A202" t="s">
        <v>333</v>
      </c>
      <c r="B202"/>
      <c r="C202"/>
      <c r="D202" s="1">
        <f t="shared" si="18"/>
        <v>156</v>
      </c>
      <c r="E202" t="s">
        <v>770</v>
      </c>
      <c r="F202" t="s">
        <v>771</v>
      </c>
      <c r="H202" s="6"/>
    </row>
    <row r="203" spans="1:30" x14ac:dyDescent="0.25">
      <c r="A203" t="s">
        <v>333</v>
      </c>
      <c r="B203"/>
      <c r="C203"/>
      <c r="D203" s="1">
        <f t="shared" si="18"/>
        <v>157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5">
      <c r="A204" t="s">
        <v>333</v>
      </c>
      <c r="B204"/>
      <c r="C204"/>
      <c r="D204" s="1">
        <f t="shared" ref="D204:D272" si="20">+D203+1</f>
        <v>158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5">
      <c r="A205" t="s">
        <v>333</v>
      </c>
      <c r="B205"/>
      <c r="C205"/>
      <c r="D205" s="1">
        <f t="shared" si="20"/>
        <v>159</v>
      </c>
      <c r="E205" t="s">
        <v>705</v>
      </c>
      <c r="F205" t="s">
        <v>706</v>
      </c>
      <c r="G205" s="3">
        <v>26.06</v>
      </c>
      <c r="H205" s="6"/>
    </row>
    <row r="206" spans="1:30" x14ac:dyDescent="0.25">
      <c r="A206" t="s">
        <v>333</v>
      </c>
      <c r="B206"/>
      <c r="C206"/>
      <c r="D206" s="1">
        <f>+D212+1</f>
        <v>161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5">
      <c r="A207" t="s">
        <v>333</v>
      </c>
      <c r="B207"/>
      <c r="C207"/>
      <c r="D207" s="1">
        <f t="shared" si="20"/>
        <v>162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333</v>
      </c>
      <c r="B208"/>
      <c r="C208"/>
      <c r="D208" s="1">
        <f t="shared" si="20"/>
        <v>163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5">
      <c r="D209" s="1">
        <f t="shared" si="20"/>
        <v>164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5">
      <c r="A210" t="s">
        <v>333</v>
      </c>
      <c r="B210"/>
      <c r="C210"/>
      <c r="D210" s="1">
        <f t="shared" si="20"/>
        <v>165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5">
      <c r="A211" t="s">
        <v>333</v>
      </c>
      <c r="B211"/>
      <c r="C211"/>
      <c r="D211" s="1">
        <f t="shared" si="20"/>
        <v>166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5">
      <c r="A212" t="s">
        <v>333</v>
      </c>
      <c r="B212"/>
      <c r="C212"/>
      <c r="D212" s="1">
        <f>+D205+1</f>
        <v>160</v>
      </c>
      <c r="E212" s="5" t="s">
        <v>703</v>
      </c>
      <c r="F212" t="s">
        <v>704</v>
      </c>
      <c r="G212" s="7">
        <v>41.52</v>
      </c>
      <c r="H212" s="6">
        <f t="shared" ref="H212:H217" si="21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5">
      <c r="A213" t="s">
        <v>333</v>
      </c>
      <c r="B213"/>
      <c r="C213"/>
      <c r="D213" s="1">
        <f>+D206+1</f>
        <v>162</v>
      </c>
      <c r="E213" s="5" t="s">
        <v>287</v>
      </c>
      <c r="F213" t="s">
        <v>288</v>
      </c>
      <c r="G213" s="7">
        <v>0.61</v>
      </c>
      <c r="H213" s="6">
        <f t="shared" si="21"/>
        <v>89.294191199999986</v>
      </c>
      <c r="I213" s="6">
        <f>+[123]Main!$L$5-[123]Main!$L$6</f>
        <v>24.916284999999998</v>
      </c>
      <c r="J213" s="6">
        <f t="shared" ref="J213:J218" si="22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5">
      <c r="D214" s="95">
        <f t="shared" si="20"/>
        <v>163</v>
      </c>
      <c r="E214" s="96" t="s">
        <v>950</v>
      </c>
      <c r="F214" s="95" t="s">
        <v>951</v>
      </c>
      <c r="G214" s="97">
        <v>33.89</v>
      </c>
      <c r="H214" s="98">
        <f t="shared" si="21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333</v>
      </c>
      <c r="B215"/>
      <c r="C215"/>
      <c r="D215" s="1">
        <f t="shared" si="20"/>
        <v>164</v>
      </c>
      <c r="E215" s="5" t="s">
        <v>223</v>
      </c>
      <c r="F215" s="1" t="s">
        <v>224</v>
      </c>
      <c r="G215" s="3">
        <v>23.75</v>
      </c>
      <c r="H215" s="6">
        <f t="shared" si="21"/>
        <v>1355.4004112499999</v>
      </c>
      <c r="I215" s="6">
        <f>+[125]Main!$K$5-[125]Main!$K$6</f>
        <v>449.76100000000002</v>
      </c>
      <c r="J215" s="6">
        <f t="shared" si="22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5">
      <c r="A216" t="s">
        <v>333</v>
      </c>
      <c r="B216"/>
      <c r="C216"/>
      <c r="D216" s="1">
        <f t="shared" si="20"/>
        <v>165</v>
      </c>
      <c r="E216" s="5" t="s">
        <v>754</v>
      </c>
      <c r="F216" t="s">
        <v>755</v>
      </c>
      <c r="G216" s="7">
        <v>7.71</v>
      </c>
      <c r="H216" s="6">
        <f t="shared" si="21"/>
        <v>781.43934000000002</v>
      </c>
      <c r="I216" s="6">
        <f>+[126]Main!$K$5-[126]Main!$K$6</f>
        <v>531</v>
      </c>
      <c r="J216" s="6">
        <f t="shared" si="22"/>
        <v>250.43934000000002</v>
      </c>
      <c r="K216" s="3" t="s">
        <v>1071</v>
      </c>
      <c r="L216" s="6">
        <f>+[126]Main!$K$3</f>
        <v>101.354</v>
      </c>
      <c r="M216" s="9">
        <v>45555</v>
      </c>
    </row>
    <row r="217" spans="1:31" x14ac:dyDescent="0.25">
      <c r="D217" s="1">
        <f t="shared" si="20"/>
        <v>166</v>
      </c>
      <c r="E217" s="5" t="s">
        <v>1192</v>
      </c>
      <c r="F217" s="41" t="s">
        <v>1193</v>
      </c>
      <c r="G217" s="7">
        <v>8.39</v>
      </c>
      <c r="H217" s="6">
        <f t="shared" si="21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5">
      <c r="A218" t="s">
        <v>333</v>
      </c>
      <c r="B218"/>
      <c r="C218"/>
      <c r="D218" s="1">
        <f t="shared" si="20"/>
        <v>167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2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/>
      <c r="B219"/>
      <c r="C219"/>
      <c r="D219" s="1">
        <f>+D220+1</f>
        <v>169</v>
      </c>
      <c r="E219" s="5" t="s">
        <v>1196</v>
      </c>
      <c r="F219" t="s">
        <v>1197</v>
      </c>
      <c r="G219" s="3">
        <v>7.86</v>
      </c>
      <c r="H219" s="6">
        <f t="shared" ref="H219:H225" si="23">+G219*L219</f>
        <v>491.65306866000003</v>
      </c>
      <c r="I219" s="6">
        <f>+[129]Main!$K$5-[129]Main!$K$6</f>
        <v>62.650000000000006</v>
      </c>
      <c r="J219" s="6">
        <f t="shared" ref="J219:J225" si="24">+H219-I219</f>
        <v>429.00306866000005</v>
      </c>
      <c r="K219" s="3" t="s">
        <v>1071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5">
      <c r="A220" t="s">
        <v>333</v>
      </c>
      <c r="B220"/>
      <c r="C220"/>
      <c r="D220" s="1">
        <f>+D218+1</f>
        <v>168</v>
      </c>
      <c r="E220" s="5" t="s">
        <v>191</v>
      </c>
      <c r="F220" s="1" t="s">
        <v>192</v>
      </c>
      <c r="G220" s="3">
        <v>7.36</v>
      </c>
      <c r="H220" s="6">
        <f t="shared" si="23"/>
        <v>897.18233664000002</v>
      </c>
      <c r="I220" s="6">
        <f>+[130]Main!$J$5-[130]Main!$J$6</f>
        <v>601.58999999999992</v>
      </c>
      <c r="J220" s="6">
        <f t="shared" si="24"/>
        <v>295.5923366400001</v>
      </c>
      <c r="K220" s="3" t="s">
        <v>16</v>
      </c>
      <c r="L220" s="6">
        <f>+[130]Main!$J$3</f>
        <v>121.89977399999999</v>
      </c>
      <c r="M220" s="9">
        <v>44827</v>
      </c>
    </row>
    <row r="221" spans="1:31" x14ac:dyDescent="0.25">
      <c r="A221" t="s">
        <v>333</v>
      </c>
      <c r="B221">
        <v>6</v>
      </c>
      <c r="C221">
        <v>1</v>
      </c>
      <c r="D221" s="1">
        <f>+D237+1</f>
        <v>186</v>
      </c>
      <c r="E221" s="5" t="s">
        <v>784</v>
      </c>
      <c r="F221" t="s">
        <v>785</v>
      </c>
      <c r="G221" s="3">
        <v>8.7899999999999991</v>
      </c>
      <c r="H221" s="6">
        <f t="shared" si="23"/>
        <v>994.3367280299999</v>
      </c>
      <c r="I221" s="6">
        <f>+[131]Main!$K$5-[131]Main!$K$6</f>
        <v>642.26800000000003</v>
      </c>
      <c r="J221" s="6">
        <f t="shared" si="24"/>
        <v>352.06872802999987</v>
      </c>
      <c r="K221" s="3" t="s">
        <v>1278</v>
      </c>
      <c r="L221" s="6">
        <f>+[131]Main!$K$3</f>
        <v>113.121357</v>
      </c>
      <c r="M221" s="9">
        <v>45751</v>
      </c>
    </row>
    <row r="222" spans="1:31" x14ac:dyDescent="0.25">
      <c r="A222"/>
      <c r="B222"/>
      <c r="C222"/>
      <c r="D222" s="1">
        <f>+D219+1</f>
        <v>170</v>
      </c>
      <c r="E222" s="5" t="s">
        <v>1194</v>
      </c>
      <c r="F222" t="s">
        <v>1195</v>
      </c>
      <c r="G222" s="7">
        <v>1</v>
      </c>
      <c r="H222" s="6">
        <f t="shared" si="23"/>
        <v>226.227259</v>
      </c>
      <c r="I222" s="6">
        <f>+[132]Main!$K$5-[132]Main!$K$6</f>
        <v>157.43700000000001</v>
      </c>
      <c r="J222" s="6">
        <f t="shared" si="24"/>
        <v>68.790258999999992</v>
      </c>
      <c r="K222" s="3" t="s">
        <v>1071</v>
      </c>
      <c r="L222" s="6">
        <f>+[132]Main!$K$3</f>
        <v>226.227259</v>
      </c>
      <c r="M222" s="9">
        <v>45569</v>
      </c>
    </row>
    <row r="223" spans="1:31" x14ac:dyDescent="0.25">
      <c r="A223" t="s">
        <v>333</v>
      </c>
      <c r="B223"/>
      <c r="C223"/>
      <c r="D223" s="1">
        <f>+D228+1</f>
        <v>175</v>
      </c>
      <c r="E223" s="5" t="s">
        <v>1166</v>
      </c>
      <c r="F223" t="s">
        <v>1167</v>
      </c>
      <c r="G223" s="3">
        <v>9.34</v>
      </c>
      <c r="H223" s="6">
        <f t="shared" si="23"/>
        <v>289.28000241999996</v>
      </c>
      <c r="I223" s="6">
        <f>+[133]Main!$J$5-[133]Main!$J$6</f>
        <v>220.43200000000002</v>
      </c>
      <c r="J223" s="6">
        <f t="shared" si="24"/>
        <v>68.848002419999943</v>
      </c>
      <c r="K223" s="3" t="s">
        <v>1071</v>
      </c>
      <c r="L223" s="6">
        <f>+[133]Main!$J$3</f>
        <v>30.972162999999998</v>
      </c>
      <c r="M223" s="9">
        <v>45548</v>
      </c>
      <c r="AE223" s="1">
        <v>2018</v>
      </c>
    </row>
    <row r="224" spans="1:31" x14ac:dyDescent="0.25">
      <c r="A224"/>
      <c r="B224"/>
      <c r="C224"/>
      <c r="D224" s="1">
        <f>+D231+1</f>
        <v>179</v>
      </c>
      <c r="E224" s="5" t="s">
        <v>1181</v>
      </c>
      <c r="F224" t="s">
        <v>1182</v>
      </c>
      <c r="G224" s="7">
        <v>1.08</v>
      </c>
      <c r="H224" s="6">
        <f t="shared" si="23"/>
        <v>76.012537320000007</v>
      </c>
      <c r="I224" s="6">
        <f>+[134]Main!$L$5-[134]Main!$L$6</f>
        <v>10.994</v>
      </c>
      <c r="J224" s="6">
        <f t="shared" si="24"/>
        <v>65.018537320000007</v>
      </c>
      <c r="K224" s="3" t="s">
        <v>1071</v>
      </c>
      <c r="L224" s="6">
        <f>+[134]Main!$L$3</f>
        <v>70.381979000000001</v>
      </c>
      <c r="M224" s="9">
        <v>45562</v>
      </c>
    </row>
    <row r="225" spans="1:30" customFormat="1" x14ac:dyDescent="0.25">
      <c r="A225" t="s">
        <v>333</v>
      </c>
      <c r="D225" s="1">
        <f>+D222+1</f>
        <v>171</v>
      </c>
      <c r="E225" s="5" t="s">
        <v>772</v>
      </c>
      <c r="F225" t="s">
        <v>773</v>
      </c>
      <c r="G225" s="54">
        <v>3.64</v>
      </c>
      <c r="H225" s="30">
        <f t="shared" si="23"/>
        <v>174.63324424000001</v>
      </c>
      <c r="I225" s="30">
        <f>+[135]Main!$J$5-[135]Main!$J$6</f>
        <v>149</v>
      </c>
      <c r="J225" s="30">
        <f t="shared" si="24"/>
        <v>25.63324424000001</v>
      </c>
      <c r="K225" s="28" t="s">
        <v>1277</v>
      </c>
      <c r="L225" s="30">
        <f>+[135]Main!$J$3</f>
        <v>47.976165999999999</v>
      </c>
      <c r="M225" s="37">
        <v>45628</v>
      </c>
      <c r="N225" s="28"/>
      <c r="O225" s="28"/>
      <c r="P225" s="28"/>
      <c r="Q225" s="28"/>
      <c r="R225" s="2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s="25" customFormat="1" ht="13" x14ac:dyDescent="0.3">
      <c r="A226" s="25" t="s">
        <v>333</v>
      </c>
      <c r="D226" s="1">
        <f t="shared" si="20"/>
        <v>172</v>
      </c>
      <c r="E226" s="25" t="s">
        <v>301</v>
      </c>
      <c r="F226" s="25" t="s">
        <v>302</v>
      </c>
      <c r="G226" s="26">
        <v>12.42</v>
      </c>
      <c r="H226" s="27">
        <v>516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25">
      <c r="A227" t="s">
        <v>333</v>
      </c>
      <c r="B227"/>
      <c r="C227"/>
      <c r="D227" s="1">
        <f t="shared" si="20"/>
        <v>173</v>
      </c>
      <c r="E227" t="s">
        <v>308</v>
      </c>
      <c r="F227" t="s">
        <v>309</v>
      </c>
      <c r="G227" s="3">
        <v>3.26</v>
      </c>
      <c r="H227" s="6">
        <v>272</v>
      </c>
    </row>
    <row r="228" spans="1:30" x14ac:dyDescent="0.25">
      <c r="A228" t="s">
        <v>333</v>
      </c>
      <c r="B228"/>
      <c r="C228"/>
      <c r="D228" s="1">
        <f t="shared" si="20"/>
        <v>174</v>
      </c>
      <c r="E228" s="1" t="s">
        <v>217</v>
      </c>
      <c r="F228" s="1" t="s">
        <v>218</v>
      </c>
      <c r="G228" s="3">
        <v>6.34</v>
      </c>
      <c r="H228" s="3">
        <v>547</v>
      </c>
    </row>
    <row r="229" spans="1:30" x14ac:dyDescent="0.25">
      <c r="A229" t="s">
        <v>333</v>
      </c>
      <c r="B229"/>
      <c r="C229"/>
      <c r="D229" s="1">
        <f>+D223+1</f>
        <v>176</v>
      </c>
      <c r="E229" s="1" t="s">
        <v>219</v>
      </c>
      <c r="F229" s="1" t="s">
        <v>220</v>
      </c>
      <c r="G229" s="7">
        <v>31.39</v>
      </c>
      <c r="H229" s="3">
        <v>1020</v>
      </c>
    </row>
    <row r="230" spans="1:30" x14ac:dyDescent="0.25">
      <c r="A230" t="s">
        <v>333</v>
      </c>
      <c r="B230"/>
      <c r="C230"/>
      <c r="D230" s="1">
        <f t="shared" si="20"/>
        <v>177</v>
      </c>
      <c r="E230" t="s">
        <v>760</v>
      </c>
      <c r="F230" t="s">
        <v>761</v>
      </c>
      <c r="G230" s="7"/>
    </row>
    <row r="231" spans="1:30" x14ac:dyDescent="0.25">
      <c r="A231" t="s">
        <v>333</v>
      </c>
      <c r="B231"/>
      <c r="C231"/>
      <c r="D231" s="1">
        <f t="shared" si="20"/>
        <v>178</v>
      </c>
      <c r="E231" t="s">
        <v>758</v>
      </c>
      <c r="F231" t="s">
        <v>759</v>
      </c>
      <c r="G231" s="7"/>
    </row>
    <row r="232" spans="1:30" x14ac:dyDescent="0.25">
      <c r="A232" t="s">
        <v>333</v>
      </c>
      <c r="B232"/>
      <c r="C232"/>
      <c r="D232" s="1">
        <f>+D224+1</f>
        <v>180</v>
      </c>
      <c r="E232" t="s">
        <v>756</v>
      </c>
      <c r="F232" t="s">
        <v>757</v>
      </c>
      <c r="G232" s="7"/>
    </row>
    <row r="233" spans="1:30" x14ac:dyDescent="0.25">
      <c r="A233"/>
      <c r="B233"/>
      <c r="C233"/>
      <c r="D233" s="1">
        <f t="shared" si="20"/>
        <v>181</v>
      </c>
      <c r="E233" t="s">
        <v>1172</v>
      </c>
      <c r="F233" t="s">
        <v>1173</v>
      </c>
      <c r="G233" s="7">
        <v>5.43</v>
      </c>
    </row>
    <row r="234" spans="1:30" x14ac:dyDescent="0.25">
      <c r="A234" t="s">
        <v>333</v>
      </c>
      <c r="B234"/>
      <c r="C234"/>
      <c r="D234" s="1">
        <f t="shared" si="20"/>
        <v>182</v>
      </c>
      <c r="E234" t="s">
        <v>752</v>
      </c>
      <c r="F234" t="s">
        <v>753</v>
      </c>
      <c r="G234" s="7">
        <v>5.55</v>
      </c>
      <c r="H234" s="3">
        <v>270</v>
      </c>
    </row>
    <row r="235" spans="1:30" x14ac:dyDescent="0.25">
      <c r="A235"/>
      <c r="B235"/>
      <c r="C235"/>
      <c r="D235" s="1">
        <f t="shared" si="20"/>
        <v>183</v>
      </c>
      <c r="E235" t="s">
        <v>1299</v>
      </c>
      <c r="F235" t="s">
        <v>1300</v>
      </c>
      <c r="G235" s="7">
        <v>2.0499999999999998</v>
      </c>
      <c r="H235" s="3">
        <v>164</v>
      </c>
    </row>
    <row r="236" spans="1:30" x14ac:dyDescent="0.25">
      <c r="A236" t="s">
        <v>333</v>
      </c>
      <c r="B236"/>
      <c r="C236"/>
      <c r="D236" s="1">
        <f t="shared" si="20"/>
        <v>184</v>
      </c>
      <c r="E236" s="1" t="s">
        <v>221</v>
      </c>
      <c r="F236" s="1" t="s">
        <v>222</v>
      </c>
      <c r="G236" s="7">
        <v>5.9</v>
      </c>
      <c r="H236" s="6">
        <v>508</v>
      </c>
    </row>
    <row r="237" spans="1:30" x14ac:dyDescent="0.25">
      <c r="A237" t="s">
        <v>333</v>
      </c>
      <c r="B237"/>
      <c r="C237"/>
      <c r="D237" s="1">
        <f t="shared" si="20"/>
        <v>185</v>
      </c>
      <c r="E237" s="1" t="s">
        <v>225</v>
      </c>
      <c r="F237" s="1" t="s">
        <v>226</v>
      </c>
      <c r="G237" s="3">
        <v>10.31</v>
      </c>
      <c r="H237" s="6">
        <v>1240</v>
      </c>
    </row>
    <row r="238" spans="1:30" x14ac:dyDescent="0.25">
      <c r="A238" t="s">
        <v>333</v>
      </c>
      <c r="B238"/>
      <c r="C238"/>
      <c r="D238" s="1">
        <f>+D221+1</f>
        <v>187</v>
      </c>
      <c r="E238" t="s">
        <v>713</v>
      </c>
      <c r="F238" t="s">
        <v>714</v>
      </c>
      <c r="H238" s="6"/>
    </row>
    <row r="239" spans="1:30" x14ac:dyDescent="0.25">
      <c r="A239" t="s">
        <v>333</v>
      </c>
      <c r="B239"/>
      <c r="C239"/>
      <c r="D239" s="1">
        <f t="shared" si="20"/>
        <v>188</v>
      </c>
      <c r="E239" t="s">
        <v>709</v>
      </c>
      <c r="F239" t="s">
        <v>710</v>
      </c>
    </row>
    <row r="240" spans="1:30" x14ac:dyDescent="0.25">
      <c r="A240" t="s">
        <v>333</v>
      </c>
      <c r="B240"/>
      <c r="C240"/>
      <c r="D240" s="1">
        <f t="shared" si="20"/>
        <v>189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5">
      <c r="A241" t="s">
        <v>333</v>
      </c>
      <c r="B241"/>
      <c r="C241"/>
      <c r="D241" s="1">
        <f t="shared" si="20"/>
        <v>190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 t="shared" si="20"/>
        <v>191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+[136]Main!$L$5-[136]Main!$L$6</f>
        <v>731.06899999999996</v>
      </c>
      <c r="J242" s="6">
        <f>+H242-I242</f>
        <v>1656.7937739200001</v>
      </c>
      <c r="K242" s="3" t="s">
        <v>1278</v>
      </c>
      <c r="L242" s="6">
        <f>+[136]Main!$L$3</f>
        <v>59.503183999999997</v>
      </c>
      <c r="M242" s="9">
        <v>45733</v>
      </c>
    </row>
    <row r="243" spans="1:31" x14ac:dyDescent="0.25">
      <c r="A243" t="s">
        <v>333</v>
      </c>
      <c r="B243"/>
      <c r="C243"/>
      <c r="D243" s="1">
        <f t="shared" si="20"/>
        <v>192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+[137]Main!$L$5-[137]Main!$L$6</f>
        <v>-160.48700000000002</v>
      </c>
      <c r="J243" s="6">
        <f>+H243-I243</f>
        <v>1037.9457695000001</v>
      </c>
      <c r="K243" s="3" t="s">
        <v>1278</v>
      </c>
      <c r="L243" s="6">
        <f>+[137]Main!$L$3</f>
        <v>153.940135</v>
      </c>
      <c r="M243" s="9">
        <v>45743</v>
      </c>
    </row>
    <row r="244" spans="1:31" x14ac:dyDescent="0.25">
      <c r="D244" s="1">
        <f t="shared" si="20"/>
        <v>193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+[138]Main!$N$5-[138]Main!$N$6</f>
        <v>732.71699999999998</v>
      </c>
      <c r="J244" s="6">
        <f>+H244-I244</f>
        <v>809.5551840899999</v>
      </c>
      <c r="K244" s="3" t="s">
        <v>1277</v>
      </c>
      <c r="L244" s="6">
        <f>+[138]Main!$N$3</f>
        <v>79.212746999999993</v>
      </c>
      <c r="M244" s="9">
        <v>45636</v>
      </c>
    </row>
    <row r="245" spans="1:31" x14ac:dyDescent="0.25">
      <c r="A245" t="s">
        <v>333</v>
      </c>
      <c r="B245"/>
      <c r="C245"/>
      <c r="D245" s="1">
        <f t="shared" si="20"/>
        <v>194</v>
      </c>
      <c r="E245" s="5" t="s">
        <v>231</v>
      </c>
      <c r="F245" s="1" t="s">
        <v>232</v>
      </c>
      <c r="G245" s="3">
        <v>7.06</v>
      </c>
      <c r="H245" s="6">
        <f>G245*[139]Main!$J$3</f>
        <v>725.62786605999997</v>
      </c>
      <c r="I245" s="6">
        <f>[139]Main!$J$5-[139]Main!$J$6</f>
        <v>197.79600000000002</v>
      </c>
      <c r="J245" s="8">
        <f>+H245-I245</f>
        <v>527.83186605999992</v>
      </c>
      <c r="K245" s="3" t="s">
        <v>16</v>
      </c>
    </row>
    <row r="246" spans="1:31" x14ac:dyDescent="0.25">
      <c r="A246" t="s">
        <v>333</v>
      </c>
      <c r="B246"/>
      <c r="C246"/>
      <c r="D246" s="1">
        <f t="shared" si="20"/>
        <v>195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+[140]Main!$K$5-[140]Main!$K$6</f>
        <v>-37.984000000000002</v>
      </c>
      <c r="J246" s="8">
        <f t="shared" ref="J246" si="25">+H246-I246</f>
        <v>524.41625439999996</v>
      </c>
      <c r="K246" s="3" t="s">
        <v>300</v>
      </c>
      <c r="L246" s="6">
        <f>+[140]Main!$K$3</f>
        <v>810.72042399999998</v>
      </c>
      <c r="M246" s="9">
        <v>44816</v>
      </c>
      <c r="AE246" s="1">
        <v>2002</v>
      </c>
    </row>
    <row r="247" spans="1:31" x14ac:dyDescent="0.25">
      <c r="A247" t="s">
        <v>333</v>
      </c>
      <c r="B247"/>
      <c r="C247"/>
      <c r="D247" s="1">
        <f t="shared" si="20"/>
        <v>196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+[141]Main!$J$5-[141]Main!$J$6</f>
        <v>49.931000000000012</v>
      </c>
      <c r="J247" s="8">
        <f>+H247-I247</f>
        <v>441.65389229000004</v>
      </c>
      <c r="K247" s="3" t="s">
        <v>1277</v>
      </c>
      <c r="L247" s="6">
        <f>[141]Main!$J$3</f>
        <v>78.153401000000002</v>
      </c>
      <c r="M247" s="9">
        <v>45659</v>
      </c>
    </row>
    <row r="248" spans="1:31" x14ac:dyDescent="0.25">
      <c r="D248" s="1">
        <f t="shared" si="20"/>
        <v>197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+[142]Main!$J$5-[142]Main!$J$6</f>
        <v>127.87499999999999</v>
      </c>
      <c r="J248" s="6">
        <f>+H248-I248</f>
        <v>392.86576875999992</v>
      </c>
      <c r="K248" s="3" t="s">
        <v>1277</v>
      </c>
      <c r="L248" s="6">
        <f>+[142]Main!$J$3</f>
        <v>42.199413999999997</v>
      </c>
      <c r="M248" s="9">
        <v>45631</v>
      </c>
    </row>
    <row r="249" spans="1:31" x14ac:dyDescent="0.25">
      <c r="A249" t="s">
        <v>333</v>
      </c>
      <c r="B249"/>
      <c r="C249"/>
      <c r="D249" s="1">
        <f t="shared" si="20"/>
        <v>198</v>
      </c>
      <c r="E249" s="5" t="s">
        <v>233</v>
      </c>
      <c r="F249" s="1" t="s">
        <v>234</v>
      </c>
      <c r="G249" s="3">
        <v>14.68</v>
      </c>
      <c r="H249" s="6">
        <f>G249*[143]Main!$L$3</f>
        <v>587.26396075999992</v>
      </c>
      <c r="I249" s="6">
        <f>[143]Main!$L$5-[143]Main!$L$6</f>
        <v>277.88299999999998</v>
      </c>
      <c r="J249" s="8">
        <f>+H249-I249</f>
        <v>309.38096075999994</v>
      </c>
      <c r="K249" s="3" t="s">
        <v>16</v>
      </c>
    </row>
    <row r="250" spans="1:31" x14ac:dyDescent="0.25">
      <c r="B250" s="1">
        <v>7</v>
      </c>
      <c r="C250" s="1">
        <v>4</v>
      </c>
      <c r="D250" s="1">
        <f t="shared" si="20"/>
        <v>199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+[144]Main!$M$5-[144]Main!$M$6</f>
        <v>87</v>
      </c>
      <c r="J250" s="6">
        <f>+H250-I250</f>
        <v>608.17723499999988</v>
      </c>
      <c r="K250" s="3" t="s">
        <v>1277</v>
      </c>
      <c r="L250" s="6">
        <f>+[144]Main!$M$3</f>
        <v>785.51099999999997</v>
      </c>
      <c r="M250" s="9">
        <v>45749</v>
      </c>
    </row>
    <row r="251" spans="1:31" x14ac:dyDescent="0.25">
      <c r="A251" t="s">
        <v>333</v>
      </c>
      <c r="B251"/>
      <c r="C251"/>
      <c r="D251" s="1">
        <f t="shared" si="20"/>
        <v>200</v>
      </c>
      <c r="E251" s="5" t="s">
        <v>235</v>
      </c>
      <c r="F251" s="1" t="s">
        <v>236</v>
      </c>
      <c r="G251" s="3">
        <v>4.8600000000000003</v>
      </c>
      <c r="H251" s="6">
        <f>G251*[145]Main!$J$3</f>
        <v>312.71415336000001</v>
      </c>
      <c r="I251" s="8">
        <f>+[145]Main!$J$5-[145]Main!$J$6</f>
        <v>92.317999999999998</v>
      </c>
      <c r="J251" s="8">
        <f>+H251-I251</f>
        <v>220.39615336000003</v>
      </c>
      <c r="K251" s="3" t="s">
        <v>16</v>
      </c>
    </row>
    <row r="252" spans="1:31" x14ac:dyDescent="0.25">
      <c r="D252" s="1">
        <f t="shared" si="20"/>
        <v>201</v>
      </c>
      <c r="E252" s="5" t="s">
        <v>239</v>
      </c>
      <c r="F252" s="1" t="s">
        <v>240</v>
      </c>
      <c r="G252" s="7">
        <v>0.7</v>
      </c>
      <c r="H252" s="6">
        <f>G252*[146]Main!$M$3</f>
        <v>128.9392503</v>
      </c>
      <c r="I252" s="6">
        <f>[146]Main!$M$5-[146]Main!$M$6</f>
        <v>-59.50200000000001</v>
      </c>
      <c r="J252" s="8">
        <f t="shared" ref="J252:J259" si="26">+H252-I252</f>
        <v>188.44125030000001</v>
      </c>
      <c r="K252" s="3" t="s">
        <v>16</v>
      </c>
    </row>
    <row r="253" spans="1:31" x14ac:dyDescent="0.25">
      <c r="D253" s="1">
        <f t="shared" si="20"/>
        <v>202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+[147]Main!$K$5-[147]Main!$K$6</f>
        <v>78.481999999999999</v>
      </c>
      <c r="J253" s="6">
        <f>+H253-I253</f>
        <v>66.288738179999996</v>
      </c>
      <c r="K253" s="3" t="s">
        <v>1071</v>
      </c>
      <c r="L253" s="6">
        <f>+[147]Main!$K$3</f>
        <v>75.796198000000004</v>
      </c>
      <c r="M253" s="9">
        <v>45573</v>
      </c>
    </row>
    <row r="254" spans="1:31" x14ac:dyDescent="0.25">
      <c r="A254" t="s">
        <v>333</v>
      </c>
      <c r="B254"/>
      <c r="C254"/>
      <c r="D254" s="1">
        <f t="shared" si="20"/>
        <v>203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+[148]Main!$N$5-[148]Main!$N$6</f>
        <v>-7.4640000000000004</v>
      </c>
      <c r="J254" s="6">
        <f>+H254-I254</f>
        <v>37.871559149999996</v>
      </c>
      <c r="K254" s="3" t="s">
        <v>300</v>
      </c>
      <c r="L254" s="6">
        <f>+[148]Main!$N$3</f>
        <v>9.4141049999999993</v>
      </c>
      <c r="M254" s="9">
        <v>44780</v>
      </c>
    </row>
    <row r="255" spans="1:31" x14ac:dyDescent="0.25">
      <c r="A255" t="s">
        <v>333</v>
      </c>
      <c r="B255"/>
      <c r="C255"/>
      <c r="D255" s="1">
        <f t="shared" si="20"/>
        <v>204</v>
      </c>
      <c r="E255" s="5" t="s">
        <v>241</v>
      </c>
      <c r="F255" s="1" t="s">
        <v>242</v>
      </c>
      <c r="G255" s="3">
        <v>1.98</v>
      </c>
      <c r="H255" s="6">
        <f>G255*[149]Main!$N$3</f>
        <v>39.757463459999997</v>
      </c>
      <c r="I255" s="6">
        <f>[149]Main!$N$5-[149]Main!$N$6</f>
        <v>15.942</v>
      </c>
      <c r="J255" s="8">
        <f t="shared" si="26"/>
        <v>23.815463459999997</v>
      </c>
      <c r="K255" s="3" t="s">
        <v>16</v>
      </c>
    </row>
    <row r="256" spans="1:31" x14ac:dyDescent="0.25">
      <c r="D256" s="1">
        <f t="shared" si="20"/>
        <v>205</v>
      </c>
      <c r="E256" s="5" t="s">
        <v>243</v>
      </c>
      <c r="F256" s="1" t="s">
        <v>244</v>
      </c>
      <c r="G256" s="3">
        <v>0.62</v>
      </c>
      <c r="H256" s="6">
        <f>G256*[150]Main!$L$3</f>
        <v>30.1881658</v>
      </c>
      <c r="I256" s="6">
        <f>[150]Main!$L$5-[150]Main!$L$6</f>
        <v>13.262999999999998</v>
      </c>
      <c r="J256" s="8">
        <f t="shared" si="26"/>
        <v>16.925165800000002</v>
      </c>
      <c r="K256" s="3" t="s">
        <v>16</v>
      </c>
    </row>
    <row r="257" spans="4:31" x14ac:dyDescent="0.25">
      <c r="D257" s="1">
        <f t="shared" si="20"/>
        <v>206</v>
      </c>
      <c r="E257" s="5" t="s">
        <v>245</v>
      </c>
      <c r="F257" s="1" t="s">
        <v>246</v>
      </c>
      <c r="G257" s="3">
        <v>6.12</v>
      </c>
      <c r="H257" s="6">
        <f>G257*[151]Main!$M$3</f>
        <v>125.46108324000001</v>
      </c>
      <c r="I257" s="6">
        <f>[151]Main!$M$5-[151]Main!$M$6</f>
        <v>131.17699999999999</v>
      </c>
      <c r="J257" s="8">
        <f t="shared" si="26"/>
        <v>-5.7159167599999847</v>
      </c>
      <c r="K257" s="3" t="s">
        <v>16</v>
      </c>
    </row>
    <row r="258" spans="4:31" x14ac:dyDescent="0.25">
      <c r="D258" s="1">
        <f t="shared" si="20"/>
        <v>207</v>
      </c>
      <c r="E258" s="5" t="s">
        <v>247</v>
      </c>
      <c r="F258" s="1" t="s">
        <v>248</v>
      </c>
      <c r="G258" s="3">
        <v>0.98</v>
      </c>
      <c r="H258" s="6">
        <f>G258*[152]Main!$M$3</f>
        <v>20.935517539999999</v>
      </c>
      <c r="I258" s="6">
        <f>[152]Main!$M$5-[152]Main!$M$6</f>
        <v>55.28</v>
      </c>
      <c r="J258" s="8">
        <f t="shared" si="26"/>
        <v>-34.344482460000002</v>
      </c>
      <c r="K258" s="3" t="s">
        <v>16</v>
      </c>
    </row>
    <row r="259" spans="4:31" x14ac:dyDescent="0.25">
      <c r="D259" s="1">
        <f t="shared" si="20"/>
        <v>208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+[153]Main!$J$5-[153]Main!$J$6</f>
        <v>115.78</v>
      </c>
      <c r="J259" s="8">
        <f t="shared" si="26"/>
        <v>523.42965000000004</v>
      </c>
      <c r="K259" s="3" t="s">
        <v>1071</v>
      </c>
      <c r="L259" s="6">
        <f>+[153]Main!$J$3</f>
        <v>127.84193</v>
      </c>
    </row>
    <row r="260" spans="4:31" x14ac:dyDescent="0.25">
      <c r="D260" s="1">
        <f t="shared" si="20"/>
        <v>209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+[154]Main!$K$5-[154]Main!$K$6</f>
        <v>136.64599999999999</v>
      </c>
      <c r="J260" s="6">
        <f>+H260-I260</f>
        <v>-79.969639999999998</v>
      </c>
      <c r="K260" s="3" t="s">
        <v>1071</v>
      </c>
      <c r="L260" s="6">
        <f>+[154]Main!$K$3</f>
        <v>60.293999999999997</v>
      </c>
      <c r="M260" s="9">
        <v>45550</v>
      </c>
      <c r="AE260" s="1">
        <v>2017</v>
      </c>
    </row>
    <row r="261" spans="4:31" x14ac:dyDescent="0.25">
      <c r="D261" s="1">
        <f t="shared" si="20"/>
        <v>210</v>
      </c>
      <c r="E261" s="1" t="s">
        <v>249</v>
      </c>
      <c r="F261" s="1" t="s">
        <v>250</v>
      </c>
      <c r="G261" s="3">
        <v>0.61</v>
      </c>
    </row>
    <row r="262" spans="4:31" x14ac:dyDescent="0.25">
      <c r="D262" s="1">
        <f t="shared" si="20"/>
        <v>211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5">
      <c r="D263" s="1">
        <f t="shared" si="20"/>
        <v>212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5">
      <c r="D264" s="1">
        <f t="shared" si="20"/>
        <v>213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5">
      <c r="D265" s="1">
        <f t="shared" si="20"/>
        <v>214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5">
      <c r="D266" s="1">
        <f t="shared" si="20"/>
        <v>215</v>
      </c>
      <c r="E266" s="1" t="s">
        <v>378</v>
      </c>
      <c r="F266" s="1" t="s">
        <v>379</v>
      </c>
      <c r="G266" s="3">
        <v>25.85</v>
      </c>
    </row>
    <row r="267" spans="4:31" x14ac:dyDescent="0.25">
      <c r="D267" s="1">
        <f t="shared" si="20"/>
        <v>216</v>
      </c>
      <c r="E267" t="s">
        <v>384</v>
      </c>
      <c r="F267" t="s">
        <v>385</v>
      </c>
      <c r="G267" s="3">
        <v>9.26</v>
      </c>
      <c r="H267" s="3">
        <v>204</v>
      </c>
    </row>
    <row r="268" spans="4:31" ht="13" x14ac:dyDescent="0.3">
      <c r="D268" s="1">
        <f t="shared" si="20"/>
        <v>217</v>
      </c>
      <c r="E268" s="25" t="s">
        <v>1352</v>
      </c>
      <c r="F268" t="s">
        <v>1353</v>
      </c>
      <c r="G268" s="3">
        <v>30.21</v>
      </c>
    </row>
    <row r="269" spans="4:31" x14ac:dyDescent="0.25">
      <c r="D269" s="1">
        <f t="shared" si="20"/>
        <v>218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5">
      <c r="D270" s="1">
        <f t="shared" si="20"/>
        <v>219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5">
      <c r="D271" s="1">
        <f t="shared" si="20"/>
        <v>220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5">
      <c r="D272" s="1">
        <f t="shared" si="20"/>
        <v>221</v>
      </c>
      <c r="E272" t="s">
        <v>744</v>
      </c>
      <c r="F272" t="s">
        <v>745</v>
      </c>
    </row>
    <row r="273" spans="1:8" x14ac:dyDescent="0.25">
      <c r="D273" s="1">
        <f t="shared" ref="D273:D332" si="27">+D272+1</f>
        <v>222</v>
      </c>
      <c r="E273" t="s">
        <v>747</v>
      </c>
      <c r="F273" t="s">
        <v>748</v>
      </c>
    </row>
    <row r="274" spans="1:8" x14ac:dyDescent="0.25">
      <c r="A274"/>
      <c r="B274"/>
      <c r="C274"/>
      <c r="D274" s="1">
        <f t="shared" si="27"/>
        <v>223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5">
      <c r="D275" s="1">
        <f t="shared" si="27"/>
        <v>224</v>
      </c>
      <c r="E275" t="s">
        <v>742</v>
      </c>
      <c r="F275" t="s">
        <v>743</v>
      </c>
    </row>
    <row r="276" spans="1:8" x14ac:dyDescent="0.25">
      <c r="D276" s="1">
        <f>+D244+1</f>
        <v>194</v>
      </c>
      <c r="E276" t="s">
        <v>503</v>
      </c>
      <c r="F276" t="s">
        <v>504</v>
      </c>
    </row>
    <row r="277" spans="1:8" x14ac:dyDescent="0.25">
      <c r="D277" s="1">
        <f t="shared" si="27"/>
        <v>195</v>
      </c>
      <c r="E277" t="s">
        <v>732</v>
      </c>
      <c r="F277" t="s">
        <v>733</v>
      </c>
    </row>
    <row r="278" spans="1:8" x14ac:dyDescent="0.25">
      <c r="D278" s="1">
        <f t="shared" si="27"/>
        <v>196</v>
      </c>
      <c r="E278" t="s">
        <v>728</v>
      </c>
      <c r="F278" t="s">
        <v>729</v>
      </c>
    </row>
    <row r="279" spans="1:8" x14ac:dyDescent="0.25">
      <c r="D279" s="1">
        <f t="shared" si="27"/>
        <v>197</v>
      </c>
      <c r="E279" s="1" t="s">
        <v>514</v>
      </c>
      <c r="F279" s="1" t="s">
        <v>515</v>
      </c>
    </row>
    <row r="280" spans="1:8" x14ac:dyDescent="0.25">
      <c r="D280" s="1">
        <f t="shared" si="27"/>
        <v>198</v>
      </c>
      <c r="E280" t="s">
        <v>519</v>
      </c>
      <c r="F280" t="s">
        <v>1298</v>
      </c>
      <c r="G280" s="3">
        <v>13.13</v>
      </c>
    </row>
    <row r="281" spans="1:8" x14ac:dyDescent="0.25">
      <c r="D281" s="1">
        <f t="shared" si="27"/>
        <v>199</v>
      </c>
      <c r="E281" s="1" t="s">
        <v>522</v>
      </c>
      <c r="F281" s="1" t="s">
        <v>523</v>
      </c>
      <c r="G281" s="3">
        <v>7.08</v>
      </c>
    </row>
    <row r="282" spans="1:8" x14ac:dyDescent="0.25">
      <c r="D282" s="1">
        <f t="shared" si="27"/>
        <v>200</v>
      </c>
      <c r="E282" t="s">
        <v>525</v>
      </c>
      <c r="F282" t="s">
        <v>524</v>
      </c>
      <c r="G282" s="7">
        <v>20.3</v>
      </c>
    </row>
    <row r="283" spans="1:8" x14ac:dyDescent="0.25">
      <c r="D283" s="1">
        <f t="shared" si="27"/>
        <v>201</v>
      </c>
      <c r="E283" t="s">
        <v>526</v>
      </c>
      <c r="F283" t="s">
        <v>527</v>
      </c>
      <c r="G283" s="3">
        <v>0.38</v>
      </c>
    </row>
    <row r="284" spans="1:8" x14ac:dyDescent="0.25">
      <c r="D284" s="1">
        <f t="shared" si="27"/>
        <v>202</v>
      </c>
      <c r="E284" t="s">
        <v>528</v>
      </c>
      <c r="F284" t="s">
        <v>529</v>
      </c>
      <c r="G284" s="3">
        <v>4.24</v>
      </c>
    </row>
    <row r="285" spans="1:8" x14ac:dyDescent="0.25">
      <c r="A285" s="1" t="s">
        <v>333</v>
      </c>
      <c r="D285" s="1">
        <f t="shared" si="27"/>
        <v>203</v>
      </c>
      <c r="E285" t="s">
        <v>530</v>
      </c>
      <c r="F285" t="s">
        <v>531</v>
      </c>
      <c r="G285" s="3">
        <v>13.74</v>
      </c>
    </row>
    <row r="286" spans="1:8" x14ac:dyDescent="0.25">
      <c r="D286" s="1">
        <f t="shared" si="27"/>
        <v>204</v>
      </c>
      <c r="E286" t="s">
        <v>532</v>
      </c>
      <c r="F286" t="s">
        <v>533</v>
      </c>
      <c r="G286" s="3">
        <v>4.3600000000000003</v>
      </c>
    </row>
    <row r="287" spans="1:8" x14ac:dyDescent="0.25">
      <c r="D287" s="1">
        <f t="shared" si="27"/>
        <v>205</v>
      </c>
      <c r="E287" t="s">
        <v>534</v>
      </c>
      <c r="F287" t="s">
        <v>535</v>
      </c>
      <c r="G287" s="3">
        <v>7.06</v>
      </c>
    </row>
    <row r="288" spans="1:8" x14ac:dyDescent="0.25">
      <c r="D288" s="1">
        <f t="shared" si="27"/>
        <v>206</v>
      </c>
      <c r="E288" t="s">
        <v>786</v>
      </c>
      <c r="F288" t="s">
        <v>787</v>
      </c>
    </row>
    <row r="289" spans="1:13" x14ac:dyDescent="0.25">
      <c r="A289" s="1" t="s">
        <v>333</v>
      </c>
      <c r="D289" s="1">
        <f t="shared" si="27"/>
        <v>207</v>
      </c>
      <c r="E289" t="s">
        <v>536</v>
      </c>
      <c r="F289" t="s">
        <v>537</v>
      </c>
      <c r="G289" s="3">
        <v>1.04</v>
      </c>
    </row>
    <row r="290" spans="1:13" ht="13" x14ac:dyDescent="0.3">
      <c r="D290" s="1">
        <f t="shared" si="27"/>
        <v>208</v>
      </c>
      <c r="E290" s="34" t="s">
        <v>538</v>
      </c>
      <c r="F290" s="34" t="s">
        <v>539</v>
      </c>
    </row>
    <row r="291" spans="1:13" x14ac:dyDescent="0.25">
      <c r="D291" s="1">
        <f t="shared" si="27"/>
        <v>209</v>
      </c>
      <c r="E291" t="s">
        <v>540</v>
      </c>
      <c r="F291" t="s">
        <v>541</v>
      </c>
      <c r="G291" s="3">
        <v>2.97</v>
      </c>
    </row>
    <row r="292" spans="1:13" x14ac:dyDescent="0.25">
      <c r="D292" s="1">
        <f t="shared" si="27"/>
        <v>210</v>
      </c>
      <c r="E292" t="s">
        <v>542</v>
      </c>
      <c r="F292" t="s">
        <v>543</v>
      </c>
      <c r="G292" s="3">
        <v>3.28</v>
      </c>
    </row>
    <row r="293" spans="1:13" x14ac:dyDescent="0.25">
      <c r="D293" s="1">
        <f t="shared" si="27"/>
        <v>211</v>
      </c>
      <c r="E293" t="s">
        <v>546</v>
      </c>
      <c r="F293" t="s">
        <v>547</v>
      </c>
    </row>
    <row r="294" spans="1:13" x14ac:dyDescent="0.25">
      <c r="D294" s="1">
        <f t="shared" si="27"/>
        <v>212</v>
      </c>
      <c r="E294" t="s">
        <v>548</v>
      </c>
      <c r="F294" t="s">
        <v>549</v>
      </c>
      <c r="G294" s="3">
        <v>18.07</v>
      </c>
    </row>
    <row r="295" spans="1:13" x14ac:dyDescent="0.25">
      <c r="D295" s="1">
        <f t="shared" si="27"/>
        <v>213</v>
      </c>
      <c r="E295" t="s">
        <v>550</v>
      </c>
      <c r="F295" t="s">
        <v>551</v>
      </c>
      <c r="G295" s="3">
        <v>2.68</v>
      </c>
    </row>
    <row r="296" spans="1:13" x14ac:dyDescent="0.25">
      <c r="D296" s="1">
        <f t="shared" si="27"/>
        <v>214</v>
      </c>
      <c r="E296" t="s">
        <v>552</v>
      </c>
      <c r="F296" t="s">
        <v>553</v>
      </c>
      <c r="G296" s="7">
        <v>7</v>
      </c>
    </row>
    <row r="297" spans="1:13" x14ac:dyDescent="0.25">
      <c r="D297" s="1">
        <f t="shared" si="27"/>
        <v>215</v>
      </c>
      <c r="E297" t="s">
        <v>554</v>
      </c>
      <c r="F297" t="s">
        <v>555</v>
      </c>
      <c r="G297" s="3">
        <v>1.76</v>
      </c>
    </row>
    <row r="298" spans="1:13" x14ac:dyDescent="0.25">
      <c r="D298" s="1">
        <f t="shared" si="27"/>
        <v>216</v>
      </c>
      <c r="E298" t="s">
        <v>990</v>
      </c>
      <c r="F298" t="s">
        <v>991</v>
      </c>
    </row>
    <row r="299" spans="1:13" x14ac:dyDescent="0.25">
      <c r="D299" s="1">
        <f t="shared" si="27"/>
        <v>217</v>
      </c>
      <c r="E299" t="s">
        <v>556</v>
      </c>
      <c r="F299" t="s">
        <v>557</v>
      </c>
      <c r="G299" s="3">
        <v>0.61</v>
      </c>
    </row>
    <row r="300" spans="1:13" x14ac:dyDescent="0.25">
      <c r="D300" s="1">
        <f t="shared" si="27"/>
        <v>218</v>
      </c>
      <c r="E300" t="s">
        <v>558</v>
      </c>
      <c r="F300" t="s">
        <v>559</v>
      </c>
      <c r="G300" s="3">
        <v>0.68</v>
      </c>
    </row>
    <row r="301" spans="1:13" x14ac:dyDescent="0.25">
      <c r="D301" s="1">
        <f t="shared" si="27"/>
        <v>219</v>
      </c>
      <c r="E301" t="s">
        <v>562</v>
      </c>
      <c r="F301" t="s">
        <v>563</v>
      </c>
      <c r="G301" s="3">
        <v>1.86</v>
      </c>
    </row>
    <row r="302" spans="1:13" x14ac:dyDescent="0.25">
      <c r="D302" s="1">
        <f t="shared" si="27"/>
        <v>220</v>
      </c>
      <c r="E302" t="s">
        <v>564</v>
      </c>
      <c r="F302" t="s">
        <v>565</v>
      </c>
      <c r="G302" s="3">
        <v>1.87</v>
      </c>
    </row>
    <row r="303" spans="1:13" ht="13" x14ac:dyDescent="0.3">
      <c r="D303" s="1">
        <f t="shared" si="27"/>
        <v>221</v>
      </c>
      <c r="E303" s="34" t="s">
        <v>566</v>
      </c>
      <c r="F303" s="34" t="s">
        <v>567</v>
      </c>
      <c r="G303"/>
    </row>
    <row r="304" spans="1:13" x14ac:dyDescent="0.25">
      <c r="D304" s="1">
        <f t="shared" si="27"/>
        <v>222</v>
      </c>
      <c r="E304" s="5" t="s">
        <v>569</v>
      </c>
      <c r="F304" t="s">
        <v>568</v>
      </c>
      <c r="G304" s="3">
        <v>7.34</v>
      </c>
      <c r="H304" s="6">
        <f>+G304*L304</f>
        <v>163.5352</v>
      </c>
      <c r="I304" s="6">
        <f>+[155]Main!$M$5-[155]Main!$M$6</f>
        <v>20.922000000000001</v>
      </c>
      <c r="J304" s="6">
        <f>+H304-I304</f>
        <v>142.61320000000001</v>
      </c>
      <c r="K304" s="3" t="s">
        <v>1277</v>
      </c>
      <c r="L304" s="6">
        <f>+[155]Main!$M$3</f>
        <v>22.28</v>
      </c>
      <c r="M304" s="9">
        <v>45684</v>
      </c>
    </row>
    <row r="305" spans="1:7" x14ac:dyDescent="0.25">
      <c r="D305" s="1">
        <f t="shared" si="27"/>
        <v>223</v>
      </c>
      <c r="E305" t="s">
        <v>800</v>
      </c>
      <c r="F305" t="s">
        <v>801</v>
      </c>
    </row>
    <row r="306" spans="1:7" x14ac:dyDescent="0.25">
      <c r="D306" s="1">
        <f>+D250+1</f>
        <v>200</v>
      </c>
      <c r="E306" t="s">
        <v>570</v>
      </c>
      <c r="F306" t="s">
        <v>571</v>
      </c>
      <c r="G306" s="3">
        <v>2.77</v>
      </c>
    </row>
    <row r="307" spans="1:7" x14ac:dyDescent="0.25">
      <c r="D307" s="1">
        <f t="shared" si="27"/>
        <v>201</v>
      </c>
      <c r="E307" t="s">
        <v>347</v>
      </c>
      <c r="F307" t="s">
        <v>348</v>
      </c>
      <c r="G307" s="3">
        <v>2.67</v>
      </c>
    </row>
    <row r="308" spans="1:7" x14ac:dyDescent="0.25">
      <c r="A308" s="1" t="s">
        <v>333</v>
      </c>
      <c r="D308" s="1">
        <f t="shared" si="27"/>
        <v>202</v>
      </c>
      <c r="E308" t="s">
        <v>978</v>
      </c>
      <c r="F308" t="s">
        <v>979</v>
      </c>
    </row>
    <row r="309" spans="1:7" x14ac:dyDescent="0.25">
      <c r="A309" s="1" t="s">
        <v>333</v>
      </c>
      <c r="D309" s="1">
        <f t="shared" si="27"/>
        <v>203</v>
      </c>
      <c r="E309" t="s">
        <v>976</v>
      </c>
      <c r="F309" t="s">
        <v>977</v>
      </c>
    </row>
    <row r="310" spans="1:7" x14ac:dyDescent="0.25">
      <c r="A310" t="s">
        <v>333</v>
      </c>
      <c r="B310"/>
      <c r="C310"/>
      <c r="D310" s="1">
        <f t="shared" si="27"/>
        <v>204</v>
      </c>
      <c r="E310" t="s">
        <v>982</v>
      </c>
      <c r="F310" t="s">
        <v>983</v>
      </c>
    </row>
    <row r="311" spans="1:7" x14ac:dyDescent="0.25">
      <c r="A311"/>
      <c r="B311"/>
      <c r="C311"/>
      <c r="D311" s="1">
        <f t="shared" si="27"/>
        <v>205</v>
      </c>
      <c r="E311" t="s">
        <v>984</v>
      </c>
      <c r="F311" t="s">
        <v>985</v>
      </c>
    </row>
    <row r="312" spans="1:7" x14ac:dyDescent="0.25">
      <c r="A312" t="s">
        <v>333</v>
      </c>
      <c r="B312"/>
      <c r="C312"/>
      <c r="D312" s="1">
        <f t="shared" si="27"/>
        <v>206</v>
      </c>
      <c r="E312" t="s">
        <v>986</v>
      </c>
      <c r="F312" t="s">
        <v>987</v>
      </c>
    </row>
    <row r="313" spans="1:7" x14ac:dyDescent="0.25">
      <c r="A313" t="s">
        <v>333</v>
      </c>
      <c r="B313"/>
      <c r="C313"/>
      <c r="D313" s="1">
        <f t="shared" si="27"/>
        <v>207</v>
      </c>
      <c r="E313" t="s">
        <v>988</v>
      </c>
      <c r="F313" t="s">
        <v>989</v>
      </c>
    </row>
    <row r="314" spans="1:7" x14ac:dyDescent="0.25">
      <c r="A314" t="s">
        <v>333</v>
      </c>
      <c r="B314"/>
      <c r="C314"/>
      <c r="D314" s="1">
        <f t="shared" si="27"/>
        <v>208</v>
      </c>
      <c r="E314" t="s">
        <v>980</v>
      </c>
      <c r="F314" t="s">
        <v>981</v>
      </c>
      <c r="G314" s="7">
        <v>0.92</v>
      </c>
    </row>
    <row r="315" spans="1:7" x14ac:dyDescent="0.25">
      <c r="A315" s="1" t="s">
        <v>333</v>
      </c>
      <c r="D315" s="1">
        <f t="shared" si="27"/>
        <v>209</v>
      </c>
      <c r="E315" t="s">
        <v>974</v>
      </c>
      <c r="F315" t="s">
        <v>975</v>
      </c>
    </row>
    <row r="316" spans="1:7" x14ac:dyDescent="0.25">
      <c r="A316" s="1" t="s">
        <v>333</v>
      </c>
      <c r="D316" s="1">
        <f t="shared" si="27"/>
        <v>210</v>
      </c>
      <c r="E316" t="s">
        <v>572</v>
      </c>
      <c r="F316" t="s">
        <v>573</v>
      </c>
      <c r="G316" s="7">
        <v>2.2000000000000002</v>
      </c>
    </row>
    <row r="317" spans="1:7" x14ac:dyDescent="0.25">
      <c r="A317" s="1" t="s">
        <v>333</v>
      </c>
      <c r="D317" s="1">
        <f t="shared" si="27"/>
        <v>211</v>
      </c>
      <c r="E317" t="s">
        <v>576</v>
      </c>
      <c r="F317" t="s">
        <v>577</v>
      </c>
      <c r="G317" s="3">
        <v>0.92</v>
      </c>
    </row>
    <row r="318" spans="1:7" x14ac:dyDescent="0.25">
      <c r="A318" s="1" t="s">
        <v>333</v>
      </c>
      <c r="D318" s="1">
        <f t="shared" si="27"/>
        <v>212</v>
      </c>
      <c r="E318" t="s">
        <v>578</v>
      </c>
      <c r="F318" t="s">
        <v>579</v>
      </c>
      <c r="G318" s="3">
        <v>2.94</v>
      </c>
    </row>
    <row r="319" spans="1:7" x14ac:dyDescent="0.25">
      <c r="A319" s="1" t="s">
        <v>333</v>
      </c>
      <c r="D319" s="1">
        <f t="shared" si="27"/>
        <v>213</v>
      </c>
      <c r="E319" t="s">
        <v>580</v>
      </c>
      <c r="F319" t="s">
        <v>581</v>
      </c>
      <c r="G319" s="3">
        <v>5.88</v>
      </c>
    </row>
    <row r="320" spans="1:7" x14ac:dyDescent="0.25">
      <c r="A320" s="1" t="s">
        <v>333</v>
      </c>
      <c r="D320" s="1">
        <f t="shared" si="27"/>
        <v>214</v>
      </c>
      <c r="E320" t="s">
        <v>582</v>
      </c>
      <c r="F320" t="s">
        <v>583</v>
      </c>
      <c r="G320" s="7">
        <v>3.46</v>
      </c>
    </row>
    <row r="321" spans="1:31" x14ac:dyDescent="0.25">
      <c r="A321" t="s">
        <v>333</v>
      </c>
      <c r="B321"/>
      <c r="C321"/>
      <c r="D321" s="1">
        <f t="shared" si="27"/>
        <v>215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+[156]Main!$M$5-[156]Main!$M$6</f>
        <v>99.997</v>
      </c>
      <c r="J321" s="6">
        <f>+H321-I321</f>
        <v>488.73748214000005</v>
      </c>
      <c r="K321" s="3" t="s">
        <v>1071</v>
      </c>
      <c r="L321" s="6">
        <f>+[156]Main!$M$3</f>
        <v>44.567334000000002</v>
      </c>
      <c r="M321" s="9">
        <v>45568</v>
      </c>
    </row>
    <row r="322" spans="1:31" x14ac:dyDescent="0.25">
      <c r="A322" t="s">
        <v>333</v>
      </c>
      <c r="B322"/>
      <c r="C322"/>
      <c r="D322" s="1">
        <f t="shared" si="27"/>
        <v>216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+[157]Main!$K$5-[157]Main!$K$6</f>
        <v>174.27199999999999</v>
      </c>
      <c r="J322" s="6">
        <f>+H322-I322</f>
        <v>317.95222608</v>
      </c>
      <c r="K322" s="3" t="s">
        <v>1071</v>
      </c>
      <c r="L322" s="6">
        <f>+[157]Main!$K$3</f>
        <v>43.215471999999998</v>
      </c>
      <c r="M322" s="9">
        <v>45567</v>
      </c>
    </row>
    <row r="323" spans="1:31" x14ac:dyDescent="0.25">
      <c r="A323" s="1" t="s">
        <v>333</v>
      </c>
      <c r="D323" s="1">
        <f t="shared" si="27"/>
        <v>217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[158]Main!$M$5-[158]Main!$M$6</f>
        <v>236.422</v>
      </c>
      <c r="J323" s="6">
        <f>H323-I323</f>
        <v>416.95678099999998</v>
      </c>
      <c r="L323" s="6">
        <f>[158]Main!$M$3</f>
        <v>19.799357000000001</v>
      </c>
      <c r="M323" s="9">
        <v>45063</v>
      </c>
      <c r="AE323" s="1">
        <v>2017</v>
      </c>
    </row>
    <row r="324" spans="1:31" x14ac:dyDescent="0.25">
      <c r="A324"/>
      <c r="B324"/>
      <c r="C324"/>
      <c r="D324" s="1">
        <f t="shared" si="27"/>
        <v>218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+[159]Main!$K$5-[159]Main!$K$6</f>
        <v>280.24800000000005</v>
      </c>
      <c r="J324" s="6">
        <f>+H324-I324</f>
        <v>196.5992511</v>
      </c>
      <c r="K324" s="3" t="s">
        <v>1071</v>
      </c>
      <c r="L324" s="6">
        <f>+[159]Main!$K$3</f>
        <v>53.518210000000003</v>
      </c>
      <c r="M324" s="9">
        <v>45557</v>
      </c>
    </row>
    <row r="325" spans="1:31" x14ac:dyDescent="0.25">
      <c r="A325" s="1" t="s">
        <v>333</v>
      </c>
      <c r="D325" s="1">
        <f t="shared" si="27"/>
        <v>219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+[160]Main!$J$5-[160]Main!$J$6</f>
        <v>69.49499999999999</v>
      </c>
      <c r="J325" s="6">
        <f>+H325-I325</f>
        <v>172.96200277999998</v>
      </c>
      <c r="K325" s="3" t="s">
        <v>1071</v>
      </c>
      <c r="L325" s="6">
        <f>+[160]Main!$J$3</f>
        <v>72.591916999999995</v>
      </c>
      <c r="M325" s="9">
        <v>45548</v>
      </c>
    </row>
    <row r="326" spans="1:31" x14ac:dyDescent="0.25">
      <c r="A326"/>
      <c r="B326"/>
      <c r="C326"/>
      <c r="D326" s="1">
        <f t="shared" si="27"/>
        <v>220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+[161]Main!$K$5-[161]Main!$K$6</f>
        <v>29.36</v>
      </c>
      <c r="J326" s="6">
        <f>+H326-I326</f>
        <v>66.314332159999992</v>
      </c>
      <c r="K326" s="3" t="s">
        <v>1071</v>
      </c>
      <c r="L326" s="6">
        <f>+[161]Main!$K$3</f>
        <v>74.745571999999996</v>
      </c>
      <c r="M326" s="9">
        <v>45554</v>
      </c>
    </row>
    <row r="327" spans="1:31" x14ac:dyDescent="0.25">
      <c r="A327"/>
      <c r="B327"/>
      <c r="C327"/>
      <c r="D327" s="1">
        <f t="shared" si="27"/>
        <v>221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+[162]Main!$L$5-[162]Main!$L$6</f>
        <v>33.298999999999999</v>
      </c>
      <c r="J327" s="6">
        <f>+H327-I327</f>
        <v>-3.1882702000000016</v>
      </c>
      <c r="K327" s="3" t="s">
        <v>1071</v>
      </c>
      <c r="L327" s="6">
        <f>+[162]Main!$L$3</f>
        <v>35.424388</v>
      </c>
      <c r="M327" s="9">
        <v>45558</v>
      </c>
    </row>
    <row r="328" spans="1:31" x14ac:dyDescent="0.25">
      <c r="D328" s="1">
        <f t="shared" si="27"/>
        <v>222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[163]Main!$K$5-[163]Main!$K$6</f>
        <v>54.983000000000004</v>
      </c>
      <c r="J328" s="6">
        <f>H328-I328</f>
        <v>-42.469815400000002</v>
      </c>
      <c r="L328" s="6">
        <f>[163]Main!$K$3</f>
        <v>35.751956</v>
      </c>
      <c r="M328" s="9">
        <v>45063</v>
      </c>
    </row>
    <row r="329" spans="1:31" x14ac:dyDescent="0.25">
      <c r="A329"/>
      <c r="B329"/>
      <c r="C329"/>
      <c r="D329" s="1">
        <f t="shared" si="27"/>
        <v>223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+[164]Main!$K$5-[164]Main!$K$6</f>
        <v>426.65000000000003</v>
      </c>
      <c r="J329" s="6">
        <f>+H329-I329</f>
        <v>-99.962968980000085</v>
      </c>
      <c r="K329" s="3" t="s">
        <v>1071</v>
      </c>
      <c r="L329" s="6">
        <f>+[164]Main!$K$3</f>
        <v>70.558753999999993</v>
      </c>
      <c r="M329" s="9">
        <v>45564</v>
      </c>
      <c r="AE329" s="1">
        <v>2015</v>
      </c>
    </row>
    <row r="330" spans="1:31" x14ac:dyDescent="0.25">
      <c r="A330" s="1" t="s">
        <v>333</v>
      </c>
      <c r="D330" s="1">
        <f t="shared" si="27"/>
        <v>224</v>
      </c>
      <c r="E330" s="1" t="s">
        <v>588</v>
      </c>
      <c r="F330" s="1" t="s">
        <v>589</v>
      </c>
    </row>
    <row r="331" spans="1:31" x14ac:dyDescent="0.25">
      <c r="D331" s="1">
        <f t="shared" si="27"/>
        <v>225</v>
      </c>
      <c r="E331" t="s">
        <v>590</v>
      </c>
      <c r="F331" t="s">
        <v>591</v>
      </c>
    </row>
    <row r="332" spans="1:31" x14ac:dyDescent="0.25">
      <c r="A332" s="1" t="s">
        <v>333</v>
      </c>
      <c r="D332" s="1">
        <f t="shared" si="27"/>
        <v>226</v>
      </c>
      <c r="E332" t="s">
        <v>592</v>
      </c>
      <c r="F332" t="s">
        <v>593</v>
      </c>
    </row>
    <row r="333" spans="1:31" x14ac:dyDescent="0.25">
      <c r="A333" s="1" t="s">
        <v>333</v>
      </c>
      <c r="D333" s="1">
        <f t="shared" ref="D333:D397" si="28">+D332+1</f>
        <v>227</v>
      </c>
      <c r="E333" s="1" t="s">
        <v>448</v>
      </c>
      <c r="F333" s="1" t="s">
        <v>661</v>
      </c>
    </row>
    <row r="334" spans="1:31" x14ac:dyDescent="0.25">
      <c r="D334" s="1">
        <f t="shared" si="28"/>
        <v>228</v>
      </c>
      <c r="E334" t="s">
        <v>1170</v>
      </c>
      <c r="F334" t="s">
        <v>1171</v>
      </c>
    </row>
    <row r="335" spans="1:31" x14ac:dyDescent="0.25">
      <c r="A335" s="1" t="s">
        <v>333</v>
      </c>
      <c r="D335" s="1">
        <f t="shared" si="28"/>
        <v>229</v>
      </c>
      <c r="E335" t="s">
        <v>774</v>
      </c>
      <c r="F335" t="s">
        <v>775</v>
      </c>
    </row>
    <row r="336" spans="1:31" x14ac:dyDescent="0.25">
      <c r="A336" s="1" t="s">
        <v>333</v>
      </c>
      <c r="D336" s="1">
        <f t="shared" si="28"/>
        <v>230</v>
      </c>
      <c r="E336" t="s">
        <v>664</v>
      </c>
      <c r="F336" t="s">
        <v>665</v>
      </c>
    </row>
    <row r="337" spans="1:7" x14ac:dyDescent="0.25">
      <c r="A337" t="s">
        <v>333</v>
      </c>
      <c r="B337"/>
      <c r="C337"/>
      <c r="D337" s="1">
        <f t="shared" si="28"/>
        <v>231</v>
      </c>
      <c r="E337" t="s">
        <v>666</v>
      </c>
      <c r="F337" t="s">
        <v>667</v>
      </c>
    </row>
    <row r="338" spans="1:7" x14ac:dyDescent="0.25">
      <c r="A338" t="s">
        <v>333</v>
      </c>
      <c r="B338"/>
      <c r="C338"/>
      <c r="D338" s="1">
        <f t="shared" si="28"/>
        <v>232</v>
      </c>
      <c r="E338" t="s">
        <v>668</v>
      </c>
      <c r="F338" t="s">
        <v>669</v>
      </c>
    </row>
    <row r="339" spans="1:7" x14ac:dyDescent="0.25">
      <c r="D339" s="1">
        <f t="shared" si="28"/>
        <v>233</v>
      </c>
      <c r="E339" t="s">
        <v>670</v>
      </c>
      <c r="F339" t="s">
        <v>671</v>
      </c>
    </row>
    <row r="340" spans="1:7" x14ac:dyDescent="0.25">
      <c r="A340" s="1" t="s">
        <v>333</v>
      </c>
      <c r="D340" s="1">
        <f t="shared" si="28"/>
        <v>234</v>
      </c>
      <c r="E340" t="s">
        <v>806</v>
      </c>
      <c r="F340" t="s">
        <v>807</v>
      </c>
    </row>
    <row r="341" spans="1:7" x14ac:dyDescent="0.25">
      <c r="A341" s="1" t="s">
        <v>333</v>
      </c>
      <c r="D341" s="1">
        <f t="shared" si="28"/>
        <v>235</v>
      </c>
      <c r="E341" t="s">
        <v>810</v>
      </c>
      <c r="F341" t="s">
        <v>811</v>
      </c>
    </row>
    <row r="342" spans="1:7" x14ac:dyDescent="0.25">
      <c r="A342" t="s">
        <v>333</v>
      </c>
      <c r="B342"/>
      <c r="C342"/>
      <c r="D342" s="1">
        <f t="shared" si="28"/>
        <v>236</v>
      </c>
      <c r="E342" t="s">
        <v>816</v>
      </c>
      <c r="F342" t="s">
        <v>817</v>
      </c>
    </row>
    <row r="343" spans="1:7" x14ac:dyDescent="0.25">
      <c r="A343" t="s">
        <v>333</v>
      </c>
      <c r="B343"/>
      <c r="C343"/>
      <c r="D343" s="1">
        <f t="shared" si="28"/>
        <v>237</v>
      </c>
      <c r="E343" t="s">
        <v>820</v>
      </c>
      <c r="F343" t="s">
        <v>821</v>
      </c>
    </row>
    <row r="344" spans="1:7" x14ac:dyDescent="0.25">
      <c r="A344" t="s">
        <v>333</v>
      </c>
      <c r="B344"/>
      <c r="C344"/>
      <c r="D344" s="1">
        <f t="shared" si="28"/>
        <v>238</v>
      </c>
      <c r="E344" t="s">
        <v>818</v>
      </c>
      <c r="F344" t="s">
        <v>819</v>
      </c>
    </row>
    <row r="345" spans="1:7" x14ac:dyDescent="0.25">
      <c r="A345" t="s">
        <v>333</v>
      </c>
      <c r="B345"/>
      <c r="C345"/>
      <c r="D345" s="1">
        <f t="shared" si="28"/>
        <v>239</v>
      </c>
      <c r="E345" t="s">
        <v>814</v>
      </c>
      <c r="F345" t="s">
        <v>815</v>
      </c>
    </row>
    <row r="346" spans="1:7" x14ac:dyDescent="0.25">
      <c r="A346" t="s">
        <v>333</v>
      </c>
      <c r="B346"/>
      <c r="C346"/>
      <c r="D346" s="1">
        <f t="shared" si="28"/>
        <v>240</v>
      </c>
      <c r="E346" t="s">
        <v>812</v>
      </c>
      <c r="F346" t="s">
        <v>813</v>
      </c>
    </row>
    <row r="347" spans="1:7" x14ac:dyDescent="0.25">
      <c r="A347" s="1" t="s">
        <v>333</v>
      </c>
      <c r="D347" s="1">
        <f t="shared" si="28"/>
        <v>241</v>
      </c>
      <c r="E347" t="s">
        <v>808</v>
      </c>
      <c r="F347" t="s">
        <v>809</v>
      </c>
    </row>
    <row r="348" spans="1:7" x14ac:dyDescent="0.25">
      <c r="A348" s="1" t="s">
        <v>333</v>
      </c>
      <c r="D348" s="1">
        <f t="shared" si="28"/>
        <v>242</v>
      </c>
      <c r="E348" t="s">
        <v>802</v>
      </c>
      <c r="F348" t="s">
        <v>803</v>
      </c>
    </row>
    <row r="349" spans="1:7" x14ac:dyDescent="0.25">
      <c r="A349" s="1" t="s">
        <v>333</v>
      </c>
      <c r="D349" s="1">
        <f t="shared" si="28"/>
        <v>243</v>
      </c>
      <c r="E349" t="s">
        <v>672</v>
      </c>
      <c r="F349" t="s">
        <v>673</v>
      </c>
    </row>
    <row r="350" spans="1:7" x14ac:dyDescent="0.25">
      <c r="A350" s="1" t="s">
        <v>333</v>
      </c>
      <c r="D350" s="1">
        <f t="shared" si="28"/>
        <v>244</v>
      </c>
      <c r="E350" t="s">
        <v>736</v>
      </c>
      <c r="F350" t="s">
        <v>737</v>
      </c>
    </row>
    <row r="351" spans="1:7" x14ac:dyDescent="0.25">
      <c r="A351" s="1" t="s">
        <v>333</v>
      </c>
      <c r="D351" s="1">
        <f t="shared" si="28"/>
        <v>245</v>
      </c>
      <c r="E351" s="5" t="s">
        <v>734</v>
      </c>
      <c r="F351" t="s">
        <v>735</v>
      </c>
      <c r="G351" s="3">
        <v>6.71</v>
      </c>
    </row>
    <row r="352" spans="1:7" x14ac:dyDescent="0.25">
      <c r="A352" s="1" t="s">
        <v>333</v>
      </c>
      <c r="D352" s="1">
        <f t="shared" si="28"/>
        <v>246</v>
      </c>
      <c r="E352" t="s">
        <v>674</v>
      </c>
      <c r="F352" t="s">
        <v>675</v>
      </c>
    </row>
    <row r="353" spans="1:13" x14ac:dyDescent="0.25">
      <c r="A353" t="s">
        <v>333</v>
      </c>
      <c r="B353"/>
      <c r="C353"/>
      <c r="D353" s="1">
        <f t="shared" si="28"/>
        <v>247</v>
      </c>
      <c r="E353" t="s">
        <v>721</v>
      </c>
      <c r="F353" t="s">
        <v>722</v>
      </c>
    </row>
    <row r="354" spans="1:13" x14ac:dyDescent="0.25">
      <c r="A354" s="1" t="s">
        <v>333</v>
      </c>
      <c r="D354" s="1">
        <f t="shared" si="28"/>
        <v>248</v>
      </c>
      <c r="E354" t="s">
        <v>676</v>
      </c>
      <c r="F354" t="s">
        <v>677</v>
      </c>
    </row>
    <row r="355" spans="1:13" x14ac:dyDescent="0.25">
      <c r="A355" s="1" t="s">
        <v>333</v>
      </c>
      <c r="D355" s="1">
        <f t="shared" si="28"/>
        <v>249</v>
      </c>
      <c r="E355" s="1" t="s">
        <v>695</v>
      </c>
      <c r="F355" s="1" t="s">
        <v>696</v>
      </c>
    </row>
    <row r="356" spans="1:13" x14ac:dyDescent="0.25">
      <c r="A356" t="s">
        <v>333</v>
      </c>
      <c r="B356"/>
      <c r="C356"/>
      <c r="D356" s="1">
        <f t="shared" si="28"/>
        <v>250</v>
      </c>
      <c r="E356" t="s">
        <v>699</v>
      </c>
      <c r="F356" t="s">
        <v>700</v>
      </c>
    </row>
    <row r="357" spans="1:13" x14ac:dyDescent="0.25">
      <c r="A357" t="s">
        <v>333</v>
      </c>
      <c r="B357"/>
      <c r="C357"/>
      <c r="D357" s="1">
        <f t="shared" si="28"/>
        <v>251</v>
      </c>
      <c r="E357" t="s">
        <v>701</v>
      </c>
      <c r="F357" t="s">
        <v>702</v>
      </c>
    </row>
    <row r="358" spans="1:13" x14ac:dyDescent="0.25">
      <c r="A358" t="s">
        <v>333</v>
      </c>
      <c r="B358"/>
      <c r="C358"/>
      <c r="D358" s="1">
        <f t="shared" si="28"/>
        <v>252</v>
      </c>
      <c r="E358" t="s">
        <v>822</v>
      </c>
      <c r="F358" t="s">
        <v>823</v>
      </c>
    </row>
    <row r="359" spans="1:13" x14ac:dyDescent="0.25">
      <c r="A359" t="s">
        <v>333</v>
      </c>
      <c r="B359"/>
      <c r="C359"/>
      <c r="D359" s="1">
        <f t="shared" si="28"/>
        <v>253</v>
      </c>
      <c r="E359" t="s">
        <v>826</v>
      </c>
      <c r="F359" t="s">
        <v>827</v>
      </c>
      <c r="G359" s="3">
        <v>0.48</v>
      </c>
    </row>
    <row r="360" spans="1:13" x14ac:dyDescent="0.25">
      <c r="A360" t="s">
        <v>333</v>
      </c>
      <c r="B360"/>
      <c r="C360"/>
      <c r="D360" s="1">
        <f t="shared" si="28"/>
        <v>254</v>
      </c>
      <c r="E360" s="5" t="s">
        <v>828</v>
      </c>
      <c r="F360" t="s">
        <v>829</v>
      </c>
      <c r="G360" s="3">
        <v>9.11</v>
      </c>
      <c r="H360" s="6">
        <f>G360*L360</f>
        <v>774.93485289</v>
      </c>
      <c r="I360" s="6">
        <f>[165]Main!$I$5-[165]Main!$I$6</f>
        <v>120.77500000000001</v>
      </c>
      <c r="J360" s="6">
        <f>H360-I360</f>
        <v>654.15985289000002</v>
      </c>
      <c r="K360" s="9" t="s">
        <v>1616</v>
      </c>
      <c r="L360" s="6">
        <f>[165]Main!$I$3</f>
        <v>85.064199000000002</v>
      </c>
      <c r="M360" s="9">
        <v>45622</v>
      </c>
    </row>
    <row r="361" spans="1:13" x14ac:dyDescent="0.25">
      <c r="A361"/>
      <c r="B361"/>
      <c r="C361"/>
      <c r="D361" s="1">
        <f t="shared" si="28"/>
        <v>255</v>
      </c>
      <c r="E361" s="89" t="s">
        <v>830</v>
      </c>
      <c r="F361" s="89" t="s">
        <v>831</v>
      </c>
    </row>
    <row r="362" spans="1:13" x14ac:dyDescent="0.25">
      <c r="A362" t="s">
        <v>333</v>
      </c>
      <c r="B362"/>
      <c r="C362"/>
      <c r="D362" s="1">
        <f t="shared" si="28"/>
        <v>256</v>
      </c>
      <c r="E362" s="5" t="s">
        <v>832</v>
      </c>
      <c r="F362" t="s">
        <v>833</v>
      </c>
      <c r="G362" s="3">
        <v>0.51</v>
      </c>
      <c r="H362" s="3">
        <v>184</v>
      </c>
    </row>
    <row r="363" spans="1:13" x14ac:dyDescent="0.25">
      <c r="A363" t="s">
        <v>333</v>
      </c>
      <c r="B363"/>
      <c r="C363"/>
      <c r="D363" s="1">
        <f t="shared" si="28"/>
        <v>257</v>
      </c>
      <c r="E363" t="s">
        <v>834</v>
      </c>
      <c r="F363" t="s">
        <v>835</v>
      </c>
      <c r="G363" s="3">
        <v>0.86</v>
      </c>
      <c r="H363" s="3">
        <v>114</v>
      </c>
    </row>
    <row r="364" spans="1:13" x14ac:dyDescent="0.25">
      <c r="A364" t="s">
        <v>333</v>
      </c>
      <c r="B364"/>
      <c r="C364"/>
      <c r="D364" s="1">
        <f t="shared" si="28"/>
        <v>258</v>
      </c>
      <c r="E364" t="s">
        <v>836</v>
      </c>
      <c r="F364" t="s">
        <v>837</v>
      </c>
      <c r="G364" s="3">
        <v>7.61</v>
      </c>
      <c r="H364" s="3">
        <v>363</v>
      </c>
    </row>
    <row r="365" spans="1:13" x14ac:dyDescent="0.25">
      <c r="A365"/>
      <c r="B365"/>
      <c r="C365"/>
      <c r="D365" s="1">
        <f t="shared" si="28"/>
        <v>259</v>
      </c>
      <c r="E365" s="89" t="s">
        <v>838</v>
      </c>
      <c r="F365" s="89" t="s">
        <v>839</v>
      </c>
    </row>
    <row r="366" spans="1:13" x14ac:dyDescent="0.25">
      <c r="A366"/>
      <c r="B366"/>
      <c r="C366"/>
      <c r="D366" s="1">
        <f t="shared" si="28"/>
        <v>260</v>
      </c>
      <c r="E366" s="89" t="s">
        <v>840</v>
      </c>
      <c r="F366" s="89" t="s">
        <v>841</v>
      </c>
    </row>
    <row r="367" spans="1:13" x14ac:dyDescent="0.25">
      <c r="A367" t="s">
        <v>333</v>
      </c>
      <c r="B367"/>
      <c r="C367"/>
      <c r="D367" s="1">
        <f t="shared" si="28"/>
        <v>261</v>
      </c>
      <c r="E367" t="s">
        <v>842</v>
      </c>
      <c r="F367" t="s">
        <v>843</v>
      </c>
      <c r="G367" s="3">
        <v>1.1200000000000001</v>
      </c>
      <c r="H367" s="3">
        <v>120</v>
      </c>
    </row>
    <row r="368" spans="1:13" x14ac:dyDescent="0.25">
      <c r="A368" t="s">
        <v>333</v>
      </c>
      <c r="B368"/>
      <c r="C368"/>
      <c r="D368" s="1">
        <f t="shared" si="28"/>
        <v>262</v>
      </c>
      <c r="E368" t="s">
        <v>844</v>
      </c>
      <c r="F368" t="s">
        <v>845</v>
      </c>
      <c r="G368" s="3">
        <v>1.08</v>
      </c>
      <c r="H368" s="3">
        <v>107</v>
      </c>
    </row>
    <row r="369" spans="1:13" x14ac:dyDescent="0.25">
      <c r="A369" t="s">
        <v>333</v>
      </c>
      <c r="B369"/>
      <c r="C369"/>
      <c r="D369" s="1">
        <f t="shared" si="28"/>
        <v>263</v>
      </c>
      <c r="E369" s="5" t="s">
        <v>850</v>
      </c>
      <c r="F369" t="s">
        <v>851</v>
      </c>
      <c r="G369" s="3">
        <v>0.32</v>
      </c>
    </row>
    <row r="370" spans="1:13" x14ac:dyDescent="0.25">
      <c r="A370" t="s">
        <v>333</v>
      </c>
      <c r="B370"/>
      <c r="C370"/>
      <c r="D370" s="1">
        <f t="shared" si="28"/>
        <v>264</v>
      </c>
      <c r="E370" s="5" t="s">
        <v>852</v>
      </c>
      <c r="F370" t="s">
        <v>853</v>
      </c>
      <c r="G370" s="3">
        <v>14.25</v>
      </c>
    </row>
    <row r="371" spans="1:13" x14ac:dyDescent="0.25">
      <c r="A371"/>
      <c r="B371"/>
      <c r="C371"/>
      <c r="D371" s="1">
        <f t="shared" si="28"/>
        <v>265</v>
      </c>
      <c r="E371" t="s">
        <v>854</v>
      </c>
      <c r="F371" t="s">
        <v>855</v>
      </c>
    </row>
    <row r="372" spans="1:13" x14ac:dyDescent="0.25">
      <c r="A372" t="s">
        <v>333</v>
      </c>
      <c r="B372"/>
      <c r="C372"/>
      <c r="D372" s="1">
        <f t="shared" si="28"/>
        <v>266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+[166]Main!$K$5-[166]Main!$K$6</f>
        <v>458.03099999999995</v>
      </c>
      <c r="J372" s="6">
        <f>+H372-I372</f>
        <v>267.94963252000002</v>
      </c>
      <c r="K372" s="3" t="s">
        <v>1277</v>
      </c>
      <c r="L372" s="6">
        <f>+[166]Main!$K$3</f>
        <v>30.426682</v>
      </c>
      <c r="M372" s="9">
        <v>45631</v>
      </c>
    </row>
    <row r="373" spans="1:13" x14ac:dyDescent="0.25">
      <c r="A373" t="s">
        <v>333</v>
      </c>
      <c r="B373"/>
      <c r="C373"/>
      <c r="D373" s="1">
        <f t="shared" si="28"/>
        <v>267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+[167]Main!$J$5-[167]Main!$J$6</f>
        <v>316.5809999999999</v>
      </c>
      <c r="J373" s="6">
        <f>+H373-I373</f>
        <v>-116.1096718199999</v>
      </c>
      <c r="K373" s="3" t="s">
        <v>1277</v>
      </c>
      <c r="L373" s="6">
        <f>+[167]Main!$J$3</f>
        <v>115.213407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28"/>
        <v>268</v>
      </c>
      <c r="E374" t="s">
        <v>860</v>
      </c>
      <c r="F374" t="s">
        <v>861</v>
      </c>
    </row>
    <row r="375" spans="1:13" x14ac:dyDescent="0.25">
      <c r="A375" t="s">
        <v>333</v>
      </c>
      <c r="B375"/>
      <c r="C375"/>
      <c r="D375" s="1">
        <f t="shared" si="28"/>
        <v>269</v>
      </c>
      <c r="E375" t="s">
        <v>862</v>
      </c>
      <c r="F375" t="s">
        <v>863</v>
      </c>
    </row>
    <row r="376" spans="1:13" x14ac:dyDescent="0.25">
      <c r="A376" t="s">
        <v>333</v>
      </c>
      <c r="B376"/>
      <c r="C376"/>
      <c r="D376" s="1">
        <f t="shared" si="28"/>
        <v>270</v>
      </c>
      <c r="E376" t="s">
        <v>864</v>
      </c>
      <c r="F376" t="s">
        <v>865</v>
      </c>
    </row>
    <row r="377" spans="1:13" x14ac:dyDescent="0.25">
      <c r="A377" t="s">
        <v>333</v>
      </c>
      <c r="B377"/>
      <c r="C377"/>
      <c r="D377" s="1">
        <f t="shared" si="28"/>
        <v>271</v>
      </c>
      <c r="E377" t="s">
        <v>866</v>
      </c>
      <c r="F377" t="s">
        <v>867</v>
      </c>
    </row>
    <row r="378" spans="1:13" x14ac:dyDescent="0.25">
      <c r="A378" t="s">
        <v>333</v>
      </c>
      <c r="B378"/>
      <c r="C378"/>
      <c r="D378" s="1">
        <f t="shared" si="28"/>
        <v>272</v>
      </c>
      <c r="E378" t="s">
        <v>872</v>
      </c>
      <c r="F378" t="s">
        <v>873</v>
      </c>
      <c r="G378" s="7">
        <v>2.02</v>
      </c>
    </row>
    <row r="379" spans="1:13" x14ac:dyDescent="0.25">
      <c r="A379" t="s">
        <v>333</v>
      </c>
      <c r="B379"/>
      <c r="C379"/>
      <c r="D379" s="1">
        <f t="shared" si="28"/>
        <v>273</v>
      </c>
      <c r="E379" t="s">
        <v>874</v>
      </c>
      <c r="F379" t="s">
        <v>875</v>
      </c>
      <c r="G379" s="7">
        <v>2</v>
      </c>
    </row>
    <row r="380" spans="1:13" x14ac:dyDescent="0.25">
      <c r="A380"/>
      <c r="B380"/>
      <c r="C380"/>
      <c r="D380" s="1">
        <f>+D398+1</f>
        <v>293</v>
      </c>
      <c r="E380" s="5" t="s">
        <v>910</v>
      </c>
      <c r="F380" t="s">
        <v>911</v>
      </c>
      <c r="G380" s="7">
        <v>3.5</v>
      </c>
      <c r="H380" s="6">
        <f>+G380*L380</f>
        <v>663.22089749999998</v>
      </c>
      <c r="I380" s="6">
        <f>+[168]Main!$L$5-[168]Main!$L$6</f>
        <v>130.75800000000001</v>
      </c>
      <c r="J380" s="6">
        <f>+H380-I380</f>
        <v>532.46289749999994</v>
      </c>
      <c r="K380" s="3" t="s">
        <v>1277</v>
      </c>
      <c r="L380" s="6">
        <f>+[168]Main!$L$3</f>
        <v>189.49168499999999</v>
      </c>
      <c r="M380" s="9">
        <v>45712</v>
      </c>
    </row>
    <row r="381" spans="1:13" x14ac:dyDescent="0.25">
      <c r="A381"/>
      <c r="B381"/>
      <c r="C381"/>
      <c r="D381" s="1">
        <f>+D384+1</f>
        <v>275</v>
      </c>
      <c r="E381" s="5" t="s">
        <v>1820</v>
      </c>
      <c r="F381" t="s">
        <v>1821</v>
      </c>
      <c r="G381" s="7">
        <v>13.93</v>
      </c>
      <c r="H381" s="6">
        <f>+G381*L381</f>
        <v>490.59548804000002</v>
      </c>
      <c r="I381" s="6">
        <f>+[169]Main!$K$5-[169]Main!$K$6</f>
        <v>151.51587699999999</v>
      </c>
      <c r="J381" s="6">
        <f>+H381-I381</f>
        <v>339.07961104000003</v>
      </c>
      <c r="K381" s="3" t="s">
        <v>1278</v>
      </c>
      <c r="L381" s="6">
        <f>+[169]Main!$K$3</f>
        <v>35.218628000000002</v>
      </c>
      <c r="M381" s="9">
        <v>45770</v>
      </c>
    </row>
    <row r="382" spans="1:13" x14ac:dyDescent="0.25">
      <c r="A382" t="s">
        <v>333</v>
      </c>
      <c r="B382"/>
      <c r="C382"/>
      <c r="D382" s="1">
        <f t="shared" si="28"/>
        <v>276</v>
      </c>
      <c r="E382" t="s">
        <v>876</v>
      </c>
      <c r="F382" t="s">
        <v>877</v>
      </c>
      <c r="G382" s="7">
        <v>0.94</v>
      </c>
      <c r="H382" s="3">
        <v>424</v>
      </c>
    </row>
    <row r="383" spans="1:13" x14ac:dyDescent="0.25">
      <c r="A383" t="s">
        <v>333</v>
      </c>
      <c r="B383"/>
      <c r="C383"/>
      <c r="D383" s="1">
        <f>+D394+1</f>
        <v>288</v>
      </c>
      <c r="E383" t="s">
        <v>900</v>
      </c>
      <c r="F383" t="s">
        <v>901</v>
      </c>
      <c r="G383" s="3">
        <v>1.91</v>
      </c>
      <c r="H383" s="3">
        <v>404</v>
      </c>
    </row>
    <row r="384" spans="1:13" x14ac:dyDescent="0.25">
      <c r="A384"/>
      <c r="B384"/>
      <c r="C384"/>
      <c r="D384" s="1">
        <f>+D379+1</f>
        <v>274</v>
      </c>
      <c r="E384" t="s">
        <v>1830</v>
      </c>
      <c r="F384" t="s">
        <v>1831</v>
      </c>
      <c r="G384" s="7">
        <v>14.27</v>
      </c>
      <c r="H384" s="3">
        <v>365</v>
      </c>
    </row>
    <row r="385" spans="1:13" x14ac:dyDescent="0.25">
      <c r="A385" t="s">
        <v>333</v>
      </c>
      <c r="B385"/>
      <c r="C385"/>
      <c r="D385" s="1">
        <f>+D390+1</f>
        <v>286</v>
      </c>
      <c r="E385" t="s">
        <v>896</v>
      </c>
      <c r="F385" t="s">
        <v>897</v>
      </c>
      <c r="G385" s="7">
        <v>17.100000000000001</v>
      </c>
      <c r="H385" s="3">
        <v>300</v>
      </c>
    </row>
    <row r="386" spans="1:13" x14ac:dyDescent="0.25">
      <c r="A386" t="s">
        <v>333</v>
      </c>
      <c r="B386"/>
      <c r="C386"/>
      <c r="D386" s="1">
        <f>+D392+1</f>
        <v>282</v>
      </c>
      <c r="E386" t="s">
        <v>888</v>
      </c>
      <c r="F386" t="s">
        <v>889</v>
      </c>
      <c r="G386" s="7">
        <v>4.7699999999999996</v>
      </c>
      <c r="H386" s="3">
        <v>327</v>
      </c>
    </row>
    <row r="387" spans="1:13" x14ac:dyDescent="0.25">
      <c r="A387" t="s">
        <v>333</v>
      </c>
      <c r="B387"/>
      <c r="C387"/>
      <c r="D387" s="1">
        <f>+D397+1</f>
        <v>291</v>
      </c>
      <c r="E387" t="s">
        <v>906</v>
      </c>
      <c r="F387" t="s">
        <v>907</v>
      </c>
      <c r="G387" s="7">
        <v>20.8</v>
      </c>
      <c r="H387" s="3">
        <v>245</v>
      </c>
    </row>
    <row r="388" spans="1:13" x14ac:dyDescent="0.25">
      <c r="A388"/>
      <c r="B388"/>
      <c r="C388"/>
      <c r="D388" s="1">
        <f>+D395+1</f>
        <v>278</v>
      </c>
      <c r="E388" s="5" t="s">
        <v>1832</v>
      </c>
      <c r="F388" t="s">
        <v>1833</v>
      </c>
      <c r="G388" s="7">
        <v>2.97</v>
      </c>
      <c r="H388" s="6">
        <f>+G388*L388</f>
        <v>275.23920204000001</v>
      </c>
      <c r="I388" s="6">
        <f>+[170]Sheet1!$K$5-[170]Sheet1!$K$6</f>
        <v>134.916</v>
      </c>
      <c r="J388" s="6">
        <f>+H388-I388</f>
        <v>140.32320204000001</v>
      </c>
      <c r="K388" s="3" t="s">
        <v>1278</v>
      </c>
      <c r="L388" s="6">
        <f>[170]Sheet1!$K$3</f>
        <v>92.673131999999995</v>
      </c>
      <c r="M388" s="9">
        <v>45762</v>
      </c>
    </row>
    <row r="389" spans="1:13" x14ac:dyDescent="0.25">
      <c r="A389" t="s">
        <v>333</v>
      </c>
      <c r="B389"/>
      <c r="C389"/>
      <c r="D389" s="1">
        <f>+D399+1</f>
        <v>280</v>
      </c>
      <c r="E389" t="s">
        <v>882</v>
      </c>
      <c r="F389" t="s">
        <v>883</v>
      </c>
      <c r="G389" s="7">
        <v>1.35</v>
      </c>
      <c r="H389" s="3">
        <v>145</v>
      </c>
    </row>
    <row r="390" spans="1:13" x14ac:dyDescent="0.25">
      <c r="A390" t="s">
        <v>333</v>
      </c>
      <c r="B390"/>
      <c r="C390"/>
      <c r="D390" s="1">
        <f>+D391+1</f>
        <v>285</v>
      </c>
      <c r="E390" t="s">
        <v>894</v>
      </c>
      <c r="F390" t="s">
        <v>895</v>
      </c>
      <c r="G390" s="7">
        <v>1.84</v>
      </c>
      <c r="H390" s="3">
        <v>118</v>
      </c>
    </row>
    <row r="391" spans="1:13" x14ac:dyDescent="0.25">
      <c r="A391" t="s">
        <v>333</v>
      </c>
      <c r="B391"/>
      <c r="C391"/>
      <c r="D391" s="1">
        <f>+D393+1</f>
        <v>284</v>
      </c>
      <c r="E391" t="s">
        <v>892</v>
      </c>
      <c r="F391" t="s">
        <v>893</v>
      </c>
      <c r="G391" s="7">
        <v>2.2200000000000002</v>
      </c>
      <c r="H391" s="3">
        <v>90</v>
      </c>
    </row>
    <row r="392" spans="1:13" x14ac:dyDescent="0.25">
      <c r="A392" t="s">
        <v>333</v>
      </c>
      <c r="B392"/>
      <c r="C392"/>
      <c r="D392" s="1">
        <f>+D389+1</f>
        <v>281</v>
      </c>
      <c r="E392" t="s">
        <v>886</v>
      </c>
      <c r="F392" t="s">
        <v>887</v>
      </c>
      <c r="G392" s="7">
        <v>1.21</v>
      </c>
      <c r="H392" s="3">
        <v>72</v>
      </c>
    </row>
    <row r="393" spans="1:13" x14ac:dyDescent="0.25">
      <c r="A393" t="s">
        <v>333</v>
      </c>
      <c r="B393"/>
      <c r="C393"/>
      <c r="D393" s="1">
        <f>+D386+1</f>
        <v>283</v>
      </c>
      <c r="E393" t="s">
        <v>891</v>
      </c>
      <c r="F393" t="s">
        <v>890</v>
      </c>
      <c r="G393" s="7">
        <v>1.26</v>
      </c>
      <c r="H393" s="3">
        <v>38</v>
      </c>
    </row>
    <row r="394" spans="1:13" x14ac:dyDescent="0.25">
      <c r="A394" t="s">
        <v>333</v>
      </c>
      <c r="B394"/>
      <c r="C394"/>
      <c r="D394" s="1">
        <f>+D385+1</f>
        <v>287</v>
      </c>
      <c r="E394" t="s">
        <v>898</v>
      </c>
      <c r="F394" t="s">
        <v>899</v>
      </c>
      <c r="G394" s="3">
        <v>0.21</v>
      </c>
      <c r="H394" s="3">
        <v>36</v>
      </c>
    </row>
    <row r="395" spans="1:13" x14ac:dyDescent="0.25">
      <c r="A395" t="s">
        <v>333</v>
      </c>
      <c r="B395"/>
      <c r="C395"/>
      <c r="D395" s="1">
        <f>+D382+1</f>
        <v>277</v>
      </c>
      <c r="E395" t="s">
        <v>878</v>
      </c>
      <c r="F395" t="s">
        <v>879</v>
      </c>
      <c r="G395" s="7">
        <v>2.36</v>
      </c>
      <c r="H395" s="3">
        <v>25</v>
      </c>
    </row>
    <row r="396" spans="1:13" x14ac:dyDescent="0.25">
      <c r="A396" t="s">
        <v>333</v>
      </c>
      <c r="B396"/>
      <c r="C396"/>
      <c r="D396" s="1">
        <f>+D383+1</f>
        <v>289</v>
      </c>
      <c r="E396" t="s">
        <v>902</v>
      </c>
      <c r="F396" t="s">
        <v>903</v>
      </c>
      <c r="G396" s="3">
        <v>0.27</v>
      </c>
      <c r="H396" s="3">
        <v>11</v>
      </c>
    </row>
    <row r="397" spans="1:13" x14ac:dyDescent="0.25">
      <c r="A397" t="s">
        <v>333</v>
      </c>
      <c r="B397"/>
      <c r="C397"/>
      <c r="D397" s="1">
        <f t="shared" si="28"/>
        <v>290</v>
      </c>
      <c r="E397" t="s">
        <v>904</v>
      </c>
      <c r="F397" t="s">
        <v>905</v>
      </c>
      <c r="G397" s="3">
        <v>0.74</v>
      </c>
      <c r="H397" s="3">
        <v>47</v>
      </c>
    </row>
    <row r="398" spans="1:13" x14ac:dyDescent="0.25">
      <c r="A398" t="s">
        <v>333</v>
      </c>
      <c r="B398"/>
      <c r="C398"/>
      <c r="D398" s="1">
        <f>+D387+1</f>
        <v>292</v>
      </c>
      <c r="E398" t="s">
        <v>908</v>
      </c>
      <c r="F398" t="s">
        <v>909</v>
      </c>
      <c r="G398" s="3">
        <v>1.26</v>
      </c>
      <c r="H398" s="3">
        <v>79</v>
      </c>
    </row>
    <row r="399" spans="1:13" x14ac:dyDescent="0.25">
      <c r="A399" t="s">
        <v>333</v>
      </c>
      <c r="B399"/>
      <c r="C399"/>
      <c r="D399" s="1">
        <f>+D388+1</f>
        <v>279</v>
      </c>
      <c r="E399" t="s">
        <v>880</v>
      </c>
      <c r="F399" t="s">
        <v>881</v>
      </c>
      <c r="G399" s="7"/>
    </row>
    <row r="400" spans="1:13" x14ac:dyDescent="0.25">
      <c r="A400"/>
      <c r="B400"/>
      <c r="C400"/>
      <c r="D400" s="1">
        <f>+D380+1</f>
        <v>294</v>
      </c>
      <c r="E400" t="s">
        <v>912</v>
      </c>
      <c r="F400" t="s">
        <v>913</v>
      </c>
    </row>
    <row r="401" spans="1:7" x14ac:dyDescent="0.25">
      <c r="A401"/>
      <c r="B401"/>
      <c r="C401"/>
      <c r="D401" s="1">
        <f t="shared" ref="D401:D484" si="29">+D400+1</f>
        <v>295</v>
      </c>
      <c r="E401" t="s">
        <v>914</v>
      </c>
      <c r="F401" t="s">
        <v>915</v>
      </c>
    </row>
    <row r="402" spans="1:7" x14ac:dyDescent="0.25">
      <c r="A402"/>
      <c r="B402"/>
      <c r="C402"/>
      <c r="D402" s="1">
        <f t="shared" si="29"/>
        <v>296</v>
      </c>
      <c r="E402" t="s">
        <v>916</v>
      </c>
      <c r="F402" t="s">
        <v>917</v>
      </c>
    </row>
    <row r="403" spans="1:7" x14ac:dyDescent="0.25">
      <c r="A403"/>
      <c r="B403"/>
      <c r="C403"/>
      <c r="D403" s="1">
        <f t="shared" si="29"/>
        <v>297</v>
      </c>
      <c r="E403" t="s">
        <v>918</v>
      </c>
      <c r="F403" t="s">
        <v>919</v>
      </c>
    </row>
    <row r="404" spans="1:7" x14ac:dyDescent="0.25">
      <c r="A404"/>
      <c r="B404"/>
      <c r="C404"/>
      <c r="D404" s="1">
        <f t="shared" si="29"/>
        <v>298</v>
      </c>
      <c r="E404" t="s">
        <v>920</v>
      </c>
      <c r="F404" t="s">
        <v>921</v>
      </c>
    </row>
    <row r="405" spans="1:7" x14ac:dyDescent="0.25">
      <c r="A405"/>
      <c r="B405"/>
      <c r="C405"/>
      <c r="D405" s="1">
        <f t="shared" si="29"/>
        <v>299</v>
      </c>
      <c r="E405" s="5" t="s">
        <v>1293</v>
      </c>
      <c r="F405" t="s">
        <v>1294</v>
      </c>
      <c r="G405" s="7">
        <v>1</v>
      </c>
    </row>
    <row r="406" spans="1:7" x14ac:dyDescent="0.25">
      <c r="A406"/>
      <c r="B406"/>
      <c r="C406"/>
      <c r="D406" s="1">
        <f t="shared" si="29"/>
        <v>300</v>
      </c>
      <c r="E406" t="s">
        <v>922</v>
      </c>
      <c r="F406" t="s">
        <v>923</v>
      </c>
    </row>
    <row r="407" spans="1:7" x14ac:dyDescent="0.25">
      <c r="A407"/>
      <c r="B407"/>
      <c r="C407"/>
      <c r="D407" s="1">
        <f t="shared" si="29"/>
        <v>301</v>
      </c>
      <c r="E407" t="s">
        <v>924</v>
      </c>
      <c r="F407" t="s">
        <v>925</v>
      </c>
    </row>
    <row r="408" spans="1:7" x14ac:dyDescent="0.25">
      <c r="A408"/>
      <c r="B408"/>
      <c r="C408"/>
      <c r="D408" s="1">
        <f t="shared" si="29"/>
        <v>302</v>
      </c>
      <c r="E408" t="s">
        <v>926</v>
      </c>
      <c r="F408" t="s">
        <v>927</v>
      </c>
    </row>
    <row r="409" spans="1:7" x14ac:dyDescent="0.25">
      <c r="A409"/>
      <c r="B409"/>
      <c r="C409"/>
      <c r="D409" s="1">
        <f t="shared" si="29"/>
        <v>303</v>
      </c>
      <c r="E409" t="s">
        <v>928</v>
      </c>
      <c r="F409" t="s">
        <v>929</v>
      </c>
    </row>
    <row r="410" spans="1:7" x14ac:dyDescent="0.25">
      <c r="A410"/>
      <c r="B410"/>
      <c r="C410"/>
      <c r="D410" s="1">
        <f t="shared" si="29"/>
        <v>304</v>
      </c>
      <c r="E410" t="s">
        <v>930</v>
      </c>
      <c r="F410" t="s">
        <v>933</v>
      </c>
    </row>
    <row r="411" spans="1:7" x14ac:dyDescent="0.25">
      <c r="A411"/>
      <c r="B411"/>
      <c r="C411"/>
      <c r="D411" s="1">
        <f t="shared" si="29"/>
        <v>305</v>
      </c>
      <c r="E411" t="s">
        <v>931</v>
      </c>
      <c r="F411" t="s">
        <v>932</v>
      </c>
    </row>
    <row r="412" spans="1:7" x14ac:dyDescent="0.25">
      <c r="A412"/>
      <c r="B412"/>
      <c r="C412"/>
      <c r="D412" s="1">
        <f t="shared" si="29"/>
        <v>306</v>
      </c>
      <c r="E412" t="s">
        <v>936</v>
      </c>
      <c r="F412" t="s">
        <v>937</v>
      </c>
    </row>
    <row r="413" spans="1:7" ht="13" x14ac:dyDescent="0.3">
      <c r="A413"/>
      <c r="B413"/>
      <c r="C413"/>
      <c r="D413" s="1">
        <f t="shared" si="29"/>
        <v>307</v>
      </c>
      <c r="E413" s="25" t="s">
        <v>1350</v>
      </c>
      <c r="F413" t="s">
        <v>1351</v>
      </c>
      <c r="G413" s="3">
        <v>2.84</v>
      </c>
    </row>
    <row r="414" spans="1:7" x14ac:dyDescent="0.25">
      <c r="A414"/>
      <c r="B414"/>
      <c r="C414"/>
      <c r="D414" s="1">
        <f t="shared" si="29"/>
        <v>308</v>
      </c>
      <c r="E414" t="s">
        <v>940</v>
      </c>
      <c r="F414" t="s">
        <v>941</v>
      </c>
    </row>
    <row r="415" spans="1:7" x14ac:dyDescent="0.25">
      <c r="A415"/>
      <c r="B415"/>
      <c r="C415"/>
      <c r="D415" s="1">
        <f t="shared" si="29"/>
        <v>309</v>
      </c>
      <c r="E415" t="s">
        <v>942</v>
      </c>
      <c r="F415" t="s">
        <v>943</v>
      </c>
    </row>
    <row r="416" spans="1:7" x14ac:dyDescent="0.25">
      <c r="A416"/>
      <c r="B416"/>
      <c r="C416"/>
      <c r="D416" s="1">
        <f t="shared" si="29"/>
        <v>310</v>
      </c>
      <c r="E416" t="s">
        <v>944</v>
      </c>
      <c r="F416" t="s">
        <v>945</v>
      </c>
    </row>
    <row r="417" spans="1:13" x14ac:dyDescent="0.25">
      <c r="A417"/>
      <c r="B417"/>
      <c r="C417"/>
      <c r="D417" s="1">
        <f t="shared" si="29"/>
        <v>311</v>
      </c>
      <c r="E417" t="s">
        <v>946</v>
      </c>
      <c r="F417" t="s">
        <v>947</v>
      </c>
    </row>
    <row r="418" spans="1:13" x14ac:dyDescent="0.25">
      <c r="A418"/>
      <c r="B418"/>
      <c r="C418"/>
      <c r="D418" s="1">
        <f t="shared" si="29"/>
        <v>312</v>
      </c>
      <c r="E418" t="s">
        <v>948</v>
      </c>
      <c r="F418" t="s">
        <v>949</v>
      </c>
    </row>
    <row r="419" spans="1:13" x14ac:dyDescent="0.25">
      <c r="A419"/>
      <c r="B419"/>
      <c r="C419"/>
      <c r="D419" s="1">
        <f t="shared" si="29"/>
        <v>313</v>
      </c>
      <c r="E419" t="s">
        <v>952</v>
      </c>
      <c r="F419" t="s">
        <v>953</v>
      </c>
    </row>
    <row r="420" spans="1:13" x14ac:dyDescent="0.25">
      <c r="A420"/>
      <c r="B420"/>
      <c r="C420"/>
      <c r="D420" s="1">
        <f t="shared" si="29"/>
        <v>314</v>
      </c>
      <c r="E420" t="s">
        <v>954</v>
      </c>
      <c r="F420" t="s">
        <v>955</v>
      </c>
      <c r="G420" s="7">
        <v>2.19</v>
      </c>
    </row>
    <row r="421" spans="1:13" x14ac:dyDescent="0.25">
      <c r="A421"/>
      <c r="B421"/>
      <c r="C421"/>
      <c r="D421" s="1">
        <f t="shared" si="29"/>
        <v>315</v>
      </c>
      <c r="E421" t="s">
        <v>956</v>
      </c>
      <c r="F421" t="s">
        <v>957</v>
      </c>
    </row>
    <row r="422" spans="1:13" x14ac:dyDescent="0.25">
      <c r="A422"/>
      <c r="B422"/>
      <c r="C422"/>
      <c r="D422" s="1">
        <f t="shared" si="29"/>
        <v>316</v>
      </c>
      <c r="E422" t="s">
        <v>958</v>
      </c>
      <c r="F422" t="s">
        <v>959</v>
      </c>
    </row>
    <row r="423" spans="1:13" x14ac:dyDescent="0.25">
      <c r="A423"/>
      <c r="B423"/>
      <c r="C423"/>
      <c r="D423" s="1">
        <f t="shared" si="29"/>
        <v>317</v>
      </c>
      <c r="E423" t="s">
        <v>960</v>
      </c>
      <c r="F423" t="s">
        <v>961</v>
      </c>
    </row>
    <row r="424" spans="1:13" x14ac:dyDescent="0.25">
      <c r="A424"/>
      <c r="B424"/>
      <c r="C424"/>
      <c r="D424" s="1">
        <f t="shared" si="29"/>
        <v>318</v>
      </c>
      <c r="E424" t="s">
        <v>962</v>
      </c>
      <c r="F424" t="s">
        <v>963</v>
      </c>
    </row>
    <row r="425" spans="1:13" x14ac:dyDescent="0.25">
      <c r="A425"/>
      <c r="B425"/>
      <c r="C425"/>
      <c r="D425" s="1">
        <f t="shared" si="29"/>
        <v>319</v>
      </c>
      <c r="E425" t="s">
        <v>964</v>
      </c>
      <c r="F425" t="s">
        <v>965</v>
      </c>
    </row>
    <row r="426" spans="1:13" x14ac:dyDescent="0.25">
      <c r="A426"/>
      <c r="B426"/>
      <c r="C426"/>
      <c r="D426" s="1">
        <f t="shared" si="29"/>
        <v>320</v>
      </c>
      <c r="E426" t="s">
        <v>966</v>
      </c>
      <c r="F426" t="s">
        <v>967</v>
      </c>
    </row>
    <row r="427" spans="1:13" x14ac:dyDescent="0.25">
      <c r="A427"/>
      <c r="B427"/>
      <c r="C427"/>
      <c r="D427" s="1">
        <f t="shared" si="29"/>
        <v>321</v>
      </c>
      <c r="E427" t="s">
        <v>968</v>
      </c>
      <c r="F427" t="s">
        <v>969</v>
      </c>
    </row>
    <row r="428" spans="1:13" x14ac:dyDescent="0.25">
      <c r="A428"/>
      <c r="B428"/>
      <c r="C428"/>
      <c r="D428" s="1">
        <f t="shared" si="29"/>
        <v>322</v>
      </c>
      <c r="E428" t="s">
        <v>970</v>
      </c>
      <c r="F428" t="s">
        <v>971</v>
      </c>
    </row>
    <row r="429" spans="1:13" x14ac:dyDescent="0.25">
      <c r="A429"/>
      <c r="B429"/>
      <c r="C429"/>
      <c r="D429" s="1">
        <f t="shared" si="29"/>
        <v>323</v>
      </c>
      <c r="E429" t="s">
        <v>972</v>
      </c>
      <c r="F429" t="s">
        <v>973</v>
      </c>
    </row>
    <row r="430" spans="1:13" x14ac:dyDescent="0.25">
      <c r="D430" s="1">
        <f t="shared" si="29"/>
        <v>324</v>
      </c>
      <c r="E430" s="1" t="s">
        <v>1094</v>
      </c>
      <c r="F430" s="1" t="s">
        <v>1095</v>
      </c>
      <c r="G430" s="3">
        <v>8.11</v>
      </c>
      <c r="H430" s="3">
        <v>123</v>
      </c>
    </row>
    <row r="431" spans="1:13" x14ac:dyDescent="0.25">
      <c r="D431" s="1">
        <f>+D475+1</f>
        <v>365</v>
      </c>
      <c r="E431" s="5" t="s">
        <v>1790</v>
      </c>
      <c r="F431" s="1" t="s">
        <v>1791</v>
      </c>
      <c r="G431" s="7">
        <v>50.86</v>
      </c>
      <c r="H431" s="6">
        <f>+G431*L431</f>
        <v>750.32176254000001</v>
      </c>
      <c r="I431" s="6">
        <f>+[171]Main!$M$5-[171]Main!$M$6</f>
        <v>159.095</v>
      </c>
      <c r="J431" s="6">
        <f>+H431-I431</f>
        <v>591.22676253999998</v>
      </c>
      <c r="K431" s="3" t="s">
        <v>1277</v>
      </c>
      <c r="L431" s="6">
        <f>+[171]Main!$M$3</f>
        <v>14.752689</v>
      </c>
      <c r="M431" s="9">
        <v>45687</v>
      </c>
    </row>
    <row r="432" spans="1:13" x14ac:dyDescent="0.25">
      <c r="D432" s="1">
        <f>+D430+1</f>
        <v>325</v>
      </c>
      <c r="E432" s="5" t="s">
        <v>1608</v>
      </c>
      <c r="F432" t="s">
        <v>1609</v>
      </c>
      <c r="G432" s="7">
        <v>42.9</v>
      </c>
      <c r="H432" s="6">
        <f t="shared" ref="H432:H446" si="30">+G432*L432</f>
        <v>518.07807479999997</v>
      </c>
      <c r="I432" s="6">
        <f>+[172]Main!$K$5-[172]Main!$K$6</f>
        <v>89.078000000000003</v>
      </c>
      <c r="J432" s="6">
        <f t="shared" ref="J432:J446" si="31">+H432-I432</f>
        <v>429.00007479999999</v>
      </c>
      <c r="K432" s="3" t="s">
        <v>1277</v>
      </c>
      <c r="L432" s="6">
        <f>+[172]Main!$K$3</f>
        <v>12.076411999999999</v>
      </c>
      <c r="M432" s="9">
        <v>45608</v>
      </c>
    </row>
    <row r="433" spans="2:13" x14ac:dyDescent="0.25">
      <c r="D433" s="1">
        <f t="shared" si="29"/>
        <v>326</v>
      </c>
      <c r="E433" s="40" t="s">
        <v>1127</v>
      </c>
      <c r="F433" s="1" t="s">
        <v>1128</v>
      </c>
      <c r="G433" s="7">
        <v>10.54</v>
      </c>
      <c r="H433" s="6">
        <f t="shared" si="30"/>
        <v>295.11496187999995</v>
      </c>
      <c r="I433" s="6">
        <f>+[173]Main!$K$5-[173]Main!$K$6</f>
        <v>15.414999999999999</v>
      </c>
      <c r="J433" s="6">
        <f t="shared" si="31"/>
        <v>279.69996187999993</v>
      </c>
      <c r="K433" s="3" t="s">
        <v>1071</v>
      </c>
      <c r="L433" s="6">
        <f>+[173]Main!$K$3</f>
        <v>27.999521999999999</v>
      </c>
      <c r="M433" s="9">
        <v>45474</v>
      </c>
    </row>
    <row r="434" spans="2:13" x14ac:dyDescent="0.25">
      <c r="D434" s="1">
        <f t="shared" si="29"/>
        <v>327</v>
      </c>
      <c r="E434" s="5" t="s">
        <v>1618</v>
      </c>
      <c r="F434" s="1" t="s">
        <v>1617</v>
      </c>
      <c r="G434" s="3">
        <v>2.62</v>
      </c>
      <c r="H434" s="6">
        <f>+G434*L434</f>
        <v>164.43598150000003</v>
      </c>
      <c r="I434" s="6">
        <f>+[174]Main!$K$5-[174]Main!$K$6</f>
        <v>-77.494</v>
      </c>
      <c r="J434" s="6">
        <f>+H434-I434</f>
        <v>241.92998150000003</v>
      </c>
      <c r="K434" s="3" t="s">
        <v>1277</v>
      </c>
      <c r="L434" s="6">
        <f>+[174]Main!$K$3</f>
        <v>62.761825000000002</v>
      </c>
      <c r="M434" s="9">
        <v>45628</v>
      </c>
    </row>
    <row r="435" spans="2:13" x14ac:dyDescent="0.25">
      <c r="B435" s="1">
        <v>6</v>
      </c>
      <c r="C435" s="1">
        <v>2</v>
      </c>
      <c r="D435" s="1">
        <f t="shared" si="29"/>
        <v>328</v>
      </c>
      <c r="E435" s="5" t="s">
        <v>1636</v>
      </c>
      <c r="F435" t="s">
        <v>1635</v>
      </c>
      <c r="G435" s="3">
        <v>31.98</v>
      </c>
      <c r="H435" s="6">
        <f>+G435*L435</f>
        <v>195.84830226</v>
      </c>
      <c r="I435" s="6">
        <f>+[175]Main!$L$5-[175]Main!$L$6</f>
        <v>40.720092000000001</v>
      </c>
      <c r="J435" s="6">
        <f>+H435-I435</f>
        <v>155.12821026</v>
      </c>
      <c r="K435" s="3" t="s">
        <v>1071</v>
      </c>
      <c r="L435" s="6">
        <f>+[175]Main!$L$3</f>
        <v>6.1240869999999994</v>
      </c>
      <c r="M435" s="9">
        <v>45630</v>
      </c>
    </row>
    <row r="436" spans="2:13" x14ac:dyDescent="0.25">
      <c r="D436" s="1">
        <f t="shared" si="29"/>
        <v>329</v>
      </c>
      <c r="E436" s="5" t="s">
        <v>1624</v>
      </c>
      <c r="F436" t="s">
        <v>1623</v>
      </c>
      <c r="G436" s="7">
        <v>4</v>
      </c>
      <c r="H436" s="6">
        <f>+G436*L436</f>
        <v>390.524</v>
      </c>
      <c r="I436" s="6">
        <f>+[176]Main!$M$5-[176]Main!$M$6</f>
        <v>195.3</v>
      </c>
      <c r="J436" s="6">
        <f>+H436-I436</f>
        <v>195.22399999999999</v>
      </c>
      <c r="K436" s="3" t="s">
        <v>1277</v>
      </c>
      <c r="L436" s="6">
        <f>+[176]Main!$M$3</f>
        <v>97.631</v>
      </c>
      <c r="M436" s="9">
        <v>45629</v>
      </c>
    </row>
    <row r="437" spans="2:13" x14ac:dyDescent="0.25">
      <c r="D437" s="1">
        <f t="shared" si="29"/>
        <v>330</v>
      </c>
      <c r="E437" s="5" t="s">
        <v>1641</v>
      </c>
      <c r="F437" t="s">
        <v>1642</v>
      </c>
      <c r="G437" s="7">
        <v>4.5</v>
      </c>
      <c r="H437" s="6">
        <f>+G437*L437</f>
        <v>146.13991650000003</v>
      </c>
      <c r="I437" s="6">
        <f>+[177]Main!$M$5-[177]Main!$M$6</f>
        <v>1.9079999999999977</v>
      </c>
      <c r="J437" s="6">
        <f>+H437-I437</f>
        <v>144.23191650000004</v>
      </c>
      <c r="K437" s="3" t="s">
        <v>1277</v>
      </c>
      <c r="L437" s="6">
        <f>+[177]Main!$M$3</f>
        <v>32.475537000000003</v>
      </c>
      <c r="M437" s="9">
        <v>45630</v>
      </c>
    </row>
    <row r="438" spans="2:13" x14ac:dyDescent="0.25">
      <c r="D438" s="1">
        <f>+D470+1</f>
        <v>360</v>
      </c>
      <c r="E438" s="5" t="s">
        <v>1669</v>
      </c>
      <c r="F438" t="s">
        <v>1670</v>
      </c>
      <c r="G438" s="3">
        <v>6.41</v>
      </c>
      <c r="H438" s="6">
        <f>+G438*L438</f>
        <v>226.21900856999997</v>
      </c>
      <c r="I438" s="6">
        <f>+[178]Main!$K$5-[178]Main!$K$6</f>
        <v>98.310918000000001</v>
      </c>
      <c r="J438" s="6">
        <f>+H438-I438</f>
        <v>127.90809056999997</v>
      </c>
      <c r="K438" s="3" t="s">
        <v>1277</v>
      </c>
      <c r="L438" s="6">
        <f>+[178]Main!$K$3</f>
        <v>35.291576999999997</v>
      </c>
      <c r="M438" s="9">
        <v>45660</v>
      </c>
    </row>
    <row r="439" spans="2:13" x14ac:dyDescent="0.25">
      <c r="D439" s="1">
        <f>+D437+1</f>
        <v>331</v>
      </c>
      <c r="E439" s="5" t="s">
        <v>1612</v>
      </c>
      <c r="F439" t="s">
        <v>1613</v>
      </c>
      <c r="G439" s="3">
        <v>1.53</v>
      </c>
      <c r="H439" s="6">
        <f t="shared" si="30"/>
        <v>192.47591862000002</v>
      </c>
      <c r="I439" s="6">
        <f>+[179]Main!$L$5-[179]Main!$L$6</f>
        <v>74.8</v>
      </c>
      <c r="J439" s="6">
        <f t="shared" si="31"/>
        <v>117.67591862000002</v>
      </c>
      <c r="K439" s="3" t="s">
        <v>1277</v>
      </c>
      <c r="L439" s="6">
        <f>+[179]Main!$L$3</f>
        <v>125.801254</v>
      </c>
      <c r="M439" s="9">
        <v>45608</v>
      </c>
    </row>
    <row r="440" spans="2:13" x14ac:dyDescent="0.25">
      <c r="D440" s="1">
        <f t="shared" si="29"/>
        <v>332</v>
      </c>
      <c r="E440" s="5" t="s">
        <v>1096</v>
      </c>
      <c r="F440" t="s">
        <v>1097</v>
      </c>
      <c r="G440" s="7">
        <v>5</v>
      </c>
      <c r="H440" s="6">
        <f t="shared" si="30"/>
        <v>216.57198499999998</v>
      </c>
      <c r="I440" s="6">
        <f>+[180]Main!$J$5-[180]Main!$J$6</f>
        <v>104.35299999999999</v>
      </c>
      <c r="J440" s="6">
        <f t="shared" si="31"/>
        <v>112.21898499999999</v>
      </c>
      <c r="K440" s="3" t="s">
        <v>1071</v>
      </c>
      <c r="L440" s="6">
        <f>+[180]Main!$J$3</f>
        <v>43.314397</v>
      </c>
      <c r="M440" s="9">
        <v>45525</v>
      </c>
    </row>
    <row r="441" spans="2:13" x14ac:dyDescent="0.25">
      <c r="D441" s="1">
        <f t="shared" si="29"/>
        <v>333</v>
      </c>
      <c r="E441" s="5" t="s">
        <v>1160</v>
      </c>
      <c r="F441" t="s">
        <v>1161</v>
      </c>
      <c r="G441" s="7">
        <v>3.6</v>
      </c>
      <c r="H441" s="6">
        <f t="shared" si="30"/>
        <v>132.55131599999999</v>
      </c>
      <c r="I441" s="6">
        <f>+[181]Main!$L$5-[181]Main!$L$6</f>
        <v>33.507724000000003</v>
      </c>
      <c r="J441" s="6">
        <f t="shared" si="31"/>
        <v>99.04359199999999</v>
      </c>
      <c r="K441" s="3" t="s">
        <v>1071</v>
      </c>
      <c r="L441" s="6">
        <f>+[181]Main!$L$3</f>
        <v>36.819809999999997</v>
      </c>
      <c r="M441" s="9">
        <v>45567</v>
      </c>
    </row>
    <row r="442" spans="2:13" x14ac:dyDescent="0.25">
      <c r="D442" s="1">
        <f t="shared" si="29"/>
        <v>334</v>
      </c>
      <c r="E442" s="5" t="s">
        <v>1610</v>
      </c>
      <c r="F442" t="s">
        <v>1611</v>
      </c>
      <c r="G442" s="7">
        <v>13.15</v>
      </c>
      <c r="H442" s="6">
        <f t="shared" si="30"/>
        <v>319.40466320000002</v>
      </c>
      <c r="I442" s="6">
        <f>+[182]Main!$K$5-[182]Main!$K$6</f>
        <v>199.59700000000001</v>
      </c>
      <c r="J442" s="6">
        <f t="shared" si="31"/>
        <v>119.80766320000001</v>
      </c>
      <c r="K442" s="3" t="s">
        <v>1277</v>
      </c>
      <c r="L442" s="6">
        <f>+[182]Main!$K$3</f>
        <v>24.289328000000001</v>
      </c>
      <c r="M442" s="9">
        <v>45608</v>
      </c>
    </row>
    <row r="443" spans="2:13" x14ac:dyDescent="0.25">
      <c r="D443" s="1">
        <f t="shared" si="29"/>
        <v>335</v>
      </c>
      <c r="E443" s="5" t="s">
        <v>1626</v>
      </c>
      <c r="F443" t="s">
        <v>1625</v>
      </c>
      <c r="G443" s="3">
        <v>2.83</v>
      </c>
      <c r="H443" s="6">
        <f>+G443*L443</f>
        <v>108.43964851000001</v>
      </c>
      <c r="I443" s="6">
        <f>+[183]Main!$K$5-[183]Main!$K$6</f>
        <v>62.823</v>
      </c>
      <c r="J443" s="6">
        <f>+H443-I443</f>
        <v>45.616648510000012</v>
      </c>
      <c r="K443" s="3" t="s">
        <v>1277</v>
      </c>
      <c r="L443" s="6">
        <f>+[183]Main!$K$3</f>
        <v>38.317897000000002</v>
      </c>
      <c r="M443" s="9">
        <v>45629</v>
      </c>
    </row>
    <row r="444" spans="2:13" x14ac:dyDescent="0.25">
      <c r="D444" s="1">
        <f>+D461+1</f>
        <v>352</v>
      </c>
      <c r="E444" s="5" t="s">
        <v>1643</v>
      </c>
      <c r="F444" t="s">
        <v>1644</v>
      </c>
      <c r="G444" s="7">
        <v>2.69</v>
      </c>
      <c r="H444" s="6">
        <f>+G444*L444</f>
        <v>89.956825309999985</v>
      </c>
      <c r="I444" s="6">
        <f>+[184]Main!$K$5-[184]Main!$K$6</f>
        <v>5.4758170000000002</v>
      </c>
      <c r="J444" s="6">
        <f>+H444-I444</f>
        <v>84.481008309999979</v>
      </c>
      <c r="K444" s="3" t="s">
        <v>1277</v>
      </c>
      <c r="L444" s="6">
        <f>+[184]Main!$K$3</f>
        <v>33.441198999999997</v>
      </c>
      <c r="M444" s="9">
        <v>45630</v>
      </c>
    </row>
    <row r="445" spans="2:13" x14ac:dyDescent="0.25">
      <c r="D445" s="1">
        <f>+D468+1</f>
        <v>358</v>
      </c>
      <c r="E445" s="5" t="s">
        <v>1664</v>
      </c>
      <c r="F445" t="s">
        <v>1663</v>
      </c>
      <c r="G445" s="3">
        <v>1.02</v>
      </c>
      <c r="H445" s="6">
        <f>+G445*L445</f>
        <v>103.2980316</v>
      </c>
      <c r="I445" s="6">
        <f>+[185]Main!$L$5-[185]Main!$L$6</f>
        <v>59.1</v>
      </c>
      <c r="J445" s="6">
        <f>+H445-I445</f>
        <v>44.1980316</v>
      </c>
      <c r="K445" s="3" t="s">
        <v>1277</v>
      </c>
      <c r="L445" s="6">
        <f>+[185]Main!$L$3</f>
        <v>101.27258</v>
      </c>
      <c r="M445" s="9">
        <v>45656</v>
      </c>
    </row>
    <row r="446" spans="2:13" x14ac:dyDescent="0.25">
      <c r="D446" s="1">
        <f>+D443+1</f>
        <v>336</v>
      </c>
      <c r="E446" s="5" t="s">
        <v>1434</v>
      </c>
      <c r="F446" s="1" t="s">
        <v>1435</v>
      </c>
      <c r="G446" s="3">
        <v>0.19</v>
      </c>
      <c r="H446" s="6">
        <f t="shared" si="30"/>
        <v>4.1807902100000005</v>
      </c>
      <c r="I446" s="6">
        <f>+[186]Main!$P$5-[186]Main!$P$6</f>
        <v>-4.3319999999999999</v>
      </c>
      <c r="J446" s="6">
        <f t="shared" si="31"/>
        <v>8.5127902100000004</v>
      </c>
      <c r="K446" s="3" t="s">
        <v>1071</v>
      </c>
      <c r="L446" s="6">
        <f>+[186]Main!$P$3</f>
        <v>22.004159000000001</v>
      </c>
      <c r="M446" s="9">
        <v>45587</v>
      </c>
    </row>
    <row r="447" spans="2:13" x14ac:dyDescent="0.25">
      <c r="D447" s="1">
        <f t="shared" si="29"/>
        <v>337</v>
      </c>
      <c r="E447" s="40" t="s">
        <v>1628</v>
      </c>
      <c r="F447" t="s">
        <v>1627</v>
      </c>
      <c r="G447" s="7">
        <v>3.71</v>
      </c>
      <c r="H447" s="6">
        <f>+G447*L447</f>
        <v>181.33427843999999</v>
      </c>
      <c r="I447" s="6">
        <f>+[187]Main!$K$5-[187]Main!$K$6</f>
        <v>183.012</v>
      </c>
      <c r="J447" s="6">
        <f>+H447-I447</f>
        <v>-1.677721560000009</v>
      </c>
      <c r="K447" s="3" t="s">
        <v>1277</v>
      </c>
      <c r="L447" s="6">
        <f>+[187]Main!$K$3</f>
        <v>48.877164</v>
      </c>
      <c r="M447" s="9">
        <v>45629</v>
      </c>
    </row>
    <row r="448" spans="2:13" x14ac:dyDescent="0.25">
      <c r="D448" s="1">
        <f t="shared" si="29"/>
        <v>338</v>
      </c>
      <c r="E448" s="5" t="s">
        <v>1631</v>
      </c>
      <c r="F448" s="1" t="s">
        <v>1632</v>
      </c>
      <c r="G448" s="7">
        <v>6</v>
      </c>
      <c r="H448" s="6">
        <f>+G448*L448</f>
        <v>327.199524</v>
      </c>
      <c r="I448" s="6">
        <f>+[188]Main!$L$5-[188]Main!$L$6</f>
        <v>371.02100000000002</v>
      </c>
      <c r="J448" s="6">
        <f>+H448-I448</f>
        <v>-43.821476000000018</v>
      </c>
      <c r="K448" s="3" t="s">
        <v>1071</v>
      </c>
      <c r="L448" s="6">
        <f>+[188]Main!$L$3</f>
        <v>54.533253999999999</v>
      </c>
      <c r="M448" s="9">
        <v>45629</v>
      </c>
    </row>
    <row r="449" spans="2:13" x14ac:dyDescent="0.25">
      <c r="D449" s="1">
        <f t="shared" si="29"/>
        <v>339</v>
      </c>
      <c r="E449" s="1" t="s">
        <v>1190</v>
      </c>
      <c r="F449" s="1" t="s">
        <v>1191</v>
      </c>
      <c r="G449" s="3">
        <v>0.28999999999999998</v>
      </c>
    </row>
    <row r="450" spans="2:13" x14ac:dyDescent="0.25">
      <c r="D450" s="1">
        <f t="shared" si="29"/>
        <v>340</v>
      </c>
      <c r="E450" s="1" t="s">
        <v>1272</v>
      </c>
      <c r="F450" t="s">
        <v>1273</v>
      </c>
    </row>
    <row r="451" spans="2:13" x14ac:dyDescent="0.25">
      <c r="D451" s="1">
        <f t="shared" si="29"/>
        <v>341</v>
      </c>
      <c r="E451" s="1" t="s">
        <v>1301</v>
      </c>
      <c r="F451" s="1" t="s">
        <v>1302</v>
      </c>
    </row>
    <row r="452" spans="2:13" x14ac:dyDescent="0.25">
      <c r="D452" s="1">
        <f t="shared" si="29"/>
        <v>342</v>
      </c>
      <c r="E452" t="s">
        <v>1303</v>
      </c>
      <c r="F452" t="s">
        <v>1304</v>
      </c>
    </row>
    <row r="453" spans="2:13" x14ac:dyDescent="0.25">
      <c r="D453" s="1">
        <f t="shared" si="29"/>
        <v>343</v>
      </c>
      <c r="E453" s="1" t="s">
        <v>1354</v>
      </c>
    </row>
    <row r="454" spans="2:13" x14ac:dyDescent="0.25">
      <c r="D454" s="1">
        <f t="shared" si="29"/>
        <v>344</v>
      </c>
      <c r="E454" s="5" t="s">
        <v>1439</v>
      </c>
      <c r="F454" s="1" t="s">
        <v>1440</v>
      </c>
      <c r="G454" s="7">
        <v>30</v>
      </c>
    </row>
    <row r="455" spans="2:13" x14ac:dyDescent="0.25">
      <c r="D455" s="1">
        <f t="shared" si="29"/>
        <v>345</v>
      </c>
      <c r="E455" t="s">
        <v>1502</v>
      </c>
    </row>
    <row r="456" spans="2:13" x14ac:dyDescent="0.25">
      <c r="D456" s="1">
        <f t="shared" si="29"/>
        <v>346</v>
      </c>
      <c r="E456" s="1" t="s">
        <v>1614</v>
      </c>
      <c r="F456" t="s">
        <v>1615</v>
      </c>
    </row>
    <row r="457" spans="2:13" x14ac:dyDescent="0.25">
      <c r="D457" s="1">
        <f t="shared" si="29"/>
        <v>347</v>
      </c>
      <c r="E457" t="s">
        <v>1619</v>
      </c>
      <c r="F457" s="1" t="s">
        <v>1620</v>
      </c>
    </row>
    <row r="458" spans="2:13" x14ac:dyDescent="0.25">
      <c r="D458" s="1">
        <f t="shared" si="29"/>
        <v>348</v>
      </c>
      <c r="E458" t="s">
        <v>1621</v>
      </c>
      <c r="F458" t="s">
        <v>1622</v>
      </c>
    </row>
    <row r="459" spans="2:13" x14ac:dyDescent="0.25">
      <c r="D459" s="1">
        <f t="shared" si="29"/>
        <v>349</v>
      </c>
      <c r="E459" t="s">
        <v>1629</v>
      </c>
      <c r="F459" t="s">
        <v>1630</v>
      </c>
    </row>
    <row r="460" spans="2:13" x14ac:dyDescent="0.25">
      <c r="D460" s="1">
        <f t="shared" si="29"/>
        <v>350</v>
      </c>
      <c r="E460" s="5" t="s">
        <v>1634</v>
      </c>
      <c r="F460" s="1" t="s">
        <v>1633</v>
      </c>
      <c r="G460" s="3">
        <v>26.71</v>
      </c>
    </row>
    <row r="461" spans="2:13" x14ac:dyDescent="0.25">
      <c r="D461" s="1">
        <f t="shared" si="29"/>
        <v>351</v>
      </c>
      <c r="E461" s="1" t="s">
        <v>1639</v>
      </c>
      <c r="F461" t="s">
        <v>1640</v>
      </c>
    </row>
    <row r="462" spans="2:13" x14ac:dyDescent="0.25">
      <c r="D462" s="1">
        <f t="shared" si="29"/>
        <v>352</v>
      </c>
      <c r="E462" t="s">
        <v>1645</v>
      </c>
      <c r="F462" s="1" t="s">
        <v>1646</v>
      </c>
    </row>
    <row r="463" spans="2:13" x14ac:dyDescent="0.25">
      <c r="D463" s="1">
        <f t="shared" si="29"/>
        <v>353</v>
      </c>
      <c r="E463" s="1" t="s">
        <v>1647</v>
      </c>
      <c r="F463" t="s">
        <v>1648</v>
      </c>
      <c r="G463" s="3">
        <v>4.1100000000000003</v>
      </c>
    </row>
    <row r="464" spans="2:13" x14ac:dyDescent="0.25">
      <c r="B464" s="1">
        <v>7</v>
      </c>
      <c r="C464" s="1">
        <v>2</v>
      </c>
      <c r="D464" s="1">
        <f>+D475+1</f>
        <v>365</v>
      </c>
      <c r="E464" s="5" t="s">
        <v>1792</v>
      </c>
      <c r="F464" s="1" t="s">
        <v>1793</v>
      </c>
      <c r="G464" s="7">
        <v>20</v>
      </c>
      <c r="H464" s="6">
        <f>+G464*L464</f>
        <v>1040.5629000000001</v>
      </c>
      <c r="I464" s="6">
        <f>+[189]Main!$L$5-[189]Main!$L$6</f>
        <v>193.8</v>
      </c>
      <c r="J464" s="6">
        <f>+H464-I464</f>
        <v>846.76290000000017</v>
      </c>
      <c r="K464" s="3" t="s">
        <v>1277</v>
      </c>
      <c r="L464" s="6">
        <f>+[189]Main!$L$3</f>
        <v>52.028145000000002</v>
      </c>
      <c r="M464" s="9">
        <v>45691</v>
      </c>
    </row>
    <row r="465" spans="2:13" x14ac:dyDescent="0.25">
      <c r="D465" s="1">
        <f>+D463+1</f>
        <v>354</v>
      </c>
      <c r="E465" t="s">
        <v>1653</v>
      </c>
      <c r="F465" t="s">
        <v>1654</v>
      </c>
    </row>
    <row r="466" spans="2:13" x14ac:dyDescent="0.25">
      <c r="D466" s="1">
        <f t="shared" si="29"/>
        <v>355</v>
      </c>
      <c r="E466" s="1" t="s">
        <v>1655</v>
      </c>
      <c r="F466" s="1" t="s">
        <v>1656</v>
      </c>
    </row>
    <row r="467" spans="2:13" x14ac:dyDescent="0.25">
      <c r="D467" s="1">
        <f t="shared" si="29"/>
        <v>356</v>
      </c>
      <c r="E467" t="s">
        <v>1657</v>
      </c>
      <c r="F467" t="s">
        <v>1658</v>
      </c>
    </row>
    <row r="468" spans="2:13" x14ac:dyDescent="0.25">
      <c r="D468" s="1">
        <f t="shared" si="29"/>
        <v>357</v>
      </c>
      <c r="E468" s="1" t="s">
        <v>1659</v>
      </c>
      <c r="F468" s="1" t="s">
        <v>1660</v>
      </c>
      <c r="G468" s="3">
        <v>0.61</v>
      </c>
    </row>
    <row r="469" spans="2:13" x14ac:dyDescent="0.25">
      <c r="D469" s="1">
        <f t="shared" si="29"/>
        <v>358</v>
      </c>
      <c r="E469" t="s">
        <v>1665</v>
      </c>
      <c r="F469" t="s">
        <v>1666</v>
      </c>
    </row>
    <row r="470" spans="2:13" x14ac:dyDescent="0.25">
      <c r="D470" s="1">
        <f t="shared" si="29"/>
        <v>359</v>
      </c>
      <c r="E470" s="1" t="s">
        <v>1668</v>
      </c>
      <c r="F470" s="1" t="s">
        <v>1667</v>
      </c>
      <c r="G470" s="3">
        <v>1.46</v>
      </c>
    </row>
    <row r="471" spans="2:13" x14ac:dyDescent="0.25">
      <c r="D471" s="1">
        <f t="shared" si="29"/>
        <v>360</v>
      </c>
      <c r="E471" t="s">
        <v>1673</v>
      </c>
      <c r="F471" t="s">
        <v>1674</v>
      </c>
    </row>
    <row r="472" spans="2:13" x14ac:dyDescent="0.25">
      <c r="D472" s="1">
        <f t="shared" si="29"/>
        <v>361</v>
      </c>
      <c r="E472" t="s">
        <v>1675</v>
      </c>
      <c r="F472" t="s">
        <v>1676</v>
      </c>
    </row>
    <row r="473" spans="2:13" x14ac:dyDescent="0.25">
      <c r="D473" s="1">
        <f t="shared" si="29"/>
        <v>362</v>
      </c>
      <c r="E473" s="1" t="s">
        <v>1112</v>
      </c>
      <c r="F473" s="1" t="s">
        <v>1693</v>
      </c>
    </row>
    <row r="474" spans="2:13" x14ac:dyDescent="0.25">
      <c r="D474" s="1">
        <f t="shared" si="29"/>
        <v>363</v>
      </c>
      <c r="E474" s="5" t="s">
        <v>1836</v>
      </c>
      <c r="F474" s="1" t="s">
        <v>1837</v>
      </c>
      <c r="G474" s="7">
        <v>0.83</v>
      </c>
    </row>
    <row r="475" spans="2:13" x14ac:dyDescent="0.25">
      <c r="D475" s="1">
        <f t="shared" si="29"/>
        <v>364</v>
      </c>
      <c r="E475" t="s">
        <v>1778</v>
      </c>
      <c r="F475" t="s">
        <v>1779</v>
      </c>
    </row>
    <row r="476" spans="2:13" x14ac:dyDescent="0.25">
      <c r="B476" s="1">
        <v>-1</v>
      </c>
      <c r="C476" s="1">
        <v>3</v>
      </c>
      <c r="D476" s="1">
        <f t="shared" si="29"/>
        <v>365</v>
      </c>
      <c r="E476" s="5" t="s">
        <v>1822</v>
      </c>
      <c r="F476" s="1" t="s">
        <v>1823</v>
      </c>
      <c r="G476" s="7">
        <v>1.24</v>
      </c>
      <c r="H476" s="6">
        <f>+G476*L476</f>
        <v>60.456759240000004</v>
      </c>
      <c r="I476" s="6">
        <f>+[190]Main!$K$5-[190]Main!$K$6</f>
        <v>41.556999999999995</v>
      </c>
      <c r="J476" s="6">
        <f>+H476-I476</f>
        <v>18.899759240000009</v>
      </c>
      <c r="K476" s="3" t="s">
        <v>1278</v>
      </c>
      <c r="L476" s="6">
        <f>+[190]Main!$K$3</f>
        <v>48.755451000000001</v>
      </c>
      <c r="M476" s="9">
        <v>45733</v>
      </c>
    </row>
    <row r="477" spans="2:13" x14ac:dyDescent="0.25">
      <c r="B477" s="1">
        <v>7</v>
      </c>
      <c r="C477" s="1">
        <v>3</v>
      </c>
      <c r="D477" s="1">
        <f t="shared" si="29"/>
        <v>366</v>
      </c>
      <c r="E477" s="5" t="s">
        <v>1795</v>
      </c>
      <c r="F477" t="s">
        <v>1794</v>
      </c>
      <c r="G477" s="7">
        <v>0.54</v>
      </c>
      <c r="H477" s="6">
        <f>+G477*L477</f>
        <v>64.779180300000007</v>
      </c>
      <c r="I477" s="6">
        <f>+[191]Main!$M$5-[191]Main!$M$6</f>
        <v>69.349000000000004</v>
      </c>
      <c r="J477" s="6">
        <f>+H477-I477</f>
        <v>-4.5698196999999965</v>
      </c>
      <c r="K477" s="3" t="s">
        <v>1277</v>
      </c>
      <c r="L477" s="6">
        <f>+[191]Main!$M$3</f>
        <v>119.961445</v>
      </c>
      <c r="M477" s="9">
        <v>45750</v>
      </c>
    </row>
    <row r="478" spans="2:13" x14ac:dyDescent="0.25">
      <c r="D478" s="1">
        <f t="shared" si="29"/>
        <v>367</v>
      </c>
      <c r="E478" s="1" t="s">
        <v>1796</v>
      </c>
      <c r="F478" t="s">
        <v>1797</v>
      </c>
    </row>
    <row r="479" spans="2:13" x14ac:dyDescent="0.25">
      <c r="D479" s="1">
        <f t="shared" si="29"/>
        <v>368</v>
      </c>
      <c r="E479" t="s">
        <v>1810</v>
      </c>
      <c r="F479" s="1" t="s">
        <v>1811</v>
      </c>
      <c r="G479" s="7">
        <v>1.38</v>
      </c>
    </row>
    <row r="480" spans="2:13" x14ac:dyDescent="0.25">
      <c r="D480" s="1">
        <f t="shared" si="29"/>
        <v>369</v>
      </c>
      <c r="E480" s="1" t="s">
        <v>1812</v>
      </c>
      <c r="F480" t="s">
        <v>1815</v>
      </c>
    </row>
    <row r="481" spans="2:13" x14ac:dyDescent="0.25">
      <c r="B481" s="1">
        <v>3</v>
      </c>
      <c r="C481" s="1">
        <v>4</v>
      </c>
      <c r="D481" s="1">
        <f t="shared" si="29"/>
        <v>370</v>
      </c>
      <c r="E481" s="5" t="s">
        <v>1834</v>
      </c>
      <c r="F481" t="s">
        <v>1835</v>
      </c>
      <c r="G481" s="3">
        <v>0.31</v>
      </c>
      <c r="H481" s="6">
        <f>+G481*L481</f>
        <v>18.356896450000001</v>
      </c>
      <c r="I481" s="6">
        <f>+[192]Sheet1!$J$5-[192]Sheet1!$J$6</f>
        <v>62.05</v>
      </c>
      <c r="J481" s="6">
        <f>+H481-I481</f>
        <v>-43.693103549999996</v>
      </c>
      <c r="K481" s="3" t="s">
        <v>1278</v>
      </c>
      <c r="L481" s="6">
        <f>+[192]Sheet1!$J$3</f>
        <v>59.215795</v>
      </c>
      <c r="M481" s="9">
        <v>45763</v>
      </c>
    </row>
    <row r="482" spans="2:13" x14ac:dyDescent="0.25">
      <c r="D482" s="1">
        <f t="shared" si="29"/>
        <v>371</v>
      </c>
      <c r="E482" t="s">
        <v>1813</v>
      </c>
      <c r="F482" t="s">
        <v>1814</v>
      </c>
    </row>
    <row r="483" spans="2:13" x14ac:dyDescent="0.25">
      <c r="D483" s="1">
        <f t="shared" si="29"/>
        <v>372</v>
      </c>
      <c r="E483" s="1" t="s">
        <v>1840</v>
      </c>
      <c r="F483" s="1" t="s">
        <v>1841</v>
      </c>
    </row>
    <row r="484" spans="2:13" x14ac:dyDescent="0.25">
      <c r="D484" s="1">
        <f t="shared" si="29"/>
        <v>373</v>
      </c>
      <c r="E484" t="s">
        <v>1842</v>
      </c>
      <c r="F484" t="s">
        <v>1843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3" r:id="rId31" xr:uid="{C3A06396-38CD-486E-9F4F-233A79292B4F}"/>
    <hyperlink ref="E125" r:id="rId32" xr:uid="{B83625D8-44D2-4842-9139-F29C8D5F2D8E}"/>
    <hyperlink ref="E218" r:id="rId33" xr:uid="{5FF32E6A-C6C7-4793-8271-BD230B9C7641}"/>
    <hyperlink ref="E72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6" r:id="rId40" xr:uid="{6A576FDB-A573-4A00-8381-4BECF13B35A1}"/>
    <hyperlink ref="E161" r:id="rId41" xr:uid="{51C9506E-5D60-43F8-BADA-7F72A25DAFF6}"/>
    <hyperlink ref="E117" r:id="rId42" xr:uid="{9E4325F2-98CF-4735-96D0-66A9DC5A8E86}"/>
    <hyperlink ref="E220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5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8" r:id="rId79" xr:uid="{69AB4316-2FED-44FC-B108-3CD00D6F57B9}"/>
    <hyperlink ref="E323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2" r:id="rId85" xr:uid="{C4CF7488-CAF7-4516-AB24-0FC50F0916A3}"/>
    <hyperlink ref="E121" r:id="rId86" xr:uid="{2B6C4E35-2657-4D1A-8D80-C54F892964F4}"/>
    <hyperlink ref="E10" r:id="rId87" xr:uid="{D4CC8F9A-CC3B-EE41-860B-629E01D90BFD}"/>
    <hyperlink ref="E440" r:id="rId88" xr:uid="{C4EB2FD5-19C2-4B46-A645-6A4B58B3BF48}"/>
    <hyperlink ref="E225" r:id="rId89" xr:uid="{E2D5EE7E-5721-5749-A98C-474C4C00D036}"/>
    <hyperlink ref="E22" r:id="rId90" xr:uid="{AA34EED3-260C-48F6-B18F-9CB2123B2DB8}"/>
    <hyperlink ref="E34" r:id="rId91" xr:uid="{3556B95F-6CC1-4165-90C0-F95B358B441D}"/>
    <hyperlink ref="E433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5" r:id="rId105" xr:uid="{500E1EB4-5BFA-41DA-B498-9CADDCBC3BD8}"/>
    <hyperlink ref="E223" r:id="rId106" xr:uid="{DA843767-B487-45EC-B6B6-4CAF3C575C50}"/>
    <hyperlink ref="E79" r:id="rId107" xr:uid="{5DA9C2AA-A278-4FF3-A2FD-E53617E5E8B8}"/>
    <hyperlink ref="E260" r:id="rId108" xr:uid="{91A036B5-0E03-4930-B738-BF1C076ACF18}"/>
    <hyperlink ref="E106" r:id="rId109" xr:uid="{8068ED1A-3B17-4C79-9022-B1BEE306CC58}"/>
    <hyperlink ref="E104" r:id="rId110" xr:uid="{DEB94AB7-6F89-44AE-9C77-B3E2D1E51B70}"/>
    <hyperlink ref="E326" r:id="rId111" xr:uid="{C5AE6E9D-13C3-40F4-80F9-EB86590BF332}"/>
    <hyperlink ref="E216" r:id="rId112" xr:uid="{47C928EF-242B-4B5F-9296-FA878004232C}"/>
    <hyperlink ref="E369" r:id="rId113" xr:uid="{B0C9190D-D136-462D-B004-BE374B10A4F0}"/>
    <hyperlink ref="E85" r:id="rId114" xr:uid="{1C0EAF20-C59C-4E14-90E0-E67EED291627}"/>
    <hyperlink ref="E324" r:id="rId115" xr:uid="{820E74E5-32AF-43AF-A75C-37305E58D952}"/>
    <hyperlink ref="E214" r:id="rId116" xr:uid="{C2EF7A04-6E03-432E-AE39-F9FC0944E6B7}"/>
    <hyperlink ref="E92" r:id="rId117" xr:uid="{4A53B476-D8D4-4433-B5B3-B626DD5ECAA5}"/>
    <hyperlink ref="E327" r:id="rId118" xr:uid="{0E69FC1D-F608-42EA-B683-C53C409C70F7}"/>
    <hyperlink ref="E167" r:id="rId119" xr:uid="{058DC54B-6F58-47B5-B00D-CB85499F0661}"/>
    <hyperlink ref="E168" r:id="rId120" xr:uid="{E3F91124-A68C-481A-9F88-5F0B403E12FC}"/>
    <hyperlink ref="E224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29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2" r:id="rId133" xr:uid="{F79A5FA4-445D-4428-8347-8E6CA8EBA325}"/>
    <hyperlink ref="E441" r:id="rId134" xr:uid="{C5162717-DEF1-45A6-BAF5-F5909C72945C}"/>
    <hyperlink ref="E217" r:id="rId135" xr:uid="{DCA25E80-5EA2-4E2F-B5AD-7E00734C912A}"/>
    <hyperlink ref="E321" r:id="rId136" xr:uid="{6E543356-A92B-4C40-A4D8-0039FD9CF30E}"/>
    <hyperlink ref="E222" r:id="rId137" xr:uid="{18B5F0EF-CE16-458F-B2EC-C055E9592268}"/>
    <hyperlink ref="E219" r:id="rId138" xr:uid="{8452EEB1-E3C6-4709-93A8-E45683AE4BD4}"/>
    <hyperlink ref="E76" r:id="rId139" xr:uid="{8515586A-C9D5-4B3A-AB81-567CAF8711D8}"/>
    <hyperlink ref="E99" r:id="rId140" xr:uid="{05112419-511E-40D9-B365-E7FC8328F3E3}"/>
    <hyperlink ref="E405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3" r:id="rId146" xr:uid="{909F79D0-EDBD-44C4-8C45-548124C5C81A}"/>
    <hyperlink ref="E176" r:id="rId147" xr:uid="{0A7AB162-5181-4ECD-BE39-067356A9A255}"/>
    <hyperlink ref="E103" r:id="rId148" xr:uid="{A780315D-7EE1-43B1-808B-CA1A9B40DACC}"/>
    <hyperlink ref="E110" r:id="rId149" xr:uid="{6EE007AF-F0B0-4EED-9CDD-3FC2319822A5}"/>
    <hyperlink ref="E259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6" r:id="rId160" xr:uid="{2B1AAFD9-D8D6-4616-841E-10108CC8192B}"/>
    <hyperlink ref="E454" r:id="rId161" xr:uid="{D4B5A9D9-65BB-430A-A731-1152EA8D5DED}"/>
    <hyperlink ref="E89" r:id="rId162" xr:uid="{67670CCE-8D41-4404-8F2B-F79243E31585}"/>
    <hyperlink ref="E116" r:id="rId163" xr:uid="{C904B992-93FD-497A-93CC-2FE800E3CDD4}"/>
    <hyperlink ref="E432" r:id="rId164" xr:uid="{B24388CE-B704-4189-8171-2A7C078385AA}"/>
    <hyperlink ref="E442" r:id="rId165" xr:uid="{107ACC16-1AF2-463F-97B2-B3329D313681}"/>
    <hyperlink ref="E439" r:id="rId166" xr:uid="{C40615BB-48F8-4AB1-92A6-E4710DC43430}"/>
    <hyperlink ref="E360" r:id="rId167" xr:uid="{0695F03B-1E3F-0E41-B1ED-4F68787EFC35}"/>
    <hyperlink ref="E434" r:id="rId168" xr:uid="{0152517F-3480-4755-804B-768910043082}"/>
    <hyperlink ref="E111" r:id="rId169" xr:uid="{F0EE4F6E-0A2F-4906-8143-739E8257E38C}"/>
    <hyperlink ref="E436" r:id="rId170" xr:uid="{0F9B63DB-3B35-4E51-BD36-EC943559BF1E}"/>
    <hyperlink ref="E443" r:id="rId171" xr:uid="{7592EF22-0CF5-48F3-8744-24868E314045}"/>
    <hyperlink ref="E447" r:id="rId172" xr:uid="{66F30E61-4E4B-47C8-8D49-028CC77AA4C6}"/>
    <hyperlink ref="E448" r:id="rId173" xr:uid="{778D749F-0610-418A-A963-ADCD5A226677}"/>
    <hyperlink ref="E460" r:id="rId174" xr:uid="{8E820BFC-E26B-4A27-A962-89FF7A10589B}"/>
    <hyperlink ref="E435" r:id="rId175" xr:uid="{3DD5CDF4-E650-429E-97DF-ABC116C3584D}"/>
    <hyperlink ref="E351" r:id="rId176" xr:uid="{1292FD9E-BA4F-4B20-AD44-4B752114EEEF}"/>
    <hyperlink ref="E437" r:id="rId177" xr:uid="{35FB9AE4-5A31-48BA-9D76-BF10058F42EC}"/>
    <hyperlink ref="E372" r:id="rId178" xr:uid="{4C62C768-C471-4E03-BD75-AF60DDF17283}"/>
    <hyperlink ref="E83" r:id="rId179" xr:uid="{FCC7525B-426F-4D18-B356-CF6486A50A0F}"/>
    <hyperlink ref="E373" r:id="rId180" xr:uid="{3714C986-B632-4E2F-8857-1DCA6DFD79FD}"/>
    <hyperlink ref="E248" r:id="rId181" xr:uid="{CE44BEA4-012D-4699-8F08-C58713DDB2BE}"/>
    <hyperlink ref="E212" r:id="rId182" xr:uid="{0E4C0ACB-35E3-43D4-B0E1-F865F7ED59B8}"/>
    <hyperlink ref="E370" r:id="rId183" xr:uid="{5127CACD-341C-4DCA-B244-83466075BEBF}"/>
    <hyperlink ref="E244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4" r:id="rId191" xr:uid="{51D052A4-1B75-48F3-93AF-E8B1B96076CE}"/>
    <hyperlink ref="E445" r:id="rId192" xr:uid="{FD546B4F-FF4A-4365-A9F1-25C43D119A98}"/>
    <hyperlink ref="E438" r:id="rId193" xr:uid="{FA2E0702-7573-4035-93EA-A0CE71143105}"/>
    <hyperlink ref="E97" r:id="rId194" xr:uid="{19D04C6A-EB12-4779-9BF1-8615419B9493}"/>
    <hyperlink ref="E304" r:id="rId195" xr:uid="{F54AFBD3-3040-4478-815C-CC270DBC110E}"/>
    <hyperlink ref="E165" r:id="rId196" xr:uid="{5741E758-F26D-41A7-976D-943D0B4BBA8C}"/>
    <hyperlink ref="E208" r:id="rId197" xr:uid="{46E08616-E182-4770-A0EC-E67C429D363A}"/>
    <hyperlink ref="E431" r:id="rId198" xr:uid="{25A8908D-5EB4-416E-B88A-983D1FDD66C7}"/>
    <hyperlink ref="E464" r:id="rId199" xr:uid="{63936724-7806-4858-BC51-BF317429A4D3}"/>
    <hyperlink ref="E477" r:id="rId200" xr:uid="{F7B60A92-FEBA-4956-8C32-3DAD1956FCBE}"/>
    <hyperlink ref="E250" r:id="rId201" xr:uid="{BB2D6CB0-9710-43BE-9C9C-96D4CB00CC27}"/>
    <hyperlink ref="E380" r:id="rId202" xr:uid="{7EF10422-26D7-4738-A7D3-E7994A8DAA2B}"/>
    <hyperlink ref="E162" r:id="rId203" xr:uid="{F19BA876-8355-426C-9961-985F5221658A}"/>
    <hyperlink ref="E476" r:id="rId204" xr:uid="{C5D06361-EB49-48E0-A1D9-AF4AC610A623}"/>
    <hyperlink ref="E242" r:id="rId205" xr:uid="{3EBF05D2-CB49-4743-B497-44F343FEF925}"/>
    <hyperlink ref="E243" r:id="rId206" xr:uid="{9F744E11-79B1-41BF-84C3-9DB6AA9D6A0A}"/>
    <hyperlink ref="E221" r:id="rId207" xr:uid="{89A3EC98-D13D-4CF4-A6D0-7CE019243966}"/>
    <hyperlink ref="E91" r:id="rId208" xr:uid="{64B386A5-32AA-479A-BF21-CAB85694C43C}"/>
    <hyperlink ref="E388" r:id="rId209" xr:uid="{C7EC599F-1BEA-45A7-9110-61C63AADB6EA}"/>
    <hyperlink ref="E481" r:id="rId210" xr:uid="{F4947070-5DBC-4DB5-89C2-5BF3AAF42097}"/>
    <hyperlink ref="E474" r:id="rId211" xr:uid="{2B90B6AE-5270-499A-ACC5-93CF43195988}"/>
    <hyperlink ref="E381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0" x14ac:dyDescent="0.25">
      <c r="B113" t="s">
        <v>1651</v>
      </c>
      <c r="C113" t="s">
        <v>1652</v>
      </c>
    </row>
    <row r="114" spans="2:30" x14ac:dyDescent="0.25">
      <c r="B114" t="s">
        <v>1662</v>
      </c>
      <c r="C114" t="s">
        <v>39</v>
      </c>
    </row>
    <row r="115" spans="2:30" x14ac:dyDescent="0.25">
      <c r="B115" t="s">
        <v>1679</v>
      </c>
      <c r="C115" t="s">
        <v>18</v>
      </c>
    </row>
    <row r="116" spans="2:30" x14ac:dyDescent="0.25">
      <c r="B116" t="s">
        <v>1680</v>
      </c>
      <c r="C116" t="s">
        <v>18</v>
      </c>
    </row>
    <row r="117" spans="2:30" x14ac:dyDescent="0.25">
      <c r="B117" t="s">
        <v>1684</v>
      </c>
      <c r="C117" t="s">
        <v>14</v>
      </c>
    </row>
    <row r="118" spans="2:30" x14ac:dyDescent="0.25">
      <c r="B118" t="s">
        <v>1787</v>
      </c>
      <c r="C118" t="s">
        <v>28</v>
      </c>
    </row>
    <row r="119" spans="2:30" s="34" customFormat="1" ht="13" x14ac:dyDescent="0.3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2025-05-09T14:19:00Z</dcterms:modified>
</cp:coreProperties>
</file>