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530c12c75520d45/Desktop/Module_1/"/>
    </mc:Choice>
  </mc:AlternateContent>
  <xr:revisionPtr revIDLastSave="0" documentId="8_{ACDC1760-DF73-4B95-B67E-488B928D35CE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Parent" sheetId="2" r:id="rId1"/>
    <sheet name="Sub" sheetId="3" r:id="rId2"/>
    <sheet name="Deadline" sheetId="4" r:id="rId3"/>
    <sheet name="Analysis" sheetId="5" r:id="rId4"/>
    <sheet name="backers_outcome" sheetId="8" r:id="rId5"/>
    <sheet name="Crowdfunding" sheetId="1" r:id="rId6"/>
  </sheets>
  <definedNames>
    <definedName name="ExternalData_1" localSheetId="4" hidden="1">backers_outcome!$A$1:$B$365</definedName>
    <definedName name="ExternalData_2" localSheetId="4" hidden="1">backers_outcome!$D$1:$E$566</definedName>
  </definedNames>
  <calcPr calcId="191029"/>
  <pivotCaches>
    <pivotCache cacheId="17" r:id="rId7"/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L2" i="1"/>
  <c r="N2" i="1"/>
  <c r="F3" i="1"/>
  <c r="H3" i="1"/>
  <c r="L3" i="1"/>
  <c r="N3" i="1"/>
  <c r="F4" i="1"/>
  <c r="H4" i="1"/>
  <c r="L4" i="1"/>
  <c r="N4" i="1"/>
  <c r="F5" i="1"/>
  <c r="H5" i="1"/>
  <c r="L5" i="1"/>
  <c r="N5" i="1"/>
  <c r="F6" i="1"/>
  <c r="H6" i="1"/>
  <c r="L6" i="1"/>
  <c r="N6" i="1"/>
  <c r="F7" i="1"/>
  <c r="H7" i="1"/>
  <c r="L7" i="1"/>
  <c r="N7" i="1"/>
  <c r="F8" i="1"/>
  <c r="H8" i="1"/>
  <c r="L8" i="1"/>
  <c r="N8" i="1"/>
  <c r="F9" i="1"/>
  <c r="H9" i="1"/>
  <c r="L9" i="1"/>
  <c r="N9" i="1"/>
  <c r="F10" i="1"/>
  <c r="H10" i="1"/>
  <c r="L10" i="1"/>
  <c r="N10" i="1"/>
  <c r="F11" i="1"/>
  <c r="H11" i="1"/>
  <c r="L11" i="1"/>
  <c r="N11" i="1"/>
  <c r="F12" i="1"/>
  <c r="H12" i="1"/>
  <c r="L12" i="1"/>
  <c r="N12" i="1"/>
  <c r="F13" i="1"/>
  <c r="H13" i="1"/>
  <c r="L13" i="1"/>
  <c r="N13" i="1"/>
  <c r="F14" i="1"/>
  <c r="H14" i="1"/>
  <c r="L14" i="1"/>
  <c r="N14" i="1"/>
  <c r="F15" i="1"/>
  <c r="H15" i="1"/>
  <c r="L15" i="1"/>
  <c r="N15" i="1"/>
  <c r="F16" i="1"/>
  <c r="H16" i="1"/>
  <c r="L16" i="1"/>
  <c r="N16" i="1"/>
  <c r="F17" i="1"/>
  <c r="H17" i="1"/>
  <c r="L17" i="1"/>
  <c r="N17" i="1"/>
  <c r="F18" i="1"/>
  <c r="H18" i="1"/>
  <c r="L18" i="1"/>
  <c r="N18" i="1"/>
  <c r="F19" i="1"/>
  <c r="H19" i="1"/>
  <c r="L19" i="1"/>
  <c r="N19" i="1"/>
  <c r="F20" i="1"/>
  <c r="H20" i="1"/>
  <c r="L20" i="1"/>
  <c r="N20" i="1"/>
  <c r="F21" i="1"/>
  <c r="H21" i="1"/>
  <c r="L21" i="1"/>
  <c r="N21" i="1"/>
  <c r="F22" i="1"/>
  <c r="H22" i="1"/>
  <c r="L22" i="1"/>
  <c r="N22" i="1"/>
  <c r="F23" i="1"/>
  <c r="H23" i="1"/>
  <c r="L23" i="1"/>
  <c r="N23" i="1"/>
  <c r="F24" i="1"/>
  <c r="H24" i="1"/>
  <c r="L24" i="1"/>
  <c r="N24" i="1"/>
  <c r="F25" i="1"/>
  <c r="H25" i="1"/>
  <c r="L25" i="1"/>
  <c r="N25" i="1"/>
  <c r="F26" i="1"/>
  <c r="H26" i="1"/>
  <c r="L26" i="1"/>
  <c r="N26" i="1"/>
  <c r="F27" i="1"/>
  <c r="H27" i="1"/>
  <c r="L27" i="1"/>
  <c r="N27" i="1"/>
  <c r="F28" i="1"/>
  <c r="H28" i="1"/>
  <c r="L28" i="1"/>
  <c r="N28" i="1"/>
  <c r="F29" i="1"/>
  <c r="H29" i="1"/>
  <c r="L29" i="1"/>
  <c r="N29" i="1"/>
  <c r="F30" i="1"/>
  <c r="H30" i="1"/>
  <c r="L30" i="1"/>
  <c r="N30" i="1"/>
  <c r="F31" i="1"/>
  <c r="H31" i="1"/>
  <c r="L31" i="1"/>
  <c r="N31" i="1"/>
  <c r="F32" i="1"/>
  <c r="H32" i="1"/>
  <c r="L32" i="1"/>
  <c r="N32" i="1"/>
  <c r="F33" i="1"/>
  <c r="H33" i="1"/>
  <c r="L33" i="1"/>
  <c r="N33" i="1"/>
  <c r="F34" i="1"/>
  <c r="H34" i="1"/>
  <c r="L34" i="1"/>
  <c r="N34" i="1"/>
  <c r="F35" i="1"/>
  <c r="H35" i="1"/>
  <c r="L35" i="1"/>
  <c r="N35" i="1"/>
  <c r="F36" i="1"/>
  <c r="H36" i="1"/>
  <c r="L36" i="1"/>
  <c r="N36" i="1"/>
  <c r="F37" i="1"/>
  <c r="H37" i="1"/>
  <c r="L37" i="1"/>
  <c r="N37" i="1"/>
  <c r="F38" i="1"/>
  <c r="H38" i="1"/>
  <c r="L38" i="1"/>
  <c r="N38" i="1"/>
  <c r="F39" i="1"/>
  <c r="H39" i="1"/>
  <c r="L39" i="1"/>
  <c r="N39" i="1"/>
  <c r="F40" i="1"/>
  <c r="H40" i="1"/>
  <c r="L40" i="1"/>
  <c r="N40" i="1"/>
  <c r="F41" i="1"/>
  <c r="H41" i="1"/>
  <c r="L41" i="1"/>
  <c r="N41" i="1"/>
  <c r="F42" i="1"/>
  <c r="H42" i="1"/>
  <c r="L42" i="1"/>
  <c r="N42" i="1"/>
  <c r="F43" i="1"/>
  <c r="H43" i="1"/>
  <c r="L43" i="1"/>
  <c r="N43" i="1"/>
  <c r="F44" i="1"/>
  <c r="H44" i="1"/>
  <c r="L44" i="1"/>
  <c r="N44" i="1"/>
  <c r="F45" i="1"/>
  <c r="H45" i="1"/>
  <c r="L45" i="1"/>
  <c r="N45" i="1"/>
  <c r="F46" i="1"/>
  <c r="H46" i="1"/>
  <c r="L46" i="1"/>
  <c r="N46" i="1"/>
  <c r="F47" i="1"/>
  <c r="H47" i="1"/>
  <c r="L47" i="1"/>
  <c r="N47" i="1"/>
  <c r="F48" i="1"/>
  <c r="H48" i="1"/>
  <c r="L48" i="1"/>
  <c r="N48" i="1"/>
  <c r="F49" i="1"/>
  <c r="H49" i="1"/>
  <c r="L49" i="1"/>
  <c r="N49" i="1"/>
  <c r="F50" i="1"/>
  <c r="H50" i="1"/>
  <c r="L50" i="1"/>
  <c r="N50" i="1"/>
  <c r="F51" i="1"/>
  <c r="H51" i="1"/>
  <c r="L51" i="1"/>
  <c r="N51" i="1"/>
  <c r="F52" i="1"/>
  <c r="H52" i="1"/>
  <c r="L52" i="1"/>
  <c r="N52" i="1"/>
  <c r="F53" i="1"/>
  <c r="H53" i="1"/>
  <c r="L53" i="1"/>
  <c r="N53" i="1"/>
  <c r="F54" i="1"/>
  <c r="H54" i="1"/>
  <c r="L54" i="1"/>
  <c r="N54" i="1"/>
  <c r="F55" i="1"/>
  <c r="H55" i="1"/>
  <c r="L55" i="1"/>
  <c r="N55" i="1"/>
  <c r="F56" i="1"/>
  <c r="H56" i="1"/>
  <c r="L56" i="1"/>
  <c r="N56" i="1"/>
  <c r="F57" i="1"/>
  <c r="H57" i="1"/>
  <c r="L57" i="1"/>
  <c r="N57" i="1"/>
  <c r="F58" i="1"/>
  <c r="H58" i="1"/>
  <c r="L58" i="1"/>
  <c r="N58" i="1"/>
  <c r="F59" i="1"/>
  <c r="H59" i="1"/>
  <c r="L59" i="1"/>
  <c r="N59" i="1"/>
  <c r="F60" i="1"/>
  <c r="H60" i="1"/>
  <c r="L60" i="1"/>
  <c r="N60" i="1"/>
  <c r="F61" i="1"/>
  <c r="H61" i="1"/>
  <c r="L61" i="1"/>
  <c r="N61" i="1"/>
  <c r="F62" i="1"/>
  <c r="H62" i="1"/>
  <c r="L62" i="1"/>
  <c r="N62" i="1"/>
  <c r="F63" i="1"/>
  <c r="H63" i="1"/>
  <c r="L63" i="1"/>
  <c r="N63" i="1"/>
  <c r="F64" i="1"/>
  <c r="H64" i="1"/>
  <c r="L64" i="1"/>
  <c r="N64" i="1"/>
  <c r="F65" i="1"/>
  <c r="H65" i="1"/>
  <c r="L65" i="1"/>
  <c r="N65" i="1"/>
  <c r="F66" i="1"/>
  <c r="H66" i="1"/>
  <c r="L66" i="1"/>
  <c r="N66" i="1"/>
  <c r="F67" i="1"/>
  <c r="H67" i="1"/>
  <c r="L67" i="1"/>
  <c r="N67" i="1"/>
  <c r="F68" i="1"/>
  <c r="H68" i="1"/>
  <c r="L68" i="1"/>
  <c r="N68" i="1"/>
  <c r="F69" i="1"/>
  <c r="H69" i="1"/>
  <c r="L69" i="1"/>
  <c r="N69" i="1"/>
  <c r="F70" i="1"/>
  <c r="H70" i="1"/>
  <c r="L70" i="1"/>
  <c r="N70" i="1"/>
  <c r="F71" i="1"/>
  <c r="H71" i="1"/>
  <c r="L71" i="1"/>
  <c r="N71" i="1"/>
  <c r="F72" i="1"/>
  <c r="H72" i="1"/>
  <c r="L72" i="1"/>
  <c r="N72" i="1"/>
  <c r="F73" i="1"/>
  <c r="H73" i="1"/>
  <c r="L73" i="1"/>
  <c r="N73" i="1"/>
  <c r="F74" i="1"/>
  <c r="H74" i="1"/>
  <c r="L74" i="1"/>
  <c r="N74" i="1"/>
  <c r="F75" i="1"/>
  <c r="H75" i="1"/>
  <c r="L75" i="1"/>
  <c r="N75" i="1"/>
  <c r="F76" i="1"/>
  <c r="H76" i="1"/>
  <c r="L76" i="1"/>
  <c r="N76" i="1"/>
  <c r="F77" i="1"/>
  <c r="H77" i="1"/>
  <c r="L77" i="1"/>
  <c r="N77" i="1"/>
  <c r="F78" i="1"/>
  <c r="H78" i="1"/>
  <c r="L78" i="1"/>
  <c r="N78" i="1"/>
  <c r="F79" i="1"/>
  <c r="H79" i="1"/>
  <c r="L79" i="1"/>
  <c r="N79" i="1"/>
  <c r="F80" i="1"/>
  <c r="H80" i="1"/>
  <c r="L80" i="1"/>
  <c r="N80" i="1"/>
  <c r="F81" i="1"/>
  <c r="H81" i="1"/>
  <c r="L81" i="1"/>
  <c r="N81" i="1"/>
  <c r="F82" i="1"/>
  <c r="H82" i="1"/>
  <c r="L82" i="1"/>
  <c r="N82" i="1"/>
  <c r="F83" i="1"/>
  <c r="H83" i="1"/>
  <c r="L83" i="1"/>
  <c r="N83" i="1"/>
  <c r="F84" i="1"/>
  <c r="H84" i="1"/>
  <c r="L84" i="1"/>
  <c r="N84" i="1"/>
  <c r="F85" i="1"/>
  <c r="H85" i="1"/>
  <c r="L85" i="1"/>
  <c r="N85" i="1"/>
  <c r="F86" i="1"/>
  <c r="H86" i="1"/>
  <c r="L86" i="1"/>
  <c r="N86" i="1"/>
  <c r="F87" i="1"/>
  <c r="H87" i="1"/>
  <c r="L87" i="1"/>
  <c r="N87" i="1"/>
  <c r="F88" i="1"/>
  <c r="H88" i="1"/>
  <c r="L88" i="1"/>
  <c r="N88" i="1"/>
  <c r="F89" i="1"/>
  <c r="H89" i="1"/>
  <c r="L89" i="1"/>
  <c r="N89" i="1"/>
  <c r="F90" i="1"/>
  <c r="H90" i="1"/>
  <c r="L90" i="1"/>
  <c r="N90" i="1"/>
  <c r="F91" i="1"/>
  <c r="H91" i="1"/>
  <c r="L91" i="1"/>
  <c r="N91" i="1"/>
  <c r="F92" i="1"/>
  <c r="H92" i="1"/>
  <c r="L92" i="1"/>
  <c r="N92" i="1"/>
  <c r="F93" i="1"/>
  <c r="H93" i="1"/>
  <c r="L93" i="1"/>
  <c r="N93" i="1"/>
  <c r="F94" i="1"/>
  <c r="H94" i="1"/>
  <c r="L94" i="1"/>
  <c r="N94" i="1"/>
  <c r="F95" i="1"/>
  <c r="H95" i="1"/>
  <c r="L95" i="1"/>
  <c r="N95" i="1"/>
  <c r="F96" i="1"/>
  <c r="H96" i="1"/>
  <c r="L96" i="1"/>
  <c r="N96" i="1"/>
  <c r="F97" i="1"/>
  <c r="H97" i="1"/>
  <c r="L97" i="1"/>
  <c r="N97" i="1"/>
  <c r="F98" i="1"/>
  <c r="H98" i="1"/>
  <c r="L98" i="1"/>
  <c r="N98" i="1"/>
  <c r="F99" i="1"/>
  <c r="H99" i="1"/>
  <c r="L99" i="1"/>
  <c r="N99" i="1"/>
  <c r="F100" i="1"/>
  <c r="H100" i="1"/>
  <c r="L100" i="1"/>
  <c r="N100" i="1"/>
  <c r="F101" i="1"/>
  <c r="H101" i="1"/>
  <c r="L101" i="1"/>
  <c r="N101" i="1"/>
  <c r="F102" i="1"/>
  <c r="H102" i="1"/>
  <c r="L102" i="1"/>
  <c r="N102" i="1"/>
  <c r="F103" i="1"/>
  <c r="H103" i="1"/>
  <c r="L103" i="1"/>
  <c r="N103" i="1"/>
  <c r="F104" i="1"/>
  <c r="H104" i="1"/>
  <c r="L104" i="1"/>
  <c r="N104" i="1"/>
  <c r="F105" i="1"/>
  <c r="H105" i="1"/>
  <c r="L105" i="1"/>
  <c r="N105" i="1"/>
  <c r="F106" i="1"/>
  <c r="H106" i="1"/>
  <c r="L106" i="1"/>
  <c r="N106" i="1"/>
  <c r="F107" i="1"/>
  <c r="H107" i="1"/>
  <c r="L107" i="1"/>
  <c r="N107" i="1"/>
  <c r="F108" i="1"/>
  <c r="H108" i="1"/>
  <c r="L108" i="1"/>
  <c r="N108" i="1"/>
  <c r="F109" i="1"/>
  <c r="H109" i="1"/>
  <c r="L109" i="1"/>
  <c r="N109" i="1"/>
  <c r="F110" i="1"/>
  <c r="H110" i="1"/>
  <c r="L110" i="1"/>
  <c r="N110" i="1"/>
  <c r="F111" i="1"/>
  <c r="H111" i="1"/>
  <c r="L111" i="1"/>
  <c r="N111" i="1"/>
  <c r="F112" i="1"/>
  <c r="H112" i="1"/>
  <c r="L112" i="1"/>
  <c r="N112" i="1"/>
  <c r="F113" i="1"/>
  <c r="H113" i="1"/>
  <c r="L113" i="1"/>
  <c r="N113" i="1"/>
  <c r="F114" i="1"/>
  <c r="H114" i="1"/>
  <c r="L114" i="1"/>
  <c r="N114" i="1"/>
  <c r="F115" i="1"/>
  <c r="H115" i="1"/>
  <c r="L115" i="1"/>
  <c r="N115" i="1"/>
  <c r="F116" i="1"/>
  <c r="H116" i="1"/>
  <c r="L116" i="1"/>
  <c r="N116" i="1"/>
  <c r="F117" i="1"/>
  <c r="H117" i="1"/>
  <c r="L117" i="1"/>
  <c r="N117" i="1"/>
  <c r="F118" i="1"/>
  <c r="H118" i="1"/>
  <c r="L118" i="1"/>
  <c r="N118" i="1"/>
  <c r="F119" i="1"/>
  <c r="H119" i="1"/>
  <c r="L119" i="1"/>
  <c r="N119" i="1"/>
  <c r="F120" i="1"/>
  <c r="H120" i="1"/>
  <c r="L120" i="1"/>
  <c r="N120" i="1"/>
  <c r="F121" i="1"/>
  <c r="H121" i="1"/>
  <c r="L121" i="1"/>
  <c r="N121" i="1"/>
  <c r="F122" i="1"/>
  <c r="H122" i="1"/>
  <c r="L122" i="1"/>
  <c r="N122" i="1"/>
  <c r="F123" i="1"/>
  <c r="H123" i="1"/>
  <c r="L123" i="1"/>
  <c r="N123" i="1"/>
  <c r="F124" i="1"/>
  <c r="H124" i="1"/>
  <c r="L124" i="1"/>
  <c r="N124" i="1"/>
  <c r="F125" i="1"/>
  <c r="H125" i="1"/>
  <c r="L125" i="1"/>
  <c r="N125" i="1"/>
  <c r="F126" i="1"/>
  <c r="H126" i="1"/>
  <c r="L126" i="1"/>
  <c r="N126" i="1"/>
  <c r="F127" i="1"/>
  <c r="H127" i="1"/>
  <c r="L127" i="1"/>
  <c r="N127" i="1"/>
  <c r="F128" i="1"/>
  <c r="H128" i="1"/>
  <c r="L128" i="1"/>
  <c r="N128" i="1"/>
  <c r="F129" i="1"/>
  <c r="H129" i="1"/>
  <c r="L129" i="1"/>
  <c r="N129" i="1"/>
  <c r="F130" i="1"/>
  <c r="H130" i="1"/>
  <c r="L130" i="1"/>
  <c r="N130" i="1"/>
  <c r="F131" i="1"/>
  <c r="H131" i="1"/>
  <c r="L131" i="1"/>
  <c r="N131" i="1"/>
  <c r="F132" i="1"/>
  <c r="H132" i="1"/>
  <c r="L132" i="1"/>
  <c r="N132" i="1"/>
  <c r="F133" i="1"/>
  <c r="H133" i="1"/>
  <c r="L133" i="1"/>
  <c r="N133" i="1"/>
  <c r="F134" i="1"/>
  <c r="H134" i="1"/>
  <c r="L134" i="1"/>
  <c r="N134" i="1"/>
  <c r="F135" i="1"/>
  <c r="H135" i="1"/>
  <c r="L135" i="1"/>
  <c r="N135" i="1"/>
  <c r="F136" i="1"/>
  <c r="H136" i="1"/>
  <c r="L136" i="1"/>
  <c r="N136" i="1"/>
  <c r="F137" i="1"/>
  <c r="H137" i="1"/>
  <c r="L137" i="1"/>
  <c r="N137" i="1"/>
  <c r="F138" i="1"/>
  <c r="H138" i="1"/>
  <c r="L138" i="1"/>
  <c r="N138" i="1"/>
  <c r="F139" i="1"/>
  <c r="H139" i="1"/>
  <c r="L139" i="1"/>
  <c r="N139" i="1"/>
  <c r="F140" i="1"/>
  <c r="H140" i="1"/>
  <c r="L140" i="1"/>
  <c r="N140" i="1"/>
  <c r="F141" i="1"/>
  <c r="H141" i="1"/>
  <c r="L141" i="1"/>
  <c r="N141" i="1"/>
  <c r="F142" i="1"/>
  <c r="H142" i="1"/>
  <c r="L142" i="1"/>
  <c r="N142" i="1"/>
  <c r="F143" i="1"/>
  <c r="H143" i="1"/>
  <c r="L143" i="1"/>
  <c r="N143" i="1"/>
  <c r="F144" i="1"/>
  <c r="H144" i="1"/>
  <c r="L144" i="1"/>
  <c r="N144" i="1"/>
  <c r="F145" i="1"/>
  <c r="H145" i="1"/>
  <c r="L145" i="1"/>
  <c r="N145" i="1"/>
  <c r="F146" i="1"/>
  <c r="H146" i="1"/>
  <c r="L146" i="1"/>
  <c r="N146" i="1"/>
  <c r="F147" i="1"/>
  <c r="H147" i="1"/>
  <c r="L147" i="1"/>
  <c r="N147" i="1"/>
  <c r="F148" i="1"/>
  <c r="H148" i="1"/>
  <c r="L148" i="1"/>
  <c r="N148" i="1"/>
  <c r="F149" i="1"/>
  <c r="H149" i="1"/>
  <c r="L149" i="1"/>
  <c r="N149" i="1"/>
  <c r="F150" i="1"/>
  <c r="H150" i="1"/>
  <c r="L150" i="1"/>
  <c r="N150" i="1"/>
  <c r="F151" i="1"/>
  <c r="H151" i="1"/>
  <c r="L151" i="1"/>
  <c r="N151" i="1"/>
  <c r="F152" i="1"/>
  <c r="H152" i="1"/>
  <c r="L152" i="1"/>
  <c r="N152" i="1"/>
  <c r="F153" i="1"/>
  <c r="H153" i="1"/>
  <c r="L153" i="1"/>
  <c r="N153" i="1"/>
  <c r="F154" i="1"/>
  <c r="H154" i="1"/>
  <c r="L154" i="1"/>
  <c r="N154" i="1"/>
  <c r="F155" i="1"/>
  <c r="H155" i="1"/>
  <c r="L155" i="1"/>
  <c r="N155" i="1"/>
  <c r="F156" i="1"/>
  <c r="H156" i="1"/>
  <c r="L156" i="1"/>
  <c r="N156" i="1"/>
  <c r="F157" i="1"/>
  <c r="H157" i="1"/>
  <c r="L157" i="1"/>
  <c r="N157" i="1"/>
  <c r="F158" i="1"/>
  <c r="H158" i="1"/>
  <c r="L158" i="1"/>
  <c r="N158" i="1"/>
  <c r="F159" i="1"/>
  <c r="H159" i="1"/>
  <c r="L159" i="1"/>
  <c r="N159" i="1"/>
  <c r="F160" i="1"/>
  <c r="H160" i="1"/>
  <c r="L160" i="1"/>
  <c r="N160" i="1"/>
  <c r="F161" i="1"/>
  <c r="H161" i="1"/>
  <c r="L161" i="1"/>
  <c r="N161" i="1"/>
  <c r="F162" i="1"/>
  <c r="H162" i="1"/>
  <c r="L162" i="1"/>
  <c r="N162" i="1"/>
  <c r="F163" i="1"/>
  <c r="H163" i="1"/>
  <c r="L163" i="1"/>
  <c r="N163" i="1"/>
  <c r="F164" i="1"/>
  <c r="H164" i="1"/>
  <c r="L164" i="1"/>
  <c r="N164" i="1"/>
  <c r="F165" i="1"/>
  <c r="H165" i="1"/>
  <c r="L165" i="1"/>
  <c r="N165" i="1"/>
  <c r="F166" i="1"/>
  <c r="H166" i="1"/>
  <c r="L166" i="1"/>
  <c r="N166" i="1"/>
  <c r="F167" i="1"/>
  <c r="H167" i="1"/>
  <c r="L167" i="1"/>
  <c r="N167" i="1"/>
  <c r="F168" i="1"/>
  <c r="H168" i="1"/>
  <c r="L168" i="1"/>
  <c r="N168" i="1"/>
  <c r="F169" i="1"/>
  <c r="H169" i="1"/>
  <c r="L169" i="1"/>
  <c r="N169" i="1"/>
  <c r="F170" i="1"/>
  <c r="H170" i="1"/>
  <c r="L170" i="1"/>
  <c r="N170" i="1"/>
  <c r="F171" i="1"/>
  <c r="H171" i="1"/>
  <c r="L171" i="1"/>
  <c r="N171" i="1"/>
  <c r="F172" i="1"/>
  <c r="H172" i="1"/>
  <c r="L172" i="1"/>
  <c r="N172" i="1"/>
  <c r="F173" i="1"/>
  <c r="H173" i="1"/>
  <c r="L173" i="1"/>
  <c r="N173" i="1"/>
  <c r="F174" i="1"/>
  <c r="H174" i="1"/>
  <c r="L174" i="1"/>
  <c r="N174" i="1"/>
  <c r="F175" i="1"/>
  <c r="H175" i="1"/>
  <c r="L175" i="1"/>
  <c r="N175" i="1"/>
  <c r="F176" i="1"/>
  <c r="H176" i="1"/>
  <c r="L176" i="1"/>
  <c r="N176" i="1"/>
  <c r="F177" i="1"/>
  <c r="H177" i="1"/>
  <c r="L177" i="1"/>
  <c r="N177" i="1"/>
  <c r="F178" i="1"/>
  <c r="H178" i="1"/>
  <c r="L178" i="1"/>
  <c r="N178" i="1"/>
  <c r="F179" i="1"/>
  <c r="H179" i="1"/>
  <c r="L179" i="1"/>
  <c r="N179" i="1"/>
  <c r="F180" i="1"/>
  <c r="H180" i="1"/>
  <c r="L180" i="1"/>
  <c r="N180" i="1"/>
  <c r="F181" i="1"/>
  <c r="H181" i="1"/>
  <c r="L181" i="1"/>
  <c r="N181" i="1"/>
  <c r="F182" i="1"/>
  <c r="H182" i="1"/>
  <c r="L182" i="1"/>
  <c r="N182" i="1"/>
  <c r="F183" i="1"/>
  <c r="H183" i="1"/>
  <c r="L183" i="1"/>
  <c r="N183" i="1"/>
  <c r="F184" i="1"/>
  <c r="H184" i="1"/>
  <c r="L184" i="1"/>
  <c r="N184" i="1"/>
  <c r="F185" i="1"/>
  <c r="H185" i="1"/>
  <c r="L185" i="1"/>
  <c r="N185" i="1"/>
  <c r="F186" i="1"/>
  <c r="H186" i="1"/>
  <c r="L186" i="1"/>
  <c r="N186" i="1"/>
  <c r="F187" i="1"/>
  <c r="H187" i="1"/>
  <c r="L187" i="1"/>
  <c r="N187" i="1"/>
  <c r="F188" i="1"/>
  <c r="H188" i="1"/>
  <c r="L188" i="1"/>
  <c r="N188" i="1"/>
  <c r="F189" i="1"/>
  <c r="H189" i="1"/>
  <c r="L189" i="1"/>
  <c r="N189" i="1"/>
  <c r="F190" i="1"/>
  <c r="H190" i="1"/>
  <c r="L190" i="1"/>
  <c r="N190" i="1"/>
  <c r="F191" i="1"/>
  <c r="H191" i="1"/>
  <c r="L191" i="1"/>
  <c r="N191" i="1"/>
  <c r="F192" i="1"/>
  <c r="H192" i="1"/>
  <c r="L192" i="1"/>
  <c r="N192" i="1"/>
  <c r="F193" i="1"/>
  <c r="H193" i="1"/>
  <c r="L193" i="1"/>
  <c r="N193" i="1"/>
  <c r="F194" i="1"/>
  <c r="H194" i="1"/>
  <c r="L194" i="1"/>
  <c r="N194" i="1"/>
  <c r="F195" i="1"/>
  <c r="H195" i="1"/>
  <c r="L195" i="1"/>
  <c r="N195" i="1"/>
  <c r="F196" i="1"/>
  <c r="H196" i="1"/>
  <c r="L196" i="1"/>
  <c r="N196" i="1"/>
  <c r="F197" i="1"/>
  <c r="H197" i="1"/>
  <c r="L197" i="1"/>
  <c r="N197" i="1"/>
  <c r="F198" i="1"/>
  <c r="H198" i="1"/>
  <c r="L198" i="1"/>
  <c r="N198" i="1"/>
  <c r="F199" i="1"/>
  <c r="H199" i="1"/>
  <c r="L199" i="1"/>
  <c r="N199" i="1"/>
  <c r="F200" i="1"/>
  <c r="H200" i="1"/>
  <c r="L200" i="1"/>
  <c r="N200" i="1"/>
  <c r="F201" i="1"/>
  <c r="H201" i="1"/>
  <c r="L201" i="1"/>
  <c r="N201" i="1"/>
  <c r="F202" i="1"/>
  <c r="H202" i="1"/>
  <c r="L202" i="1"/>
  <c r="N202" i="1"/>
  <c r="F203" i="1"/>
  <c r="H203" i="1"/>
  <c r="L203" i="1"/>
  <c r="N203" i="1"/>
  <c r="F204" i="1"/>
  <c r="H204" i="1"/>
  <c r="L204" i="1"/>
  <c r="N204" i="1"/>
  <c r="F205" i="1"/>
  <c r="H205" i="1"/>
  <c r="L205" i="1"/>
  <c r="N205" i="1"/>
  <c r="F206" i="1"/>
  <c r="H206" i="1"/>
  <c r="L206" i="1"/>
  <c r="N206" i="1"/>
  <c r="F207" i="1"/>
  <c r="H207" i="1"/>
  <c r="L207" i="1"/>
  <c r="N207" i="1"/>
  <c r="F208" i="1"/>
  <c r="H208" i="1"/>
  <c r="L208" i="1"/>
  <c r="N208" i="1"/>
  <c r="F209" i="1"/>
  <c r="H209" i="1"/>
  <c r="L209" i="1"/>
  <c r="N209" i="1"/>
  <c r="F210" i="1"/>
  <c r="H210" i="1"/>
  <c r="L210" i="1"/>
  <c r="N210" i="1"/>
  <c r="F211" i="1"/>
  <c r="H211" i="1"/>
  <c r="L211" i="1"/>
  <c r="N211" i="1"/>
  <c r="F212" i="1"/>
  <c r="H212" i="1"/>
  <c r="L212" i="1"/>
  <c r="N212" i="1"/>
  <c r="F213" i="1"/>
  <c r="H213" i="1"/>
  <c r="L213" i="1"/>
  <c r="N213" i="1"/>
  <c r="F214" i="1"/>
  <c r="H214" i="1"/>
  <c r="L214" i="1"/>
  <c r="N214" i="1"/>
  <c r="F215" i="1"/>
  <c r="H215" i="1"/>
  <c r="L215" i="1"/>
  <c r="N215" i="1"/>
  <c r="F216" i="1"/>
  <c r="H216" i="1"/>
  <c r="L216" i="1"/>
  <c r="N216" i="1"/>
  <c r="F217" i="1"/>
  <c r="H217" i="1"/>
  <c r="L217" i="1"/>
  <c r="N217" i="1"/>
  <c r="F218" i="1"/>
  <c r="H218" i="1"/>
  <c r="L218" i="1"/>
  <c r="N218" i="1"/>
  <c r="F219" i="1"/>
  <c r="H219" i="1"/>
  <c r="L219" i="1"/>
  <c r="N219" i="1"/>
  <c r="F220" i="1"/>
  <c r="H220" i="1"/>
  <c r="L220" i="1"/>
  <c r="N220" i="1"/>
  <c r="F221" i="1"/>
  <c r="H221" i="1"/>
  <c r="L221" i="1"/>
  <c r="N221" i="1"/>
  <c r="F222" i="1"/>
  <c r="H222" i="1"/>
  <c r="L222" i="1"/>
  <c r="N222" i="1"/>
  <c r="F223" i="1"/>
  <c r="H223" i="1"/>
  <c r="L223" i="1"/>
  <c r="N223" i="1"/>
  <c r="F224" i="1"/>
  <c r="H224" i="1"/>
  <c r="L224" i="1"/>
  <c r="N224" i="1"/>
  <c r="F225" i="1"/>
  <c r="H225" i="1"/>
  <c r="L225" i="1"/>
  <c r="N225" i="1"/>
  <c r="F226" i="1"/>
  <c r="H226" i="1"/>
  <c r="L226" i="1"/>
  <c r="N226" i="1"/>
  <c r="F227" i="1"/>
  <c r="H227" i="1"/>
  <c r="L227" i="1"/>
  <c r="N227" i="1"/>
  <c r="F228" i="1"/>
  <c r="H228" i="1"/>
  <c r="L228" i="1"/>
  <c r="N228" i="1"/>
  <c r="F229" i="1"/>
  <c r="H229" i="1"/>
  <c r="L229" i="1"/>
  <c r="N229" i="1"/>
  <c r="F230" i="1"/>
  <c r="H230" i="1"/>
  <c r="L230" i="1"/>
  <c r="N230" i="1"/>
  <c r="F231" i="1"/>
  <c r="H231" i="1"/>
  <c r="L231" i="1"/>
  <c r="N231" i="1"/>
  <c r="F232" i="1"/>
  <c r="H232" i="1"/>
  <c r="L232" i="1"/>
  <c r="N232" i="1"/>
  <c r="F233" i="1"/>
  <c r="H233" i="1"/>
  <c r="L233" i="1"/>
  <c r="N233" i="1"/>
  <c r="F234" i="1"/>
  <c r="H234" i="1"/>
  <c r="L234" i="1"/>
  <c r="N234" i="1"/>
  <c r="F235" i="1"/>
  <c r="H235" i="1"/>
  <c r="L235" i="1"/>
  <c r="N235" i="1"/>
  <c r="F236" i="1"/>
  <c r="H236" i="1"/>
  <c r="L236" i="1"/>
  <c r="N236" i="1"/>
  <c r="F237" i="1"/>
  <c r="H237" i="1"/>
  <c r="L237" i="1"/>
  <c r="N237" i="1"/>
  <c r="F238" i="1"/>
  <c r="H238" i="1"/>
  <c r="L238" i="1"/>
  <c r="N238" i="1"/>
  <c r="F239" i="1"/>
  <c r="H239" i="1"/>
  <c r="L239" i="1"/>
  <c r="N239" i="1"/>
  <c r="F240" i="1"/>
  <c r="H240" i="1"/>
  <c r="L240" i="1"/>
  <c r="N240" i="1"/>
  <c r="F241" i="1"/>
  <c r="H241" i="1"/>
  <c r="L241" i="1"/>
  <c r="N241" i="1"/>
  <c r="F242" i="1"/>
  <c r="H242" i="1"/>
  <c r="L242" i="1"/>
  <c r="N242" i="1"/>
  <c r="F243" i="1"/>
  <c r="H243" i="1"/>
  <c r="L243" i="1"/>
  <c r="N243" i="1"/>
  <c r="F244" i="1"/>
  <c r="H244" i="1"/>
  <c r="L244" i="1"/>
  <c r="N244" i="1"/>
  <c r="F245" i="1"/>
  <c r="H245" i="1"/>
  <c r="L245" i="1"/>
  <c r="N245" i="1"/>
  <c r="F246" i="1"/>
  <c r="H246" i="1"/>
  <c r="L246" i="1"/>
  <c r="N246" i="1"/>
  <c r="F247" i="1"/>
  <c r="H247" i="1"/>
  <c r="L247" i="1"/>
  <c r="N247" i="1"/>
  <c r="F248" i="1"/>
  <c r="H248" i="1"/>
  <c r="L248" i="1"/>
  <c r="N248" i="1"/>
  <c r="F249" i="1"/>
  <c r="H249" i="1"/>
  <c r="L249" i="1"/>
  <c r="N249" i="1"/>
  <c r="F250" i="1"/>
  <c r="H250" i="1"/>
  <c r="L250" i="1"/>
  <c r="N250" i="1"/>
  <c r="F251" i="1"/>
  <c r="H251" i="1"/>
  <c r="L251" i="1"/>
  <c r="N251" i="1"/>
  <c r="F252" i="1"/>
  <c r="H252" i="1"/>
  <c r="L252" i="1"/>
  <c r="N252" i="1"/>
  <c r="F253" i="1"/>
  <c r="H253" i="1"/>
  <c r="L253" i="1"/>
  <c r="N253" i="1"/>
  <c r="F254" i="1"/>
  <c r="H254" i="1"/>
  <c r="L254" i="1"/>
  <c r="N254" i="1"/>
  <c r="F255" i="1"/>
  <c r="H255" i="1"/>
  <c r="L255" i="1"/>
  <c r="N255" i="1"/>
  <c r="F256" i="1"/>
  <c r="H256" i="1"/>
  <c r="L256" i="1"/>
  <c r="N256" i="1"/>
  <c r="F257" i="1"/>
  <c r="H257" i="1"/>
  <c r="L257" i="1"/>
  <c r="N257" i="1"/>
  <c r="F258" i="1"/>
  <c r="H258" i="1"/>
  <c r="L258" i="1"/>
  <c r="N258" i="1"/>
  <c r="F259" i="1"/>
  <c r="H259" i="1"/>
  <c r="L259" i="1"/>
  <c r="N259" i="1"/>
  <c r="F260" i="1"/>
  <c r="H260" i="1"/>
  <c r="L260" i="1"/>
  <c r="N260" i="1"/>
  <c r="F261" i="1"/>
  <c r="H261" i="1"/>
  <c r="L261" i="1"/>
  <c r="N261" i="1"/>
  <c r="F262" i="1"/>
  <c r="H262" i="1"/>
  <c r="L262" i="1"/>
  <c r="N262" i="1"/>
  <c r="F263" i="1"/>
  <c r="H263" i="1"/>
  <c r="L263" i="1"/>
  <c r="N263" i="1"/>
  <c r="F264" i="1"/>
  <c r="H264" i="1"/>
  <c r="L264" i="1"/>
  <c r="N264" i="1"/>
  <c r="F265" i="1"/>
  <c r="H265" i="1"/>
  <c r="L265" i="1"/>
  <c r="N265" i="1"/>
  <c r="F266" i="1"/>
  <c r="H266" i="1"/>
  <c r="L266" i="1"/>
  <c r="N266" i="1"/>
  <c r="F267" i="1"/>
  <c r="H267" i="1"/>
  <c r="L267" i="1"/>
  <c r="N267" i="1"/>
  <c r="F268" i="1"/>
  <c r="H268" i="1"/>
  <c r="L268" i="1"/>
  <c r="N268" i="1"/>
  <c r="F269" i="1"/>
  <c r="H269" i="1"/>
  <c r="L269" i="1"/>
  <c r="N269" i="1"/>
  <c r="F270" i="1"/>
  <c r="H270" i="1"/>
  <c r="L270" i="1"/>
  <c r="N270" i="1"/>
  <c r="F271" i="1"/>
  <c r="H271" i="1"/>
  <c r="L271" i="1"/>
  <c r="N271" i="1"/>
  <c r="F272" i="1"/>
  <c r="H272" i="1"/>
  <c r="L272" i="1"/>
  <c r="N272" i="1"/>
  <c r="F273" i="1"/>
  <c r="H273" i="1"/>
  <c r="L273" i="1"/>
  <c r="N273" i="1"/>
  <c r="F274" i="1"/>
  <c r="H274" i="1"/>
  <c r="L274" i="1"/>
  <c r="N274" i="1"/>
  <c r="F275" i="1"/>
  <c r="H275" i="1"/>
  <c r="L275" i="1"/>
  <c r="N275" i="1"/>
  <c r="F276" i="1"/>
  <c r="H276" i="1"/>
  <c r="L276" i="1"/>
  <c r="N276" i="1"/>
  <c r="F277" i="1"/>
  <c r="H277" i="1"/>
  <c r="L277" i="1"/>
  <c r="N277" i="1"/>
  <c r="F278" i="1"/>
  <c r="H278" i="1"/>
  <c r="L278" i="1"/>
  <c r="N278" i="1"/>
  <c r="F279" i="1"/>
  <c r="H279" i="1"/>
  <c r="L279" i="1"/>
  <c r="N279" i="1"/>
  <c r="F280" i="1"/>
  <c r="H280" i="1"/>
  <c r="L280" i="1"/>
  <c r="N280" i="1"/>
  <c r="F281" i="1"/>
  <c r="H281" i="1"/>
  <c r="L281" i="1"/>
  <c r="N281" i="1"/>
  <c r="F282" i="1"/>
  <c r="H282" i="1"/>
  <c r="L282" i="1"/>
  <c r="N282" i="1"/>
  <c r="F283" i="1"/>
  <c r="H283" i="1"/>
  <c r="L283" i="1"/>
  <c r="N283" i="1"/>
  <c r="F284" i="1"/>
  <c r="H284" i="1"/>
  <c r="L284" i="1"/>
  <c r="N284" i="1"/>
  <c r="F285" i="1"/>
  <c r="H285" i="1"/>
  <c r="L285" i="1"/>
  <c r="N285" i="1"/>
  <c r="F286" i="1"/>
  <c r="H286" i="1"/>
  <c r="L286" i="1"/>
  <c r="N286" i="1"/>
  <c r="F287" i="1"/>
  <c r="H287" i="1"/>
  <c r="L287" i="1"/>
  <c r="N287" i="1"/>
  <c r="F288" i="1"/>
  <c r="H288" i="1"/>
  <c r="L288" i="1"/>
  <c r="N288" i="1"/>
  <c r="F289" i="1"/>
  <c r="H289" i="1"/>
  <c r="L289" i="1"/>
  <c r="N289" i="1"/>
  <c r="F290" i="1"/>
  <c r="H290" i="1"/>
  <c r="L290" i="1"/>
  <c r="N290" i="1"/>
  <c r="F291" i="1"/>
  <c r="H291" i="1"/>
  <c r="L291" i="1"/>
  <c r="N291" i="1"/>
  <c r="F292" i="1"/>
  <c r="H292" i="1"/>
  <c r="L292" i="1"/>
  <c r="N292" i="1"/>
  <c r="F293" i="1"/>
  <c r="H293" i="1"/>
  <c r="L293" i="1"/>
  <c r="N293" i="1"/>
  <c r="F294" i="1"/>
  <c r="H294" i="1"/>
  <c r="L294" i="1"/>
  <c r="N294" i="1"/>
  <c r="F295" i="1"/>
  <c r="H295" i="1"/>
  <c r="L295" i="1"/>
  <c r="N295" i="1"/>
  <c r="F296" i="1"/>
  <c r="H296" i="1"/>
  <c r="L296" i="1"/>
  <c r="N296" i="1"/>
  <c r="F297" i="1"/>
  <c r="H297" i="1"/>
  <c r="L297" i="1"/>
  <c r="N297" i="1"/>
  <c r="F298" i="1"/>
  <c r="H298" i="1"/>
  <c r="L298" i="1"/>
  <c r="N298" i="1"/>
  <c r="F299" i="1"/>
  <c r="H299" i="1"/>
  <c r="L299" i="1"/>
  <c r="N299" i="1"/>
  <c r="F300" i="1"/>
  <c r="H300" i="1"/>
  <c r="L300" i="1"/>
  <c r="N300" i="1"/>
  <c r="F301" i="1"/>
  <c r="H301" i="1"/>
  <c r="L301" i="1"/>
  <c r="N301" i="1"/>
  <c r="F302" i="1"/>
  <c r="H302" i="1"/>
  <c r="L302" i="1"/>
  <c r="N302" i="1"/>
  <c r="F303" i="1"/>
  <c r="H303" i="1"/>
  <c r="L303" i="1"/>
  <c r="N303" i="1"/>
  <c r="F304" i="1"/>
  <c r="H304" i="1"/>
  <c r="L304" i="1"/>
  <c r="N304" i="1"/>
  <c r="F305" i="1"/>
  <c r="H305" i="1"/>
  <c r="L305" i="1"/>
  <c r="N305" i="1"/>
  <c r="F306" i="1"/>
  <c r="H306" i="1"/>
  <c r="L306" i="1"/>
  <c r="N306" i="1"/>
  <c r="F307" i="1"/>
  <c r="H307" i="1"/>
  <c r="L307" i="1"/>
  <c r="N307" i="1"/>
  <c r="F308" i="1"/>
  <c r="H308" i="1"/>
  <c r="L308" i="1"/>
  <c r="N308" i="1"/>
  <c r="F309" i="1"/>
  <c r="H309" i="1"/>
  <c r="L309" i="1"/>
  <c r="N309" i="1"/>
  <c r="F310" i="1"/>
  <c r="H310" i="1"/>
  <c r="L310" i="1"/>
  <c r="N310" i="1"/>
  <c r="F311" i="1"/>
  <c r="H311" i="1"/>
  <c r="L311" i="1"/>
  <c r="N311" i="1"/>
  <c r="F312" i="1"/>
  <c r="H312" i="1"/>
  <c r="L312" i="1"/>
  <c r="N312" i="1"/>
  <c r="F313" i="1"/>
  <c r="H313" i="1"/>
  <c r="L313" i="1"/>
  <c r="N313" i="1"/>
  <c r="F314" i="1"/>
  <c r="H314" i="1"/>
  <c r="L314" i="1"/>
  <c r="N314" i="1"/>
  <c r="F315" i="1"/>
  <c r="H315" i="1"/>
  <c r="L315" i="1"/>
  <c r="N315" i="1"/>
  <c r="F316" i="1"/>
  <c r="H316" i="1"/>
  <c r="L316" i="1"/>
  <c r="N316" i="1"/>
  <c r="F317" i="1"/>
  <c r="H317" i="1"/>
  <c r="L317" i="1"/>
  <c r="N317" i="1"/>
  <c r="F318" i="1"/>
  <c r="H318" i="1"/>
  <c r="L318" i="1"/>
  <c r="N318" i="1"/>
  <c r="F319" i="1"/>
  <c r="H319" i="1"/>
  <c r="L319" i="1"/>
  <c r="N319" i="1"/>
  <c r="F320" i="1"/>
  <c r="H320" i="1"/>
  <c r="L320" i="1"/>
  <c r="N320" i="1"/>
  <c r="F321" i="1"/>
  <c r="H321" i="1"/>
  <c r="L321" i="1"/>
  <c r="N321" i="1"/>
  <c r="F322" i="1"/>
  <c r="H322" i="1"/>
  <c r="L322" i="1"/>
  <c r="N322" i="1"/>
  <c r="F323" i="1"/>
  <c r="H323" i="1"/>
  <c r="L323" i="1"/>
  <c r="N323" i="1"/>
  <c r="F324" i="1"/>
  <c r="H324" i="1"/>
  <c r="L324" i="1"/>
  <c r="N324" i="1"/>
  <c r="F325" i="1"/>
  <c r="H325" i="1"/>
  <c r="L325" i="1"/>
  <c r="N325" i="1"/>
  <c r="F326" i="1"/>
  <c r="H326" i="1"/>
  <c r="L326" i="1"/>
  <c r="N326" i="1"/>
  <c r="F327" i="1"/>
  <c r="H327" i="1"/>
  <c r="L327" i="1"/>
  <c r="N327" i="1"/>
  <c r="F328" i="1"/>
  <c r="H328" i="1"/>
  <c r="L328" i="1"/>
  <c r="N328" i="1"/>
  <c r="F329" i="1"/>
  <c r="H329" i="1"/>
  <c r="L329" i="1"/>
  <c r="N329" i="1"/>
  <c r="F330" i="1"/>
  <c r="H330" i="1"/>
  <c r="L330" i="1"/>
  <c r="N330" i="1"/>
  <c r="F331" i="1"/>
  <c r="H331" i="1"/>
  <c r="L331" i="1"/>
  <c r="N331" i="1"/>
  <c r="F332" i="1"/>
  <c r="H332" i="1"/>
  <c r="L332" i="1"/>
  <c r="N332" i="1"/>
  <c r="F333" i="1"/>
  <c r="H333" i="1"/>
  <c r="L333" i="1"/>
  <c r="N333" i="1"/>
  <c r="F334" i="1"/>
  <c r="H334" i="1"/>
  <c r="L334" i="1"/>
  <c r="N334" i="1"/>
  <c r="F335" i="1"/>
  <c r="H335" i="1"/>
  <c r="L335" i="1"/>
  <c r="N335" i="1"/>
  <c r="F336" i="1"/>
  <c r="H336" i="1"/>
  <c r="L336" i="1"/>
  <c r="N336" i="1"/>
  <c r="F337" i="1"/>
  <c r="H337" i="1"/>
  <c r="L337" i="1"/>
  <c r="N337" i="1"/>
  <c r="F338" i="1"/>
  <c r="H338" i="1"/>
  <c r="L338" i="1"/>
  <c r="N338" i="1"/>
  <c r="F339" i="1"/>
  <c r="H339" i="1"/>
  <c r="L339" i="1"/>
  <c r="N339" i="1"/>
  <c r="F340" i="1"/>
  <c r="H340" i="1"/>
  <c r="L340" i="1"/>
  <c r="N340" i="1"/>
  <c r="F341" i="1"/>
  <c r="H341" i="1"/>
  <c r="L341" i="1"/>
  <c r="N341" i="1"/>
  <c r="F342" i="1"/>
  <c r="H342" i="1"/>
  <c r="L342" i="1"/>
  <c r="N342" i="1"/>
  <c r="F343" i="1"/>
  <c r="H343" i="1"/>
  <c r="L343" i="1"/>
  <c r="N343" i="1"/>
  <c r="F344" i="1"/>
  <c r="H344" i="1"/>
  <c r="L344" i="1"/>
  <c r="N344" i="1"/>
  <c r="F345" i="1"/>
  <c r="H345" i="1"/>
  <c r="L345" i="1"/>
  <c r="N345" i="1"/>
  <c r="F346" i="1"/>
  <c r="H346" i="1"/>
  <c r="L346" i="1"/>
  <c r="N346" i="1"/>
  <c r="F347" i="1"/>
  <c r="H347" i="1"/>
  <c r="L347" i="1"/>
  <c r="N347" i="1"/>
  <c r="F348" i="1"/>
  <c r="H348" i="1"/>
  <c r="L348" i="1"/>
  <c r="N348" i="1"/>
  <c r="F349" i="1"/>
  <c r="H349" i="1"/>
  <c r="L349" i="1"/>
  <c r="N349" i="1"/>
  <c r="F350" i="1"/>
  <c r="H350" i="1"/>
  <c r="L350" i="1"/>
  <c r="N350" i="1"/>
  <c r="F351" i="1"/>
  <c r="H351" i="1"/>
  <c r="L351" i="1"/>
  <c r="N351" i="1"/>
  <c r="F352" i="1"/>
  <c r="H352" i="1"/>
  <c r="L352" i="1"/>
  <c r="N352" i="1"/>
  <c r="F353" i="1"/>
  <c r="H353" i="1"/>
  <c r="L353" i="1"/>
  <c r="N353" i="1"/>
  <c r="F354" i="1"/>
  <c r="H354" i="1"/>
  <c r="L354" i="1"/>
  <c r="N354" i="1"/>
  <c r="F355" i="1"/>
  <c r="H355" i="1"/>
  <c r="L355" i="1"/>
  <c r="N355" i="1"/>
  <c r="F356" i="1"/>
  <c r="H356" i="1"/>
  <c r="L356" i="1"/>
  <c r="N356" i="1"/>
  <c r="F357" i="1"/>
  <c r="H357" i="1"/>
  <c r="L357" i="1"/>
  <c r="N357" i="1"/>
  <c r="F358" i="1"/>
  <c r="H358" i="1"/>
  <c r="L358" i="1"/>
  <c r="N358" i="1"/>
  <c r="F359" i="1"/>
  <c r="H359" i="1"/>
  <c r="L359" i="1"/>
  <c r="N359" i="1"/>
  <c r="F360" i="1"/>
  <c r="H360" i="1"/>
  <c r="L360" i="1"/>
  <c r="N360" i="1"/>
  <c r="F361" i="1"/>
  <c r="H361" i="1"/>
  <c r="L361" i="1"/>
  <c r="N361" i="1"/>
  <c r="F362" i="1"/>
  <c r="H362" i="1"/>
  <c r="L362" i="1"/>
  <c r="N362" i="1"/>
  <c r="F363" i="1"/>
  <c r="H363" i="1"/>
  <c r="L363" i="1"/>
  <c r="N363" i="1"/>
  <c r="F364" i="1"/>
  <c r="H364" i="1"/>
  <c r="L364" i="1"/>
  <c r="N364" i="1"/>
  <c r="F365" i="1"/>
  <c r="H365" i="1"/>
  <c r="L365" i="1"/>
  <c r="N365" i="1"/>
  <c r="F366" i="1"/>
  <c r="H366" i="1"/>
  <c r="L366" i="1"/>
  <c r="N366" i="1"/>
  <c r="F367" i="1"/>
  <c r="H367" i="1"/>
  <c r="L367" i="1"/>
  <c r="N367" i="1"/>
  <c r="F368" i="1"/>
  <c r="H368" i="1"/>
  <c r="L368" i="1"/>
  <c r="N368" i="1"/>
  <c r="F369" i="1"/>
  <c r="H369" i="1"/>
  <c r="L369" i="1"/>
  <c r="N369" i="1"/>
  <c r="F370" i="1"/>
  <c r="H370" i="1"/>
  <c r="L370" i="1"/>
  <c r="N370" i="1"/>
  <c r="F371" i="1"/>
  <c r="H371" i="1"/>
  <c r="L371" i="1"/>
  <c r="N371" i="1"/>
  <c r="F372" i="1"/>
  <c r="H372" i="1"/>
  <c r="L372" i="1"/>
  <c r="N372" i="1"/>
  <c r="F373" i="1"/>
  <c r="H373" i="1"/>
  <c r="L373" i="1"/>
  <c r="N373" i="1"/>
  <c r="F374" i="1"/>
  <c r="H374" i="1"/>
  <c r="L374" i="1"/>
  <c r="N374" i="1"/>
  <c r="F375" i="1"/>
  <c r="H375" i="1"/>
  <c r="L375" i="1"/>
  <c r="N375" i="1"/>
  <c r="F376" i="1"/>
  <c r="H376" i="1"/>
  <c r="L376" i="1"/>
  <c r="N376" i="1"/>
  <c r="F377" i="1"/>
  <c r="H377" i="1"/>
  <c r="L377" i="1"/>
  <c r="N377" i="1"/>
  <c r="F378" i="1"/>
  <c r="H378" i="1"/>
  <c r="L378" i="1"/>
  <c r="N378" i="1"/>
  <c r="F379" i="1"/>
  <c r="H379" i="1"/>
  <c r="L379" i="1"/>
  <c r="N379" i="1"/>
  <c r="F380" i="1"/>
  <c r="H380" i="1"/>
  <c r="L380" i="1"/>
  <c r="N380" i="1"/>
  <c r="F381" i="1"/>
  <c r="H381" i="1"/>
  <c r="L381" i="1"/>
  <c r="N381" i="1"/>
  <c r="F382" i="1"/>
  <c r="H382" i="1"/>
  <c r="L382" i="1"/>
  <c r="N382" i="1"/>
  <c r="F383" i="1"/>
  <c r="H383" i="1"/>
  <c r="L383" i="1"/>
  <c r="N383" i="1"/>
  <c r="F384" i="1"/>
  <c r="H384" i="1"/>
  <c r="L384" i="1"/>
  <c r="N384" i="1"/>
  <c r="F385" i="1"/>
  <c r="H385" i="1"/>
  <c r="L385" i="1"/>
  <c r="N385" i="1"/>
  <c r="F386" i="1"/>
  <c r="H386" i="1"/>
  <c r="L386" i="1"/>
  <c r="N386" i="1"/>
  <c r="F387" i="1"/>
  <c r="H387" i="1"/>
  <c r="L387" i="1"/>
  <c r="N387" i="1"/>
  <c r="F388" i="1"/>
  <c r="H388" i="1"/>
  <c r="L388" i="1"/>
  <c r="N388" i="1"/>
  <c r="F389" i="1"/>
  <c r="H389" i="1"/>
  <c r="L389" i="1"/>
  <c r="N389" i="1"/>
  <c r="F390" i="1"/>
  <c r="H390" i="1"/>
  <c r="L390" i="1"/>
  <c r="N390" i="1"/>
  <c r="F391" i="1"/>
  <c r="H391" i="1"/>
  <c r="L391" i="1"/>
  <c r="N391" i="1"/>
  <c r="F392" i="1"/>
  <c r="H392" i="1"/>
  <c r="L392" i="1"/>
  <c r="N392" i="1"/>
  <c r="F393" i="1"/>
  <c r="H393" i="1"/>
  <c r="L393" i="1"/>
  <c r="N393" i="1"/>
  <c r="F394" i="1"/>
  <c r="H394" i="1"/>
  <c r="L394" i="1"/>
  <c r="N394" i="1"/>
  <c r="F395" i="1"/>
  <c r="H395" i="1"/>
  <c r="L395" i="1"/>
  <c r="N395" i="1"/>
  <c r="F396" i="1"/>
  <c r="H396" i="1"/>
  <c r="L396" i="1"/>
  <c r="N396" i="1"/>
  <c r="F397" i="1"/>
  <c r="H397" i="1"/>
  <c r="L397" i="1"/>
  <c r="N397" i="1"/>
  <c r="F398" i="1"/>
  <c r="H398" i="1"/>
  <c r="L398" i="1"/>
  <c r="N398" i="1"/>
  <c r="F399" i="1"/>
  <c r="H399" i="1"/>
  <c r="L399" i="1"/>
  <c r="N399" i="1"/>
  <c r="F400" i="1"/>
  <c r="H400" i="1"/>
  <c r="L400" i="1"/>
  <c r="N400" i="1"/>
  <c r="F401" i="1"/>
  <c r="H401" i="1"/>
  <c r="L401" i="1"/>
  <c r="N401" i="1"/>
  <c r="F402" i="1"/>
  <c r="H402" i="1"/>
  <c r="L402" i="1"/>
  <c r="N402" i="1"/>
  <c r="F403" i="1"/>
  <c r="H403" i="1"/>
  <c r="L403" i="1"/>
  <c r="N403" i="1"/>
  <c r="F404" i="1"/>
  <c r="H404" i="1"/>
  <c r="L404" i="1"/>
  <c r="N404" i="1"/>
  <c r="F405" i="1"/>
  <c r="H405" i="1"/>
  <c r="L405" i="1"/>
  <c r="N405" i="1"/>
  <c r="F406" i="1"/>
  <c r="H406" i="1"/>
  <c r="L406" i="1"/>
  <c r="N406" i="1"/>
  <c r="F407" i="1"/>
  <c r="H407" i="1"/>
  <c r="L407" i="1"/>
  <c r="N407" i="1"/>
  <c r="F408" i="1"/>
  <c r="H408" i="1"/>
  <c r="L408" i="1"/>
  <c r="N408" i="1"/>
  <c r="F409" i="1"/>
  <c r="H409" i="1"/>
  <c r="L409" i="1"/>
  <c r="N409" i="1"/>
  <c r="F410" i="1"/>
  <c r="H410" i="1"/>
  <c r="L410" i="1"/>
  <c r="N410" i="1"/>
  <c r="F411" i="1"/>
  <c r="H411" i="1"/>
  <c r="L411" i="1"/>
  <c r="N411" i="1"/>
  <c r="F412" i="1"/>
  <c r="H412" i="1"/>
  <c r="L412" i="1"/>
  <c r="N412" i="1"/>
  <c r="F413" i="1"/>
  <c r="H413" i="1"/>
  <c r="L413" i="1"/>
  <c r="N413" i="1"/>
  <c r="F414" i="1"/>
  <c r="H414" i="1"/>
  <c r="L414" i="1"/>
  <c r="N414" i="1"/>
  <c r="F415" i="1"/>
  <c r="H415" i="1"/>
  <c r="L415" i="1"/>
  <c r="N415" i="1"/>
  <c r="F416" i="1"/>
  <c r="H416" i="1"/>
  <c r="L416" i="1"/>
  <c r="N416" i="1"/>
  <c r="F417" i="1"/>
  <c r="H417" i="1"/>
  <c r="L417" i="1"/>
  <c r="N417" i="1"/>
  <c r="F418" i="1"/>
  <c r="H418" i="1"/>
  <c r="L418" i="1"/>
  <c r="N418" i="1"/>
  <c r="F419" i="1"/>
  <c r="H419" i="1"/>
  <c r="L419" i="1"/>
  <c r="N419" i="1"/>
  <c r="F420" i="1"/>
  <c r="H420" i="1"/>
  <c r="L420" i="1"/>
  <c r="N420" i="1"/>
  <c r="F421" i="1"/>
  <c r="H421" i="1"/>
  <c r="L421" i="1"/>
  <c r="N421" i="1"/>
  <c r="F422" i="1"/>
  <c r="H422" i="1"/>
  <c r="L422" i="1"/>
  <c r="N422" i="1"/>
  <c r="F423" i="1"/>
  <c r="H423" i="1"/>
  <c r="L423" i="1"/>
  <c r="N423" i="1"/>
  <c r="F424" i="1"/>
  <c r="H424" i="1"/>
  <c r="L424" i="1"/>
  <c r="N424" i="1"/>
  <c r="F425" i="1"/>
  <c r="H425" i="1"/>
  <c r="L425" i="1"/>
  <c r="N425" i="1"/>
  <c r="F426" i="1"/>
  <c r="H426" i="1"/>
  <c r="L426" i="1"/>
  <c r="N426" i="1"/>
  <c r="F427" i="1"/>
  <c r="H427" i="1"/>
  <c r="L427" i="1"/>
  <c r="N427" i="1"/>
  <c r="F428" i="1"/>
  <c r="H428" i="1"/>
  <c r="L428" i="1"/>
  <c r="N428" i="1"/>
  <c r="F429" i="1"/>
  <c r="H429" i="1"/>
  <c r="L429" i="1"/>
  <c r="N429" i="1"/>
  <c r="F430" i="1"/>
  <c r="H430" i="1"/>
  <c r="L430" i="1"/>
  <c r="N430" i="1"/>
  <c r="F431" i="1"/>
  <c r="H431" i="1"/>
  <c r="L431" i="1"/>
  <c r="N431" i="1"/>
  <c r="F432" i="1"/>
  <c r="H432" i="1"/>
  <c r="L432" i="1"/>
  <c r="N432" i="1"/>
  <c r="F433" i="1"/>
  <c r="H433" i="1"/>
  <c r="L433" i="1"/>
  <c r="N433" i="1"/>
  <c r="F434" i="1"/>
  <c r="H434" i="1"/>
  <c r="L434" i="1"/>
  <c r="N434" i="1"/>
  <c r="F435" i="1"/>
  <c r="H435" i="1"/>
  <c r="L435" i="1"/>
  <c r="N435" i="1"/>
  <c r="F436" i="1"/>
  <c r="H436" i="1"/>
  <c r="L436" i="1"/>
  <c r="N436" i="1"/>
  <c r="F437" i="1"/>
  <c r="H437" i="1"/>
  <c r="L437" i="1"/>
  <c r="N437" i="1"/>
  <c r="F438" i="1"/>
  <c r="H438" i="1"/>
  <c r="L438" i="1"/>
  <c r="N438" i="1"/>
  <c r="F439" i="1"/>
  <c r="H439" i="1"/>
  <c r="L439" i="1"/>
  <c r="N439" i="1"/>
  <c r="F440" i="1"/>
  <c r="H440" i="1"/>
  <c r="L440" i="1"/>
  <c r="N440" i="1"/>
  <c r="F441" i="1"/>
  <c r="H441" i="1"/>
  <c r="L441" i="1"/>
  <c r="N441" i="1"/>
  <c r="F442" i="1"/>
  <c r="H442" i="1"/>
  <c r="L442" i="1"/>
  <c r="N442" i="1"/>
  <c r="F443" i="1"/>
  <c r="H443" i="1"/>
  <c r="L443" i="1"/>
  <c r="N443" i="1"/>
  <c r="F444" i="1"/>
  <c r="H444" i="1"/>
  <c r="L444" i="1"/>
  <c r="N444" i="1"/>
  <c r="F445" i="1"/>
  <c r="H445" i="1"/>
  <c r="L445" i="1"/>
  <c r="N445" i="1"/>
  <c r="F446" i="1"/>
  <c r="H446" i="1"/>
  <c r="L446" i="1"/>
  <c r="N446" i="1"/>
  <c r="F447" i="1"/>
  <c r="H447" i="1"/>
  <c r="L447" i="1"/>
  <c r="N447" i="1"/>
  <c r="F448" i="1"/>
  <c r="H448" i="1"/>
  <c r="L448" i="1"/>
  <c r="N448" i="1"/>
  <c r="F449" i="1"/>
  <c r="H449" i="1"/>
  <c r="L449" i="1"/>
  <c r="N449" i="1"/>
  <c r="F450" i="1"/>
  <c r="H450" i="1"/>
  <c r="L450" i="1"/>
  <c r="N450" i="1"/>
  <c r="F451" i="1"/>
  <c r="H451" i="1"/>
  <c r="L451" i="1"/>
  <c r="N451" i="1"/>
  <c r="F452" i="1"/>
  <c r="H452" i="1"/>
  <c r="L452" i="1"/>
  <c r="N452" i="1"/>
  <c r="F453" i="1"/>
  <c r="H453" i="1"/>
  <c r="L453" i="1"/>
  <c r="N453" i="1"/>
  <c r="F454" i="1"/>
  <c r="H454" i="1"/>
  <c r="L454" i="1"/>
  <c r="N454" i="1"/>
  <c r="F455" i="1"/>
  <c r="H455" i="1"/>
  <c r="L455" i="1"/>
  <c r="N455" i="1"/>
  <c r="F456" i="1"/>
  <c r="H456" i="1"/>
  <c r="L456" i="1"/>
  <c r="N456" i="1"/>
  <c r="F457" i="1"/>
  <c r="H457" i="1"/>
  <c r="L457" i="1"/>
  <c r="N457" i="1"/>
  <c r="F458" i="1"/>
  <c r="H458" i="1"/>
  <c r="L458" i="1"/>
  <c r="N458" i="1"/>
  <c r="F459" i="1"/>
  <c r="H459" i="1"/>
  <c r="L459" i="1"/>
  <c r="N459" i="1"/>
  <c r="F460" i="1"/>
  <c r="H460" i="1"/>
  <c r="L460" i="1"/>
  <c r="N460" i="1"/>
  <c r="F461" i="1"/>
  <c r="H461" i="1"/>
  <c r="L461" i="1"/>
  <c r="N461" i="1"/>
  <c r="F462" i="1"/>
  <c r="H462" i="1"/>
  <c r="L462" i="1"/>
  <c r="N462" i="1"/>
  <c r="F463" i="1"/>
  <c r="H463" i="1"/>
  <c r="L463" i="1"/>
  <c r="N463" i="1"/>
  <c r="F464" i="1"/>
  <c r="H464" i="1"/>
  <c r="L464" i="1"/>
  <c r="N464" i="1"/>
  <c r="F465" i="1"/>
  <c r="H465" i="1"/>
  <c r="L465" i="1"/>
  <c r="N465" i="1"/>
  <c r="F466" i="1"/>
  <c r="H466" i="1"/>
  <c r="L466" i="1"/>
  <c r="N466" i="1"/>
  <c r="F467" i="1"/>
  <c r="H467" i="1"/>
  <c r="L467" i="1"/>
  <c r="N467" i="1"/>
  <c r="F468" i="1"/>
  <c r="H468" i="1"/>
  <c r="L468" i="1"/>
  <c r="N468" i="1"/>
  <c r="F469" i="1"/>
  <c r="H469" i="1"/>
  <c r="L469" i="1"/>
  <c r="N469" i="1"/>
  <c r="F470" i="1"/>
  <c r="H470" i="1"/>
  <c r="L470" i="1"/>
  <c r="N470" i="1"/>
  <c r="F471" i="1"/>
  <c r="H471" i="1"/>
  <c r="L471" i="1"/>
  <c r="N471" i="1"/>
  <c r="F472" i="1"/>
  <c r="H472" i="1"/>
  <c r="L472" i="1"/>
  <c r="N472" i="1"/>
  <c r="F473" i="1"/>
  <c r="H473" i="1"/>
  <c r="L473" i="1"/>
  <c r="N473" i="1"/>
  <c r="F474" i="1"/>
  <c r="H474" i="1"/>
  <c r="L474" i="1"/>
  <c r="N474" i="1"/>
  <c r="F475" i="1"/>
  <c r="H475" i="1"/>
  <c r="L475" i="1"/>
  <c r="N475" i="1"/>
  <c r="F476" i="1"/>
  <c r="H476" i="1"/>
  <c r="L476" i="1"/>
  <c r="N476" i="1"/>
  <c r="F477" i="1"/>
  <c r="H477" i="1"/>
  <c r="L477" i="1"/>
  <c r="N477" i="1"/>
  <c r="F478" i="1"/>
  <c r="H478" i="1"/>
  <c r="L478" i="1"/>
  <c r="N478" i="1"/>
  <c r="F479" i="1"/>
  <c r="H479" i="1"/>
  <c r="L479" i="1"/>
  <c r="N479" i="1"/>
  <c r="F480" i="1"/>
  <c r="H480" i="1"/>
  <c r="L480" i="1"/>
  <c r="N480" i="1"/>
  <c r="F481" i="1"/>
  <c r="H481" i="1"/>
  <c r="L481" i="1"/>
  <c r="N481" i="1"/>
  <c r="F482" i="1"/>
  <c r="H482" i="1"/>
  <c r="L482" i="1"/>
  <c r="N482" i="1"/>
  <c r="F483" i="1"/>
  <c r="H483" i="1"/>
  <c r="L483" i="1"/>
  <c r="N483" i="1"/>
  <c r="F484" i="1"/>
  <c r="H484" i="1"/>
  <c r="L484" i="1"/>
  <c r="N484" i="1"/>
  <c r="F485" i="1"/>
  <c r="H485" i="1"/>
  <c r="L485" i="1"/>
  <c r="N485" i="1"/>
  <c r="F486" i="1"/>
  <c r="H486" i="1"/>
  <c r="L486" i="1"/>
  <c r="N486" i="1"/>
  <c r="F487" i="1"/>
  <c r="H487" i="1"/>
  <c r="L487" i="1"/>
  <c r="N487" i="1"/>
  <c r="F488" i="1"/>
  <c r="H488" i="1"/>
  <c r="L488" i="1"/>
  <c r="N488" i="1"/>
  <c r="F489" i="1"/>
  <c r="H489" i="1"/>
  <c r="L489" i="1"/>
  <c r="N489" i="1"/>
  <c r="F490" i="1"/>
  <c r="H490" i="1"/>
  <c r="L490" i="1"/>
  <c r="N490" i="1"/>
  <c r="F491" i="1"/>
  <c r="H491" i="1"/>
  <c r="L491" i="1"/>
  <c r="N491" i="1"/>
  <c r="F492" i="1"/>
  <c r="H492" i="1"/>
  <c r="L492" i="1"/>
  <c r="N492" i="1"/>
  <c r="F493" i="1"/>
  <c r="H493" i="1"/>
  <c r="L493" i="1"/>
  <c r="N493" i="1"/>
  <c r="F494" i="1"/>
  <c r="H494" i="1"/>
  <c r="L494" i="1"/>
  <c r="N494" i="1"/>
  <c r="F495" i="1"/>
  <c r="H495" i="1"/>
  <c r="L495" i="1"/>
  <c r="N495" i="1"/>
  <c r="F496" i="1"/>
  <c r="H496" i="1"/>
  <c r="L496" i="1"/>
  <c r="N496" i="1"/>
  <c r="F497" i="1"/>
  <c r="H497" i="1"/>
  <c r="L497" i="1"/>
  <c r="N497" i="1"/>
  <c r="F498" i="1"/>
  <c r="H498" i="1"/>
  <c r="L498" i="1"/>
  <c r="N498" i="1"/>
  <c r="F499" i="1"/>
  <c r="H499" i="1"/>
  <c r="L499" i="1"/>
  <c r="N499" i="1"/>
  <c r="F500" i="1"/>
  <c r="H500" i="1"/>
  <c r="L500" i="1"/>
  <c r="N500" i="1"/>
  <c r="F501" i="1"/>
  <c r="H501" i="1"/>
  <c r="L501" i="1"/>
  <c r="N501" i="1"/>
  <c r="F502" i="1"/>
  <c r="H502" i="1"/>
  <c r="L502" i="1"/>
  <c r="N502" i="1"/>
  <c r="F503" i="1"/>
  <c r="H503" i="1"/>
  <c r="L503" i="1"/>
  <c r="N503" i="1"/>
  <c r="F504" i="1"/>
  <c r="H504" i="1"/>
  <c r="L504" i="1"/>
  <c r="N504" i="1"/>
  <c r="F505" i="1"/>
  <c r="H505" i="1"/>
  <c r="L505" i="1"/>
  <c r="N505" i="1"/>
  <c r="F506" i="1"/>
  <c r="H506" i="1"/>
  <c r="L506" i="1"/>
  <c r="N506" i="1"/>
  <c r="F507" i="1"/>
  <c r="H507" i="1"/>
  <c r="L507" i="1"/>
  <c r="N507" i="1"/>
  <c r="F508" i="1"/>
  <c r="H508" i="1"/>
  <c r="L508" i="1"/>
  <c r="N508" i="1"/>
  <c r="F509" i="1"/>
  <c r="H509" i="1"/>
  <c r="L509" i="1"/>
  <c r="N509" i="1"/>
  <c r="F510" i="1"/>
  <c r="H510" i="1"/>
  <c r="L510" i="1"/>
  <c r="N510" i="1"/>
  <c r="F511" i="1"/>
  <c r="H511" i="1"/>
  <c r="L511" i="1"/>
  <c r="N511" i="1"/>
  <c r="F512" i="1"/>
  <c r="H512" i="1"/>
  <c r="L512" i="1"/>
  <c r="N512" i="1"/>
  <c r="F513" i="1"/>
  <c r="H513" i="1"/>
  <c r="L513" i="1"/>
  <c r="N513" i="1"/>
  <c r="F514" i="1"/>
  <c r="H514" i="1"/>
  <c r="L514" i="1"/>
  <c r="N514" i="1"/>
  <c r="F515" i="1"/>
  <c r="H515" i="1"/>
  <c r="L515" i="1"/>
  <c r="N515" i="1"/>
  <c r="F516" i="1"/>
  <c r="H516" i="1"/>
  <c r="L516" i="1"/>
  <c r="N516" i="1"/>
  <c r="F517" i="1"/>
  <c r="H517" i="1"/>
  <c r="L517" i="1"/>
  <c r="N517" i="1"/>
  <c r="F518" i="1"/>
  <c r="H518" i="1"/>
  <c r="L518" i="1"/>
  <c r="N518" i="1"/>
  <c r="F519" i="1"/>
  <c r="H519" i="1"/>
  <c r="L519" i="1"/>
  <c r="N519" i="1"/>
  <c r="F520" i="1"/>
  <c r="H520" i="1"/>
  <c r="L520" i="1"/>
  <c r="N520" i="1"/>
  <c r="F521" i="1"/>
  <c r="H521" i="1"/>
  <c r="L521" i="1"/>
  <c r="N521" i="1"/>
  <c r="F522" i="1"/>
  <c r="H522" i="1"/>
  <c r="L522" i="1"/>
  <c r="N522" i="1"/>
  <c r="F523" i="1"/>
  <c r="H523" i="1"/>
  <c r="L523" i="1"/>
  <c r="N523" i="1"/>
  <c r="F524" i="1"/>
  <c r="H524" i="1"/>
  <c r="L524" i="1"/>
  <c r="N524" i="1"/>
  <c r="F525" i="1"/>
  <c r="H525" i="1"/>
  <c r="L525" i="1"/>
  <c r="N525" i="1"/>
  <c r="F526" i="1"/>
  <c r="H526" i="1"/>
  <c r="L526" i="1"/>
  <c r="N526" i="1"/>
  <c r="F527" i="1"/>
  <c r="H527" i="1"/>
  <c r="L527" i="1"/>
  <c r="N527" i="1"/>
  <c r="F528" i="1"/>
  <c r="H528" i="1"/>
  <c r="L528" i="1"/>
  <c r="N528" i="1"/>
  <c r="F529" i="1"/>
  <c r="H529" i="1"/>
  <c r="L529" i="1"/>
  <c r="N529" i="1"/>
  <c r="F530" i="1"/>
  <c r="H530" i="1"/>
  <c r="L530" i="1"/>
  <c r="N530" i="1"/>
  <c r="F531" i="1"/>
  <c r="H531" i="1"/>
  <c r="L531" i="1"/>
  <c r="N531" i="1"/>
  <c r="F532" i="1"/>
  <c r="H532" i="1"/>
  <c r="L532" i="1"/>
  <c r="N532" i="1"/>
  <c r="F533" i="1"/>
  <c r="H533" i="1"/>
  <c r="L533" i="1"/>
  <c r="N533" i="1"/>
  <c r="F534" i="1"/>
  <c r="H534" i="1"/>
  <c r="L534" i="1"/>
  <c r="N534" i="1"/>
  <c r="F535" i="1"/>
  <c r="H535" i="1"/>
  <c r="L535" i="1"/>
  <c r="N535" i="1"/>
  <c r="F536" i="1"/>
  <c r="H536" i="1"/>
  <c r="L536" i="1"/>
  <c r="N536" i="1"/>
  <c r="F537" i="1"/>
  <c r="H537" i="1"/>
  <c r="L537" i="1"/>
  <c r="N537" i="1"/>
  <c r="F538" i="1"/>
  <c r="H538" i="1"/>
  <c r="L538" i="1"/>
  <c r="N538" i="1"/>
  <c r="F539" i="1"/>
  <c r="H539" i="1"/>
  <c r="L539" i="1"/>
  <c r="N539" i="1"/>
  <c r="F540" i="1"/>
  <c r="H540" i="1"/>
  <c r="L540" i="1"/>
  <c r="N540" i="1"/>
  <c r="F541" i="1"/>
  <c r="H541" i="1"/>
  <c r="L541" i="1"/>
  <c r="N541" i="1"/>
  <c r="F542" i="1"/>
  <c r="H542" i="1"/>
  <c r="L542" i="1"/>
  <c r="N542" i="1"/>
  <c r="F543" i="1"/>
  <c r="H543" i="1"/>
  <c r="L543" i="1"/>
  <c r="N543" i="1"/>
  <c r="F544" i="1"/>
  <c r="H544" i="1"/>
  <c r="L544" i="1"/>
  <c r="N544" i="1"/>
  <c r="F545" i="1"/>
  <c r="H545" i="1"/>
  <c r="L545" i="1"/>
  <c r="N545" i="1"/>
  <c r="F546" i="1"/>
  <c r="H546" i="1"/>
  <c r="L546" i="1"/>
  <c r="N546" i="1"/>
  <c r="F547" i="1"/>
  <c r="H547" i="1"/>
  <c r="L547" i="1"/>
  <c r="N547" i="1"/>
  <c r="F548" i="1"/>
  <c r="H548" i="1"/>
  <c r="L548" i="1"/>
  <c r="N548" i="1"/>
  <c r="F549" i="1"/>
  <c r="H549" i="1"/>
  <c r="L549" i="1"/>
  <c r="N549" i="1"/>
  <c r="F550" i="1"/>
  <c r="H550" i="1"/>
  <c r="L550" i="1"/>
  <c r="N550" i="1"/>
  <c r="F551" i="1"/>
  <c r="H551" i="1"/>
  <c r="L551" i="1"/>
  <c r="N551" i="1"/>
  <c r="F552" i="1"/>
  <c r="H552" i="1"/>
  <c r="L552" i="1"/>
  <c r="N552" i="1"/>
  <c r="F553" i="1"/>
  <c r="H553" i="1"/>
  <c r="L553" i="1"/>
  <c r="N553" i="1"/>
  <c r="F554" i="1"/>
  <c r="H554" i="1"/>
  <c r="L554" i="1"/>
  <c r="N554" i="1"/>
  <c r="F555" i="1"/>
  <c r="H555" i="1"/>
  <c r="L555" i="1"/>
  <c r="N555" i="1"/>
  <c r="F556" i="1"/>
  <c r="H556" i="1"/>
  <c r="L556" i="1"/>
  <c r="N556" i="1"/>
  <c r="F557" i="1"/>
  <c r="H557" i="1"/>
  <c r="L557" i="1"/>
  <c r="N557" i="1"/>
  <c r="F558" i="1"/>
  <c r="H558" i="1"/>
  <c r="L558" i="1"/>
  <c r="N558" i="1"/>
  <c r="F559" i="1"/>
  <c r="H559" i="1"/>
  <c r="L559" i="1"/>
  <c r="N559" i="1"/>
  <c r="F560" i="1"/>
  <c r="H560" i="1"/>
  <c r="L560" i="1"/>
  <c r="N560" i="1"/>
  <c r="F561" i="1"/>
  <c r="H561" i="1"/>
  <c r="L561" i="1"/>
  <c r="N561" i="1"/>
  <c r="F562" i="1"/>
  <c r="H562" i="1"/>
  <c r="L562" i="1"/>
  <c r="N562" i="1"/>
  <c r="F563" i="1"/>
  <c r="H563" i="1"/>
  <c r="L563" i="1"/>
  <c r="N563" i="1"/>
  <c r="F564" i="1"/>
  <c r="H564" i="1"/>
  <c r="L564" i="1"/>
  <c r="N564" i="1"/>
  <c r="F565" i="1"/>
  <c r="H565" i="1"/>
  <c r="L565" i="1"/>
  <c r="N565" i="1"/>
  <c r="F566" i="1"/>
  <c r="H566" i="1"/>
  <c r="L566" i="1"/>
  <c r="N566" i="1"/>
  <c r="F567" i="1"/>
  <c r="H567" i="1"/>
  <c r="L567" i="1"/>
  <c r="N567" i="1"/>
  <c r="F568" i="1"/>
  <c r="H568" i="1"/>
  <c r="L568" i="1"/>
  <c r="N568" i="1"/>
  <c r="F569" i="1"/>
  <c r="H569" i="1"/>
  <c r="L569" i="1"/>
  <c r="N569" i="1"/>
  <c r="F570" i="1"/>
  <c r="H570" i="1"/>
  <c r="L570" i="1"/>
  <c r="N570" i="1"/>
  <c r="F571" i="1"/>
  <c r="H571" i="1"/>
  <c r="L571" i="1"/>
  <c r="N571" i="1"/>
  <c r="F572" i="1"/>
  <c r="H572" i="1"/>
  <c r="L572" i="1"/>
  <c r="N572" i="1"/>
  <c r="F573" i="1"/>
  <c r="H573" i="1"/>
  <c r="L573" i="1"/>
  <c r="N573" i="1"/>
  <c r="F574" i="1"/>
  <c r="H574" i="1"/>
  <c r="L574" i="1"/>
  <c r="N574" i="1"/>
  <c r="F575" i="1"/>
  <c r="H575" i="1"/>
  <c r="L575" i="1"/>
  <c r="N575" i="1"/>
  <c r="F576" i="1"/>
  <c r="H576" i="1"/>
  <c r="L576" i="1"/>
  <c r="N576" i="1"/>
  <c r="F577" i="1"/>
  <c r="H577" i="1"/>
  <c r="L577" i="1"/>
  <c r="N577" i="1"/>
  <c r="F578" i="1"/>
  <c r="H578" i="1"/>
  <c r="L578" i="1"/>
  <c r="N578" i="1"/>
  <c r="F579" i="1"/>
  <c r="H579" i="1"/>
  <c r="L579" i="1"/>
  <c r="N579" i="1"/>
  <c r="F580" i="1"/>
  <c r="H580" i="1"/>
  <c r="L580" i="1"/>
  <c r="N580" i="1"/>
  <c r="F581" i="1"/>
  <c r="H581" i="1"/>
  <c r="L581" i="1"/>
  <c r="N581" i="1"/>
  <c r="F582" i="1"/>
  <c r="H582" i="1"/>
  <c r="L582" i="1"/>
  <c r="N582" i="1"/>
  <c r="F583" i="1"/>
  <c r="H583" i="1"/>
  <c r="L583" i="1"/>
  <c r="N583" i="1"/>
  <c r="F584" i="1"/>
  <c r="H584" i="1"/>
  <c r="L584" i="1"/>
  <c r="N584" i="1"/>
  <c r="F585" i="1"/>
  <c r="H585" i="1"/>
  <c r="L585" i="1"/>
  <c r="N585" i="1"/>
  <c r="F586" i="1"/>
  <c r="H586" i="1"/>
  <c r="L586" i="1"/>
  <c r="N586" i="1"/>
  <c r="F587" i="1"/>
  <c r="H587" i="1"/>
  <c r="L587" i="1"/>
  <c r="N587" i="1"/>
  <c r="F588" i="1"/>
  <c r="H588" i="1"/>
  <c r="L588" i="1"/>
  <c r="N588" i="1"/>
  <c r="F589" i="1"/>
  <c r="H589" i="1"/>
  <c r="L589" i="1"/>
  <c r="N589" i="1"/>
  <c r="F590" i="1"/>
  <c r="H590" i="1"/>
  <c r="L590" i="1"/>
  <c r="N590" i="1"/>
  <c r="F591" i="1"/>
  <c r="H591" i="1"/>
  <c r="L591" i="1"/>
  <c r="N591" i="1"/>
  <c r="F592" i="1"/>
  <c r="H592" i="1"/>
  <c r="L592" i="1"/>
  <c r="N592" i="1"/>
  <c r="F593" i="1"/>
  <c r="H593" i="1"/>
  <c r="L593" i="1"/>
  <c r="N593" i="1"/>
  <c r="F594" i="1"/>
  <c r="H594" i="1"/>
  <c r="L594" i="1"/>
  <c r="N594" i="1"/>
  <c r="F595" i="1"/>
  <c r="H595" i="1"/>
  <c r="L595" i="1"/>
  <c r="N595" i="1"/>
  <c r="F596" i="1"/>
  <c r="H596" i="1"/>
  <c r="L596" i="1"/>
  <c r="N596" i="1"/>
  <c r="F597" i="1"/>
  <c r="H597" i="1"/>
  <c r="L597" i="1"/>
  <c r="N597" i="1"/>
  <c r="F598" i="1"/>
  <c r="H598" i="1"/>
  <c r="L598" i="1"/>
  <c r="N598" i="1"/>
  <c r="F599" i="1"/>
  <c r="H599" i="1"/>
  <c r="L599" i="1"/>
  <c r="N599" i="1"/>
  <c r="F600" i="1"/>
  <c r="H600" i="1"/>
  <c r="L600" i="1"/>
  <c r="N600" i="1"/>
  <c r="F601" i="1"/>
  <c r="H601" i="1"/>
  <c r="L601" i="1"/>
  <c r="N601" i="1"/>
  <c r="F602" i="1"/>
  <c r="H602" i="1"/>
  <c r="L602" i="1"/>
  <c r="N602" i="1"/>
  <c r="F603" i="1"/>
  <c r="H603" i="1"/>
  <c r="L603" i="1"/>
  <c r="N603" i="1"/>
  <c r="F604" i="1"/>
  <c r="H604" i="1"/>
  <c r="L604" i="1"/>
  <c r="N604" i="1"/>
  <c r="F605" i="1"/>
  <c r="H605" i="1"/>
  <c r="L605" i="1"/>
  <c r="N605" i="1"/>
  <c r="F606" i="1"/>
  <c r="H606" i="1"/>
  <c r="L606" i="1"/>
  <c r="N606" i="1"/>
  <c r="F607" i="1"/>
  <c r="H607" i="1"/>
  <c r="L607" i="1"/>
  <c r="N607" i="1"/>
  <c r="F608" i="1"/>
  <c r="H608" i="1"/>
  <c r="L608" i="1"/>
  <c r="N608" i="1"/>
  <c r="F609" i="1"/>
  <c r="H609" i="1"/>
  <c r="L609" i="1"/>
  <c r="N609" i="1"/>
  <c r="F610" i="1"/>
  <c r="H610" i="1"/>
  <c r="L610" i="1"/>
  <c r="N610" i="1"/>
  <c r="F611" i="1"/>
  <c r="H611" i="1"/>
  <c r="L611" i="1"/>
  <c r="N611" i="1"/>
  <c r="F612" i="1"/>
  <c r="H612" i="1"/>
  <c r="L612" i="1"/>
  <c r="N612" i="1"/>
  <c r="F613" i="1"/>
  <c r="H613" i="1"/>
  <c r="L613" i="1"/>
  <c r="N613" i="1"/>
  <c r="F614" i="1"/>
  <c r="H614" i="1"/>
  <c r="L614" i="1"/>
  <c r="N614" i="1"/>
  <c r="F615" i="1"/>
  <c r="H615" i="1"/>
  <c r="L615" i="1"/>
  <c r="N615" i="1"/>
  <c r="F616" i="1"/>
  <c r="H616" i="1"/>
  <c r="L616" i="1"/>
  <c r="N616" i="1"/>
  <c r="F617" i="1"/>
  <c r="H617" i="1"/>
  <c r="L617" i="1"/>
  <c r="N617" i="1"/>
  <c r="F618" i="1"/>
  <c r="H618" i="1"/>
  <c r="L618" i="1"/>
  <c r="N618" i="1"/>
  <c r="F619" i="1"/>
  <c r="H619" i="1"/>
  <c r="L619" i="1"/>
  <c r="N619" i="1"/>
  <c r="F620" i="1"/>
  <c r="H620" i="1"/>
  <c r="L620" i="1"/>
  <c r="N620" i="1"/>
  <c r="F621" i="1"/>
  <c r="H621" i="1"/>
  <c r="L621" i="1"/>
  <c r="N621" i="1"/>
  <c r="F622" i="1"/>
  <c r="H622" i="1"/>
  <c r="L622" i="1"/>
  <c r="N622" i="1"/>
  <c r="F623" i="1"/>
  <c r="H623" i="1"/>
  <c r="L623" i="1"/>
  <c r="N623" i="1"/>
  <c r="F624" i="1"/>
  <c r="H624" i="1"/>
  <c r="L624" i="1"/>
  <c r="N624" i="1"/>
  <c r="F625" i="1"/>
  <c r="H625" i="1"/>
  <c r="L625" i="1"/>
  <c r="N625" i="1"/>
  <c r="F626" i="1"/>
  <c r="H626" i="1"/>
  <c r="L626" i="1"/>
  <c r="N626" i="1"/>
  <c r="F627" i="1"/>
  <c r="H627" i="1"/>
  <c r="L627" i="1"/>
  <c r="N627" i="1"/>
  <c r="F628" i="1"/>
  <c r="H628" i="1"/>
  <c r="L628" i="1"/>
  <c r="N628" i="1"/>
  <c r="F629" i="1"/>
  <c r="H629" i="1"/>
  <c r="L629" i="1"/>
  <c r="N629" i="1"/>
  <c r="F630" i="1"/>
  <c r="H630" i="1"/>
  <c r="L630" i="1"/>
  <c r="N630" i="1"/>
  <c r="F631" i="1"/>
  <c r="H631" i="1"/>
  <c r="L631" i="1"/>
  <c r="N631" i="1"/>
  <c r="F632" i="1"/>
  <c r="H632" i="1"/>
  <c r="L632" i="1"/>
  <c r="N632" i="1"/>
  <c r="F633" i="1"/>
  <c r="H633" i="1"/>
  <c r="L633" i="1"/>
  <c r="N633" i="1"/>
  <c r="F634" i="1"/>
  <c r="H634" i="1"/>
  <c r="L634" i="1"/>
  <c r="N634" i="1"/>
  <c r="F635" i="1"/>
  <c r="H635" i="1"/>
  <c r="L635" i="1"/>
  <c r="N635" i="1"/>
  <c r="F636" i="1"/>
  <c r="H636" i="1"/>
  <c r="L636" i="1"/>
  <c r="N636" i="1"/>
  <c r="F637" i="1"/>
  <c r="H637" i="1"/>
  <c r="L637" i="1"/>
  <c r="N637" i="1"/>
  <c r="F638" i="1"/>
  <c r="H638" i="1"/>
  <c r="L638" i="1"/>
  <c r="N638" i="1"/>
  <c r="F639" i="1"/>
  <c r="H639" i="1"/>
  <c r="L639" i="1"/>
  <c r="N639" i="1"/>
  <c r="F640" i="1"/>
  <c r="H640" i="1"/>
  <c r="L640" i="1"/>
  <c r="N640" i="1"/>
  <c r="F641" i="1"/>
  <c r="H641" i="1"/>
  <c r="L641" i="1"/>
  <c r="N641" i="1"/>
  <c r="F642" i="1"/>
  <c r="H642" i="1"/>
  <c r="L642" i="1"/>
  <c r="N642" i="1"/>
  <c r="F643" i="1"/>
  <c r="H643" i="1"/>
  <c r="L643" i="1"/>
  <c r="N643" i="1"/>
  <c r="F644" i="1"/>
  <c r="H644" i="1"/>
  <c r="L644" i="1"/>
  <c r="N644" i="1"/>
  <c r="F645" i="1"/>
  <c r="H645" i="1"/>
  <c r="L645" i="1"/>
  <c r="N645" i="1"/>
  <c r="F646" i="1"/>
  <c r="H646" i="1"/>
  <c r="L646" i="1"/>
  <c r="N646" i="1"/>
  <c r="F647" i="1"/>
  <c r="H647" i="1"/>
  <c r="L647" i="1"/>
  <c r="N647" i="1"/>
  <c r="F648" i="1"/>
  <c r="H648" i="1"/>
  <c r="L648" i="1"/>
  <c r="N648" i="1"/>
  <c r="F649" i="1"/>
  <c r="H649" i="1"/>
  <c r="L649" i="1"/>
  <c r="N649" i="1"/>
  <c r="F650" i="1"/>
  <c r="H650" i="1"/>
  <c r="L650" i="1"/>
  <c r="N650" i="1"/>
  <c r="F651" i="1"/>
  <c r="H651" i="1"/>
  <c r="L651" i="1"/>
  <c r="N651" i="1"/>
  <c r="F652" i="1"/>
  <c r="H652" i="1"/>
  <c r="L652" i="1"/>
  <c r="N652" i="1"/>
  <c r="F653" i="1"/>
  <c r="H653" i="1"/>
  <c r="L653" i="1"/>
  <c r="N653" i="1"/>
  <c r="F654" i="1"/>
  <c r="H654" i="1"/>
  <c r="L654" i="1"/>
  <c r="N654" i="1"/>
  <c r="F655" i="1"/>
  <c r="H655" i="1"/>
  <c r="L655" i="1"/>
  <c r="N655" i="1"/>
  <c r="F656" i="1"/>
  <c r="H656" i="1"/>
  <c r="L656" i="1"/>
  <c r="N656" i="1"/>
  <c r="F657" i="1"/>
  <c r="H657" i="1"/>
  <c r="L657" i="1"/>
  <c r="N657" i="1"/>
  <c r="F658" i="1"/>
  <c r="H658" i="1"/>
  <c r="L658" i="1"/>
  <c r="N658" i="1"/>
  <c r="F659" i="1"/>
  <c r="H659" i="1"/>
  <c r="L659" i="1"/>
  <c r="N659" i="1"/>
  <c r="F660" i="1"/>
  <c r="H660" i="1"/>
  <c r="L660" i="1"/>
  <c r="N660" i="1"/>
  <c r="F661" i="1"/>
  <c r="H661" i="1"/>
  <c r="L661" i="1"/>
  <c r="N661" i="1"/>
  <c r="F662" i="1"/>
  <c r="H662" i="1"/>
  <c r="L662" i="1"/>
  <c r="N662" i="1"/>
  <c r="F663" i="1"/>
  <c r="H663" i="1"/>
  <c r="L663" i="1"/>
  <c r="N663" i="1"/>
  <c r="F664" i="1"/>
  <c r="H664" i="1"/>
  <c r="L664" i="1"/>
  <c r="N664" i="1"/>
  <c r="F665" i="1"/>
  <c r="H665" i="1"/>
  <c r="L665" i="1"/>
  <c r="N665" i="1"/>
  <c r="F666" i="1"/>
  <c r="H666" i="1"/>
  <c r="L666" i="1"/>
  <c r="N666" i="1"/>
  <c r="F667" i="1"/>
  <c r="H667" i="1"/>
  <c r="L667" i="1"/>
  <c r="N667" i="1"/>
  <c r="F668" i="1"/>
  <c r="H668" i="1"/>
  <c r="L668" i="1"/>
  <c r="N668" i="1"/>
  <c r="F669" i="1"/>
  <c r="H669" i="1"/>
  <c r="L669" i="1"/>
  <c r="N669" i="1"/>
  <c r="F670" i="1"/>
  <c r="H670" i="1"/>
  <c r="L670" i="1"/>
  <c r="N670" i="1"/>
  <c r="F671" i="1"/>
  <c r="H671" i="1"/>
  <c r="L671" i="1"/>
  <c r="N671" i="1"/>
  <c r="F672" i="1"/>
  <c r="H672" i="1"/>
  <c r="L672" i="1"/>
  <c r="N672" i="1"/>
  <c r="F673" i="1"/>
  <c r="H673" i="1"/>
  <c r="L673" i="1"/>
  <c r="N673" i="1"/>
  <c r="F674" i="1"/>
  <c r="H674" i="1"/>
  <c r="L674" i="1"/>
  <c r="N674" i="1"/>
  <c r="F675" i="1"/>
  <c r="H675" i="1"/>
  <c r="L675" i="1"/>
  <c r="N675" i="1"/>
  <c r="F676" i="1"/>
  <c r="H676" i="1"/>
  <c r="L676" i="1"/>
  <c r="N676" i="1"/>
  <c r="F677" i="1"/>
  <c r="H677" i="1"/>
  <c r="L677" i="1"/>
  <c r="N677" i="1"/>
  <c r="F678" i="1"/>
  <c r="H678" i="1"/>
  <c r="L678" i="1"/>
  <c r="N678" i="1"/>
  <c r="F679" i="1"/>
  <c r="H679" i="1"/>
  <c r="L679" i="1"/>
  <c r="N679" i="1"/>
  <c r="F680" i="1"/>
  <c r="H680" i="1"/>
  <c r="L680" i="1"/>
  <c r="N680" i="1"/>
  <c r="F681" i="1"/>
  <c r="H681" i="1"/>
  <c r="L681" i="1"/>
  <c r="N681" i="1"/>
  <c r="F682" i="1"/>
  <c r="H682" i="1"/>
  <c r="L682" i="1"/>
  <c r="N682" i="1"/>
  <c r="F683" i="1"/>
  <c r="H683" i="1"/>
  <c r="L683" i="1"/>
  <c r="N683" i="1"/>
  <c r="F684" i="1"/>
  <c r="H684" i="1"/>
  <c r="L684" i="1"/>
  <c r="N684" i="1"/>
  <c r="F685" i="1"/>
  <c r="H685" i="1"/>
  <c r="L685" i="1"/>
  <c r="N685" i="1"/>
  <c r="F686" i="1"/>
  <c r="H686" i="1"/>
  <c r="L686" i="1"/>
  <c r="N686" i="1"/>
  <c r="F687" i="1"/>
  <c r="H687" i="1"/>
  <c r="L687" i="1"/>
  <c r="N687" i="1"/>
  <c r="F688" i="1"/>
  <c r="H688" i="1"/>
  <c r="L688" i="1"/>
  <c r="N688" i="1"/>
  <c r="F689" i="1"/>
  <c r="H689" i="1"/>
  <c r="L689" i="1"/>
  <c r="N689" i="1"/>
  <c r="F690" i="1"/>
  <c r="H690" i="1"/>
  <c r="L690" i="1"/>
  <c r="N690" i="1"/>
  <c r="F691" i="1"/>
  <c r="H691" i="1"/>
  <c r="L691" i="1"/>
  <c r="N691" i="1"/>
  <c r="F692" i="1"/>
  <c r="H692" i="1"/>
  <c r="L692" i="1"/>
  <c r="N692" i="1"/>
  <c r="F693" i="1"/>
  <c r="H693" i="1"/>
  <c r="L693" i="1"/>
  <c r="N693" i="1"/>
  <c r="F694" i="1"/>
  <c r="H694" i="1"/>
  <c r="L694" i="1"/>
  <c r="N694" i="1"/>
  <c r="F695" i="1"/>
  <c r="H695" i="1"/>
  <c r="L695" i="1"/>
  <c r="N695" i="1"/>
  <c r="F696" i="1"/>
  <c r="H696" i="1"/>
  <c r="L696" i="1"/>
  <c r="N696" i="1"/>
  <c r="F697" i="1"/>
  <c r="H697" i="1"/>
  <c r="L697" i="1"/>
  <c r="N697" i="1"/>
  <c r="F698" i="1"/>
  <c r="H698" i="1"/>
  <c r="L698" i="1"/>
  <c r="N698" i="1"/>
  <c r="F699" i="1"/>
  <c r="H699" i="1"/>
  <c r="L699" i="1"/>
  <c r="N699" i="1"/>
  <c r="F700" i="1"/>
  <c r="H700" i="1"/>
  <c r="L700" i="1"/>
  <c r="N700" i="1"/>
  <c r="F701" i="1"/>
  <c r="H701" i="1"/>
  <c r="L701" i="1"/>
  <c r="N701" i="1"/>
  <c r="F702" i="1"/>
  <c r="H702" i="1"/>
  <c r="L702" i="1"/>
  <c r="N702" i="1"/>
  <c r="F703" i="1"/>
  <c r="H703" i="1"/>
  <c r="L703" i="1"/>
  <c r="N703" i="1"/>
  <c r="F704" i="1"/>
  <c r="H704" i="1"/>
  <c r="L704" i="1"/>
  <c r="N704" i="1"/>
  <c r="F705" i="1"/>
  <c r="H705" i="1"/>
  <c r="L705" i="1"/>
  <c r="N705" i="1"/>
  <c r="F706" i="1"/>
  <c r="H706" i="1"/>
  <c r="L706" i="1"/>
  <c r="N706" i="1"/>
  <c r="F707" i="1"/>
  <c r="H707" i="1"/>
  <c r="L707" i="1"/>
  <c r="N707" i="1"/>
  <c r="F708" i="1"/>
  <c r="H708" i="1"/>
  <c r="L708" i="1"/>
  <c r="N708" i="1"/>
  <c r="F709" i="1"/>
  <c r="H709" i="1"/>
  <c r="L709" i="1"/>
  <c r="N709" i="1"/>
  <c r="F710" i="1"/>
  <c r="H710" i="1"/>
  <c r="L710" i="1"/>
  <c r="N710" i="1"/>
  <c r="F711" i="1"/>
  <c r="H711" i="1"/>
  <c r="L711" i="1"/>
  <c r="N711" i="1"/>
  <c r="F712" i="1"/>
  <c r="H712" i="1"/>
  <c r="L712" i="1"/>
  <c r="N712" i="1"/>
  <c r="F713" i="1"/>
  <c r="H713" i="1"/>
  <c r="L713" i="1"/>
  <c r="N713" i="1"/>
  <c r="F714" i="1"/>
  <c r="H714" i="1"/>
  <c r="L714" i="1"/>
  <c r="N714" i="1"/>
  <c r="F715" i="1"/>
  <c r="H715" i="1"/>
  <c r="L715" i="1"/>
  <c r="N715" i="1"/>
  <c r="F716" i="1"/>
  <c r="H716" i="1"/>
  <c r="L716" i="1"/>
  <c r="N716" i="1"/>
  <c r="F717" i="1"/>
  <c r="H717" i="1"/>
  <c r="L717" i="1"/>
  <c r="N717" i="1"/>
  <c r="F718" i="1"/>
  <c r="H718" i="1"/>
  <c r="L718" i="1"/>
  <c r="N718" i="1"/>
  <c r="F719" i="1"/>
  <c r="H719" i="1"/>
  <c r="L719" i="1"/>
  <c r="N719" i="1"/>
  <c r="F720" i="1"/>
  <c r="H720" i="1"/>
  <c r="L720" i="1"/>
  <c r="N720" i="1"/>
  <c r="F721" i="1"/>
  <c r="H721" i="1"/>
  <c r="L721" i="1"/>
  <c r="N721" i="1"/>
  <c r="F722" i="1"/>
  <c r="H722" i="1"/>
  <c r="L722" i="1"/>
  <c r="N722" i="1"/>
  <c r="F723" i="1"/>
  <c r="H723" i="1"/>
  <c r="L723" i="1"/>
  <c r="N723" i="1"/>
  <c r="F724" i="1"/>
  <c r="H724" i="1"/>
  <c r="L724" i="1"/>
  <c r="N724" i="1"/>
  <c r="F725" i="1"/>
  <c r="H725" i="1"/>
  <c r="L725" i="1"/>
  <c r="N725" i="1"/>
  <c r="F726" i="1"/>
  <c r="H726" i="1"/>
  <c r="L726" i="1"/>
  <c r="N726" i="1"/>
  <c r="F727" i="1"/>
  <c r="H727" i="1"/>
  <c r="L727" i="1"/>
  <c r="N727" i="1"/>
  <c r="F728" i="1"/>
  <c r="H728" i="1"/>
  <c r="L728" i="1"/>
  <c r="N728" i="1"/>
  <c r="F729" i="1"/>
  <c r="H729" i="1"/>
  <c r="L729" i="1"/>
  <c r="N729" i="1"/>
  <c r="F730" i="1"/>
  <c r="H730" i="1"/>
  <c r="L730" i="1"/>
  <c r="N730" i="1"/>
  <c r="F731" i="1"/>
  <c r="H731" i="1"/>
  <c r="L731" i="1"/>
  <c r="N731" i="1"/>
  <c r="F732" i="1"/>
  <c r="H732" i="1"/>
  <c r="L732" i="1"/>
  <c r="N732" i="1"/>
  <c r="F733" i="1"/>
  <c r="H733" i="1"/>
  <c r="L733" i="1"/>
  <c r="N733" i="1"/>
  <c r="F734" i="1"/>
  <c r="H734" i="1"/>
  <c r="L734" i="1"/>
  <c r="N734" i="1"/>
  <c r="F735" i="1"/>
  <c r="H735" i="1"/>
  <c r="L735" i="1"/>
  <c r="N735" i="1"/>
  <c r="F736" i="1"/>
  <c r="H736" i="1"/>
  <c r="L736" i="1"/>
  <c r="N736" i="1"/>
  <c r="F737" i="1"/>
  <c r="H737" i="1"/>
  <c r="L737" i="1"/>
  <c r="N737" i="1"/>
  <c r="F738" i="1"/>
  <c r="H738" i="1"/>
  <c r="L738" i="1"/>
  <c r="N738" i="1"/>
  <c r="F739" i="1"/>
  <c r="H739" i="1"/>
  <c r="L739" i="1"/>
  <c r="N739" i="1"/>
  <c r="F740" i="1"/>
  <c r="H740" i="1"/>
  <c r="L740" i="1"/>
  <c r="N740" i="1"/>
  <c r="F741" i="1"/>
  <c r="H741" i="1"/>
  <c r="L741" i="1"/>
  <c r="N741" i="1"/>
  <c r="F742" i="1"/>
  <c r="H742" i="1"/>
  <c r="L742" i="1"/>
  <c r="N742" i="1"/>
  <c r="F743" i="1"/>
  <c r="H743" i="1"/>
  <c r="L743" i="1"/>
  <c r="N743" i="1"/>
  <c r="F744" i="1"/>
  <c r="H744" i="1"/>
  <c r="L744" i="1"/>
  <c r="N744" i="1"/>
  <c r="F745" i="1"/>
  <c r="H745" i="1"/>
  <c r="L745" i="1"/>
  <c r="N745" i="1"/>
  <c r="F746" i="1"/>
  <c r="H746" i="1"/>
  <c r="L746" i="1"/>
  <c r="N746" i="1"/>
  <c r="F747" i="1"/>
  <c r="H747" i="1"/>
  <c r="L747" i="1"/>
  <c r="N747" i="1"/>
  <c r="F748" i="1"/>
  <c r="H748" i="1"/>
  <c r="L748" i="1"/>
  <c r="N748" i="1"/>
  <c r="F749" i="1"/>
  <c r="H749" i="1"/>
  <c r="L749" i="1"/>
  <c r="N749" i="1"/>
  <c r="F750" i="1"/>
  <c r="H750" i="1"/>
  <c r="L750" i="1"/>
  <c r="N750" i="1"/>
  <c r="F751" i="1"/>
  <c r="H751" i="1"/>
  <c r="L751" i="1"/>
  <c r="N751" i="1"/>
  <c r="F752" i="1"/>
  <c r="H752" i="1"/>
  <c r="L752" i="1"/>
  <c r="N752" i="1"/>
  <c r="F753" i="1"/>
  <c r="H753" i="1"/>
  <c r="L753" i="1"/>
  <c r="N753" i="1"/>
  <c r="F754" i="1"/>
  <c r="H754" i="1"/>
  <c r="L754" i="1"/>
  <c r="N754" i="1"/>
  <c r="F755" i="1"/>
  <c r="H755" i="1"/>
  <c r="L755" i="1"/>
  <c r="N755" i="1"/>
  <c r="F756" i="1"/>
  <c r="H756" i="1"/>
  <c r="L756" i="1"/>
  <c r="N756" i="1"/>
  <c r="F757" i="1"/>
  <c r="H757" i="1"/>
  <c r="L757" i="1"/>
  <c r="N757" i="1"/>
  <c r="F758" i="1"/>
  <c r="H758" i="1"/>
  <c r="L758" i="1"/>
  <c r="N758" i="1"/>
  <c r="F759" i="1"/>
  <c r="H759" i="1"/>
  <c r="L759" i="1"/>
  <c r="N759" i="1"/>
  <c r="F760" i="1"/>
  <c r="H760" i="1"/>
  <c r="L760" i="1"/>
  <c r="N760" i="1"/>
  <c r="F761" i="1"/>
  <c r="H761" i="1"/>
  <c r="L761" i="1"/>
  <c r="N761" i="1"/>
  <c r="F762" i="1"/>
  <c r="H762" i="1"/>
  <c r="L762" i="1"/>
  <c r="N762" i="1"/>
  <c r="F763" i="1"/>
  <c r="H763" i="1"/>
  <c r="L763" i="1"/>
  <c r="N763" i="1"/>
  <c r="F764" i="1"/>
  <c r="H764" i="1"/>
  <c r="L764" i="1"/>
  <c r="N764" i="1"/>
  <c r="F765" i="1"/>
  <c r="H765" i="1"/>
  <c r="L765" i="1"/>
  <c r="N765" i="1"/>
  <c r="F766" i="1"/>
  <c r="H766" i="1"/>
  <c r="L766" i="1"/>
  <c r="N766" i="1"/>
  <c r="F767" i="1"/>
  <c r="H767" i="1"/>
  <c r="L767" i="1"/>
  <c r="N767" i="1"/>
  <c r="F768" i="1"/>
  <c r="H768" i="1"/>
  <c r="L768" i="1"/>
  <c r="N768" i="1"/>
  <c r="F769" i="1"/>
  <c r="H769" i="1"/>
  <c r="L769" i="1"/>
  <c r="N769" i="1"/>
  <c r="F770" i="1"/>
  <c r="H770" i="1"/>
  <c r="L770" i="1"/>
  <c r="N770" i="1"/>
  <c r="F771" i="1"/>
  <c r="H771" i="1"/>
  <c r="L771" i="1"/>
  <c r="N771" i="1"/>
  <c r="F772" i="1"/>
  <c r="H772" i="1"/>
  <c r="L772" i="1"/>
  <c r="N772" i="1"/>
  <c r="F773" i="1"/>
  <c r="H773" i="1"/>
  <c r="L773" i="1"/>
  <c r="N773" i="1"/>
  <c r="F774" i="1"/>
  <c r="H774" i="1"/>
  <c r="L774" i="1"/>
  <c r="N774" i="1"/>
  <c r="F775" i="1"/>
  <c r="H775" i="1"/>
  <c r="L775" i="1"/>
  <c r="N775" i="1"/>
  <c r="F776" i="1"/>
  <c r="H776" i="1"/>
  <c r="L776" i="1"/>
  <c r="N776" i="1"/>
  <c r="F777" i="1"/>
  <c r="H777" i="1"/>
  <c r="L777" i="1"/>
  <c r="N777" i="1"/>
  <c r="F778" i="1"/>
  <c r="H778" i="1"/>
  <c r="L778" i="1"/>
  <c r="N778" i="1"/>
  <c r="F779" i="1"/>
  <c r="H779" i="1"/>
  <c r="L779" i="1"/>
  <c r="N779" i="1"/>
  <c r="F780" i="1"/>
  <c r="H780" i="1"/>
  <c r="L780" i="1"/>
  <c r="N780" i="1"/>
  <c r="F781" i="1"/>
  <c r="H781" i="1"/>
  <c r="L781" i="1"/>
  <c r="N781" i="1"/>
  <c r="F782" i="1"/>
  <c r="H782" i="1"/>
  <c r="L782" i="1"/>
  <c r="N782" i="1"/>
  <c r="F783" i="1"/>
  <c r="H783" i="1"/>
  <c r="L783" i="1"/>
  <c r="N783" i="1"/>
  <c r="F784" i="1"/>
  <c r="H784" i="1"/>
  <c r="L784" i="1"/>
  <c r="N784" i="1"/>
  <c r="F785" i="1"/>
  <c r="H785" i="1"/>
  <c r="L785" i="1"/>
  <c r="N785" i="1"/>
  <c r="F786" i="1"/>
  <c r="H786" i="1"/>
  <c r="L786" i="1"/>
  <c r="N786" i="1"/>
  <c r="F787" i="1"/>
  <c r="H787" i="1"/>
  <c r="L787" i="1"/>
  <c r="N787" i="1"/>
  <c r="F788" i="1"/>
  <c r="H788" i="1"/>
  <c r="L788" i="1"/>
  <c r="N788" i="1"/>
  <c r="F789" i="1"/>
  <c r="H789" i="1"/>
  <c r="L789" i="1"/>
  <c r="N789" i="1"/>
  <c r="F790" i="1"/>
  <c r="H790" i="1"/>
  <c r="L790" i="1"/>
  <c r="N790" i="1"/>
  <c r="F791" i="1"/>
  <c r="H791" i="1"/>
  <c r="L791" i="1"/>
  <c r="N791" i="1"/>
  <c r="F792" i="1"/>
  <c r="H792" i="1"/>
  <c r="L792" i="1"/>
  <c r="N792" i="1"/>
  <c r="F793" i="1"/>
  <c r="H793" i="1"/>
  <c r="L793" i="1"/>
  <c r="N793" i="1"/>
  <c r="F794" i="1"/>
  <c r="H794" i="1"/>
  <c r="L794" i="1"/>
  <c r="N794" i="1"/>
  <c r="F795" i="1"/>
  <c r="H795" i="1"/>
  <c r="L795" i="1"/>
  <c r="N795" i="1"/>
  <c r="F796" i="1"/>
  <c r="H796" i="1"/>
  <c r="L796" i="1"/>
  <c r="N796" i="1"/>
  <c r="F797" i="1"/>
  <c r="H797" i="1"/>
  <c r="L797" i="1"/>
  <c r="N797" i="1"/>
  <c r="F798" i="1"/>
  <c r="H798" i="1"/>
  <c r="L798" i="1"/>
  <c r="N798" i="1"/>
  <c r="F799" i="1"/>
  <c r="H799" i="1"/>
  <c r="L799" i="1"/>
  <c r="N799" i="1"/>
  <c r="F800" i="1"/>
  <c r="H800" i="1"/>
  <c r="L800" i="1"/>
  <c r="N800" i="1"/>
  <c r="F801" i="1"/>
  <c r="H801" i="1"/>
  <c r="L801" i="1"/>
  <c r="N801" i="1"/>
  <c r="F802" i="1"/>
  <c r="H802" i="1"/>
  <c r="L802" i="1"/>
  <c r="N802" i="1"/>
  <c r="F803" i="1"/>
  <c r="H803" i="1"/>
  <c r="L803" i="1"/>
  <c r="N803" i="1"/>
  <c r="F804" i="1"/>
  <c r="H804" i="1"/>
  <c r="L804" i="1"/>
  <c r="N804" i="1"/>
  <c r="F805" i="1"/>
  <c r="H805" i="1"/>
  <c r="L805" i="1"/>
  <c r="N805" i="1"/>
  <c r="F806" i="1"/>
  <c r="H806" i="1"/>
  <c r="L806" i="1"/>
  <c r="N806" i="1"/>
  <c r="F807" i="1"/>
  <c r="H807" i="1"/>
  <c r="L807" i="1"/>
  <c r="N807" i="1"/>
  <c r="F808" i="1"/>
  <c r="H808" i="1"/>
  <c r="L808" i="1"/>
  <c r="N808" i="1"/>
  <c r="F809" i="1"/>
  <c r="H809" i="1"/>
  <c r="L809" i="1"/>
  <c r="N809" i="1"/>
  <c r="F810" i="1"/>
  <c r="H810" i="1"/>
  <c r="L810" i="1"/>
  <c r="N810" i="1"/>
  <c r="F811" i="1"/>
  <c r="H811" i="1"/>
  <c r="L811" i="1"/>
  <c r="N811" i="1"/>
  <c r="F812" i="1"/>
  <c r="H812" i="1"/>
  <c r="L812" i="1"/>
  <c r="N812" i="1"/>
  <c r="F813" i="1"/>
  <c r="H813" i="1"/>
  <c r="L813" i="1"/>
  <c r="N813" i="1"/>
  <c r="F814" i="1"/>
  <c r="H814" i="1"/>
  <c r="L814" i="1"/>
  <c r="N814" i="1"/>
  <c r="F815" i="1"/>
  <c r="H815" i="1"/>
  <c r="L815" i="1"/>
  <c r="N815" i="1"/>
  <c r="F816" i="1"/>
  <c r="H816" i="1"/>
  <c r="L816" i="1"/>
  <c r="N816" i="1"/>
  <c r="F817" i="1"/>
  <c r="H817" i="1"/>
  <c r="L817" i="1"/>
  <c r="N817" i="1"/>
  <c r="F818" i="1"/>
  <c r="H818" i="1"/>
  <c r="L818" i="1"/>
  <c r="N818" i="1"/>
  <c r="F819" i="1"/>
  <c r="H819" i="1"/>
  <c r="L819" i="1"/>
  <c r="N819" i="1"/>
  <c r="F820" i="1"/>
  <c r="H820" i="1"/>
  <c r="L820" i="1"/>
  <c r="N820" i="1"/>
  <c r="F821" i="1"/>
  <c r="H821" i="1"/>
  <c r="L821" i="1"/>
  <c r="N821" i="1"/>
  <c r="F822" i="1"/>
  <c r="H822" i="1"/>
  <c r="L822" i="1"/>
  <c r="N822" i="1"/>
  <c r="F823" i="1"/>
  <c r="H823" i="1"/>
  <c r="L823" i="1"/>
  <c r="N823" i="1"/>
  <c r="F824" i="1"/>
  <c r="H824" i="1"/>
  <c r="L824" i="1"/>
  <c r="N824" i="1"/>
  <c r="F825" i="1"/>
  <c r="H825" i="1"/>
  <c r="L825" i="1"/>
  <c r="N825" i="1"/>
  <c r="F826" i="1"/>
  <c r="H826" i="1"/>
  <c r="L826" i="1"/>
  <c r="N826" i="1"/>
  <c r="F827" i="1"/>
  <c r="H827" i="1"/>
  <c r="L827" i="1"/>
  <c r="N827" i="1"/>
  <c r="F828" i="1"/>
  <c r="H828" i="1"/>
  <c r="L828" i="1"/>
  <c r="N828" i="1"/>
  <c r="F829" i="1"/>
  <c r="H829" i="1"/>
  <c r="L829" i="1"/>
  <c r="N829" i="1"/>
  <c r="F830" i="1"/>
  <c r="H830" i="1"/>
  <c r="L830" i="1"/>
  <c r="N830" i="1"/>
  <c r="F831" i="1"/>
  <c r="H831" i="1"/>
  <c r="L831" i="1"/>
  <c r="N831" i="1"/>
  <c r="F832" i="1"/>
  <c r="H832" i="1"/>
  <c r="L832" i="1"/>
  <c r="N832" i="1"/>
  <c r="F833" i="1"/>
  <c r="H833" i="1"/>
  <c r="L833" i="1"/>
  <c r="N833" i="1"/>
  <c r="F834" i="1"/>
  <c r="H834" i="1"/>
  <c r="L834" i="1"/>
  <c r="N834" i="1"/>
  <c r="F835" i="1"/>
  <c r="H835" i="1"/>
  <c r="L835" i="1"/>
  <c r="N835" i="1"/>
  <c r="F836" i="1"/>
  <c r="H836" i="1"/>
  <c r="L836" i="1"/>
  <c r="N836" i="1"/>
  <c r="F837" i="1"/>
  <c r="H837" i="1"/>
  <c r="L837" i="1"/>
  <c r="N837" i="1"/>
  <c r="F838" i="1"/>
  <c r="H838" i="1"/>
  <c r="L838" i="1"/>
  <c r="N838" i="1"/>
  <c r="F839" i="1"/>
  <c r="H839" i="1"/>
  <c r="L839" i="1"/>
  <c r="N839" i="1"/>
  <c r="F840" i="1"/>
  <c r="H840" i="1"/>
  <c r="L840" i="1"/>
  <c r="N840" i="1"/>
  <c r="F841" i="1"/>
  <c r="H841" i="1"/>
  <c r="L841" i="1"/>
  <c r="N841" i="1"/>
  <c r="F842" i="1"/>
  <c r="H842" i="1"/>
  <c r="L842" i="1"/>
  <c r="N842" i="1"/>
  <c r="F843" i="1"/>
  <c r="H843" i="1"/>
  <c r="L843" i="1"/>
  <c r="N843" i="1"/>
  <c r="F844" i="1"/>
  <c r="H844" i="1"/>
  <c r="L844" i="1"/>
  <c r="N844" i="1"/>
  <c r="F845" i="1"/>
  <c r="H845" i="1"/>
  <c r="L845" i="1"/>
  <c r="N845" i="1"/>
  <c r="F846" i="1"/>
  <c r="H846" i="1"/>
  <c r="L846" i="1"/>
  <c r="N846" i="1"/>
  <c r="F847" i="1"/>
  <c r="H847" i="1"/>
  <c r="L847" i="1"/>
  <c r="N847" i="1"/>
  <c r="F848" i="1"/>
  <c r="H848" i="1"/>
  <c r="L848" i="1"/>
  <c r="N848" i="1"/>
  <c r="F849" i="1"/>
  <c r="H849" i="1"/>
  <c r="L849" i="1"/>
  <c r="N849" i="1"/>
  <c r="F850" i="1"/>
  <c r="H850" i="1"/>
  <c r="L850" i="1"/>
  <c r="N850" i="1"/>
  <c r="F851" i="1"/>
  <c r="H851" i="1"/>
  <c r="L851" i="1"/>
  <c r="N851" i="1"/>
  <c r="F852" i="1"/>
  <c r="H852" i="1"/>
  <c r="L852" i="1"/>
  <c r="N852" i="1"/>
  <c r="F853" i="1"/>
  <c r="H853" i="1"/>
  <c r="L853" i="1"/>
  <c r="N853" i="1"/>
  <c r="F854" i="1"/>
  <c r="H854" i="1"/>
  <c r="L854" i="1"/>
  <c r="N854" i="1"/>
  <c r="F855" i="1"/>
  <c r="H855" i="1"/>
  <c r="L855" i="1"/>
  <c r="N855" i="1"/>
  <c r="F856" i="1"/>
  <c r="H856" i="1"/>
  <c r="L856" i="1"/>
  <c r="N856" i="1"/>
  <c r="F857" i="1"/>
  <c r="H857" i="1"/>
  <c r="L857" i="1"/>
  <c r="N857" i="1"/>
  <c r="F858" i="1"/>
  <c r="H858" i="1"/>
  <c r="L858" i="1"/>
  <c r="N858" i="1"/>
  <c r="F859" i="1"/>
  <c r="H859" i="1"/>
  <c r="L859" i="1"/>
  <c r="N859" i="1"/>
  <c r="F860" i="1"/>
  <c r="H860" i="1"/>
  <c r="L860" i="1"/>
  <c r="N860" i="1"/>
  <c r="F861" i="1"/>
  <c r="H861" i="1"/>
  <c r="L861" i="1"/>
  <c r="N861" i="1"/>
  <c r="F862" i="1"/>
  <c r="H862" i="1"/>
  <c r="L862" i="1"/>
  <c r="N862" i="1"/>
  <c r="F863" i="1"/>
  <c r="H863" i="1"/>
  <c r="L863" i="1"/>
  <c r="N863" i="1"/>
  <c r="F864" i="1"/>
  <c r="H864" i="1"/>
  <c r="L864" i="1"/>
  <c r="N864" i="1"/>
  <c r="F865" i="1"/>
  <c r="H865" i="1"/>
  <c r="L865" i="1"/>
  <c r="N865" i="1"/>
  <c r="F866" i="1"/>
  <c r="H866" i="1"/>
  <c r="L866" i="1"/>
  <c r="N866" i="1"/>
  <c r="F867" i="1"/>
  <c r="H867" i="1"/>
  <c r="L867" i="1"/>
  <c r="N867" i="1"/>
  <c r="F868" i="1"/>
  <c r="H868" i="1"/>
  <c r="L868" i="1"/>
  <c r="N868" i="1"/>
  <c r="F869" i="1"/>
  <c r="H869" i="1"/>
  <c r="L869" i="1"/>
  <c r="N869" i="1"/>
  <c r="F870" i="1"/>
  <c r="H870" i="1"/>
  <c r="L870" i="1"/>
  <c r="N870" i="1"/>
  <c r="F871" i="1"/>
  <c r="H871" i="1"/>
  <c r="L871" i="1"/>
  <c r="N871" i="1"/>
  <c r="F872" i="1"/>
  <c r="H872" i="1"/>
  <c r="L872" i="1"/>
  <c r="N872" i="1"/>
  <c r="F873" i="1"/>
  <c r="H873" i="1"/>
  <c r="L873" i="1"/>
  <c r="N873" i="1"/>
  <c r="F874" i="1"/>
  <c r="H874" i="1"/>
  <c r="L874" i="1"/>
  <c r="N874" i="1"/>
  <c r="F875" i="1"/>
  <c r="H875" i="1"/>
  <c r="L875" i="1"/>
  <c r="N875" i="1"/>
  <c r="F876" i="1"/>
  <c r="H876" i="1"/>
  <c r="L876" i="1"/>
  <c r="N876" i="1"/>
  <c r="F877" i="1"/>
  <c r="H877" i="1"/>
  <c r="L877" i="1"/>
  <c r="N877" i="1"/>
  <c r="F878" i="1"/>
  <c r="H878" i="1"/>
  <c r="L878" i="1"/>
  <c r="N878" i="1"/>
  <c r="F879" i="1"/>
  <c r="H879" i="1"/>
  <c r="L879" i="1"/>
  <c r="N879" i="1"/>
  <c r="F880" i="1"/>
  <c r="H880" i="1"/>
  <c r="L880" i="1"/>
  <c r="N880" i="1"/>
  <c r="F881" i="1"/>
  <c r="H881" i="1"/>
  <c r="L881" i="1"/>
  <c r="N881" i="1"/>
  <c r="F882" i="1"/>
  <c r="H882" i="1"/>
  <c r="L882" i="1"/>
  <c r="N882" i="1"/>
  <c r="F883" i="1"/>
  <c r="H883" i="1"/>
  <c r="L883" i="1"/>
  <c r="N883" i="1"/>
  <c r="F884" i="1"/>
  <c r="H884" i="1"/>
  <c r="L884" i="1"/>
  <c r="N884" i="1"/>
  <c r="F885" i="1"/>
  <c r="H885" i="1"/>
  <c r="L885" i="1"/>
  <c r="N885" i="1"/>
  <c r="F886" i="1"/>
  <c r="H886" i="1"/>
  <c r="L886" i="1"/>
  <c r="N886" i="1"/>
  <c r="F887" i="1"/>
  <c r="H887" i="1"/>
  <c r="L887" i="1"/>
  <c r="N887" i="1"/>
  <c r="F888" i="1"/>
  <c r="H888" i="1"/>
  <c r="L888" i="1"/>
  <c r="N888" i="1"/>
  <c r="F889" i="1"/>
  <c r="H889" i="1"/>
  <c r="L889" i="1"/>
  <c r="N889" i="1"/>
  <c r="F890" i="1"/>
  <c r="H890" i="1"/>
  <c r="L890" i="1"/>
  <c r="N890" i="1"/>
  <c r="F891" i="1"/>
  <c r="H891" i="1"/>
  <c r="L891" i="1"/>
  <c r="N891" i="1"/>
  <c r="F892" i="1"/>
  <c r="H892" i="1"/>
  <c r="L892" i="1"/>
  <c r="N892" i="1"/>
  <c r="F893" i="1"/>
  <c r="H893" i="1"/>
  <c r="L893" i="1"/>
  <c r="N893" i="1"/>
  <c r="F894" i="1"/>
  <c r="H894" i="1"/>
  <c r="L894" i="1"/>
  <c r="N894" i="1"/>
  <c r="F895" i="1"/>
  <c r="H895" i="1"/>
  <c r="L895" i="1"/>
  <c r="N895" i="1"/>
  <c r="F896" i="1"/>
  <c r="H896" i="1"/>
  <c r="L896" i="1"/>
  <c r="N896" i="1"/>
  <c r="F897" i="1"/>
  <c r="H897" i="1"/>
  <c r="L897" i="1"/>
  <c r="N897" i="1"/>
  <c r="F898" i="1"/>
  <c r="H898" i="1"/>
  <c r="L898" i="1"/>
  <c r="N898" i="1"/>
  <c r="F899" i="1"/>
  <c r="H899" i="1"/>
  <c r="L899" i="1"/>
  <c r="N899" i="1"/>
  <c r="F900" i="1"/>
  <c r="H900" i="1"/>
  <c r="L900" i="1"/>
  <c r="N900" i="1"/>
  <c r="F901" i="1"/>
  <c r="H901" i="1"/>
  <c r="L901" i="1"/>
  <c r="N901" i="1"/>
  <c r="F902" i="1"/>
  <c r="H902" i="1"/>
  <c r="L902" i="1"/>
  <c r="N902" i="1"/>
  <c r="F903" i="1"/>
  <c r="H903" i="1"/>
  <c r="L903" i="1"/>
  <c r="N903" i="1"/>
  <c r="F904" i="1"/>
  <c r="H904" i="1"/>
  <c r="L904" i="1"/>
  <c r="N904" i="1"/>
  <c r="F905" i="1"/>
  <c r="H905" i="1"/>
  <c r="L905" i="1"/>
  <c r="N905" i="1"/>
  <c r="F906" i="1"/>
  <c r="H906" i="1"/>
  <c r="L906" i="1"/>
  <c r="N906" i="1"/>
  <c r="F907" i="1"/>
  <c r="H907" i="1"/>
  <c r="L907" i="1"/>
  <c r="N907" i="1"/>
  <c r="F908" i="1"/>
  <c r="H908" i="1"/>
  <c r="L908" i="1"/>
  <c r="N908" i="1"/>
  <c r="F909" i="1"/>
  <c r="H909" i="1"/>
  <c r="L909" i="1"/>
  <c r="N909" i="1"/>
  <c r="F910" i="1"/>
  <c r="H910" i="1"/>
  <c r="L910" i="1"/>
  <c r="N910" i="1"/>
  <c r="F911" i="1"/>
  <c r="H911" i="1"/>
  <c r="L911" i="1"/>
  <c r="N911" i="1"/>
  <c r="F912" i="1"/>
  <c r="H912" i="1"/>
  <c r="L912" i="1"/>
  <c r="N912" i="1"/>
  <c r="F913" i="1"/>
  <c r="H913" i="1"/>
  <c r="L913" i="1"/>
  <c r="N913" i="1"/>
  <c r="F914" i="1"/>
  <c r="H914" i="1"/>
  <c r="L914" i="1"/>
  <c r="N914" i="1"/>
  <c r="F915" i="1"/>
  <c r="H915" i="1"/>
  <c r="L915" i="1"/>
  <c r="N915" i="1"/>
  <c r="F916" i="1"/>
  <c r="H916" i="1"/>
  <c r="L916" i="1"/>
  <c r="N916" i="1"/>
  <c r="F917" i="1"/>
  <c r="H917" i="1"/>
  <c r="L917" i="1"/>
  <c r="N917" i="1"/>
  <c r="F918" i="1"/>
  <c r="H918" i="1"/>
  <c r="L918" i="1"/>
  <c r="N918" i="1"/>
  <c r="F919" i="1"/>
  <c r="H919" i="1"/>
  <c r="L919" i="1"/>
  <c r="N919" i="1"/>
  <c r="F920" i="1"/>
  <c r="H920" i="1"/>
  <c r="L920" i="1"/>
  <c r="N920" i="1"/>
  <c r="F921" i="1"/>
  <c r="H921" i="1"/>
  <c r="L921" i="1"/>
  <c r="N921" i="1"/>
  <c r="F922" i="1"/>
  <c r="H922" i="1"/>
  <c r="L922" i="1"/>
  <c r="N922" i="1"/>
  <c r="F923" i="1"/>
  <c r="H923" i="1"/>
  <c r="L923" i="1"/>
  <c r="N923" i="1"/>
  <c r="F924" i="1"/>
  <c r="H924" i="1"/>
  <c r="L924" i="1"/>
  <c r="N924" i="1"/>
  <c r="F925" i="1"/>
  <c r="H925" i="1"/>
  <c r="L925" i="1"/>
  <c r="N925" i="1"/>
  <c r="F926" i="1"/>
  <c r="H926" i="1"/>
  <c r="L926" i="1"/>
  <c r="N926" i="1"/>
  <c r="F927" i="1"/>
  <c r="H927" i="1"/>
  <c r="L927" i="1"/>
  <c r="N927" i="1"/>
  <c r="F928" i="1"/>
  <c r="H928" i="1"/>
  <c r="L928" i="1"/>
  <c r="N928" i="1"/>
  <c r="F929" i="1"/>
  <c r="H929" i="1"/>
  <c r="L929" i="1"/>
  <c r="N929" i="1"/>
  <c r="F930" i="1"/>
  <c r="H930" i="1"/>
  <c r="L930" i="1"/>
  <c r="N930" i="1"/>
  <c r="F931" i="1"/>
  <c r="H931" i="1"/>
  <c r="L931" i="1"/>
  <c r="N931" i="1"/>
  <c r="F932" i="1"/>
  <c r="H932" i="1"/>
  <c r="L932" i="1"/>
  <c r="N932" i="1"/>
  <c r="F933" i="1"/>
  <c r="H933" i="1"/>
  <c r="L933" i="1"/>
  <c r="N933" i="1"/>
  <c r="F934" i="1"/>
  <c r="H934" i="1"/>
  <c r="L934" i="1"/>
  <c r="N934" i="1"/>
  <c r="F935" i="1"/>
  <c r="H935" i="1"/>
  <c r="L935" i="1"/>
  <c r="N935" i="1"/>
  <c r="F936" i="1"/>
  <c r="H936" i="1"/>
  <c r="L936" i="1"/>
  <c r="N936" i="1"/>
  <c r="F937" i="1"/>
  <c r="H937" i="1"/>
  <c r="L937" i="1"/>
  <c r="N937" i="1"/>
  <c r="F938" i="1"/>
  <c r="H938" i="1"/>
  <c r="L938" i="1"/>
  <c r="N938" i="1"/>
  <c r="F939" i="1"/>
  <c r="H939" i="1"/>
  <c r="L939" i="1"/>
  <c r="N939" i="1"/>
  <c r="F940" i="1"/>
  <c r="H940" i="1"/>
  <c r="L940" i="1"/>
  <c r="N940" i="1"/>
  <c r="F941" i="1"/>
  <c r="H941" i="1"/>
  <c r="L941" i="1"/>
  <c r="N941" i="1"/>
  <c r="F942" i="1"/>
  <c r="H942" i="1"/>
  <c r="L942" i="1"/>
  <c r="N942" i="1"/>
  <c r="F943" i="1"/>
  <c r="H943" i="1"/>
  <c r="L943" i="1"/>
  <c r="N943" i="1"/>
  <c r="F944" i="1"/>
  <c r="H944" i="1"/>
  <c r="L944" i="1"/>
  <c r="N944" i="1"/>
  <c r="F945" i="1"/>
  <c r="H945" i="1"/>
  <c r="L945" i="1"/>
  <c r="N945" i="1"/>
  <c r="F946" i="1"/>
  <c r="H946" i="1"/>
  <c r="L946" i="1"/>
  <c r="N946" i="1"/>
  <c r="F947" i="1"/>
  <c r="H947" i="1"/>
  <c r="L947" i="1"/>
  <c r="N947" i="1"/>
  <c r="F948" i="1"/>
  <c r="H948" i="1"/>
  <c r="L948" i="1"/>
  <c r="N948" i="1"/>
  <c r="F949" i="1"/>
  <c r="H949" i="1"/>
  <c r="L949" i="1"/>
  <c r="N949" i="1"/>
  <c r="F950" i="1"/>
  <c r="H950" i="1"/>
  <c r="L950" i="1"/>
  <c r="N950" i="1"/>
  <c r="F951" i="1"/>
  <c r="H951" i="1"/>
  <c r="L951" i="1"/>
  <c r="N951" i="1"/>
  <c r="F952" i="1"/>
  <c r="H952" i="1"/>
  <c r="L952" i="1"/>
  <c r="N952" i="1"/>
  <c r="F953" i="1"/>
  <c r="H953" i="1"/>
  <c r="L953" i="1"/>
  <c r="N953" i="1"/>
  <c r="F954" i="1"/>
  <c r="H954" i="1"/>
  <c r="L954" i="1"/>
  <c r="N954" i="1"/>
  <c r="F955" i="1"/>
  <c r="H955" i="1"/>
  <c r="L955" i="1"/>
  <c r="N955" i="1"/>
  <c r="F956" i="1"/>
  <c r="H956" i="1"/>
  <c r="L956" i="1"/>
  <c r="N956" i="1"/>
  <c r="F957" i="1"/>
  <c r="H957" i="1"/>
  <c r="L957" i="1"/>
  <c r="N957" i="1"/>
  <c r="F958" i="1"/>
  <c r="H958" i="1"/>
  <c r="L958" i="1"/>
  <c r="N958" i="1"/>
  <c r="F959" i="1"/>
  <c r="H959" i="1"/>
  <c r="L959" i="1"/>
  <c r="N959" i="1"/>
  <c r="F960" i="1"/>
  <c r="H960" i="1"/>
  <c r="L960" i="1"/>
  <c r="N960" i="1"/>
  <c r="F961" i="1"/>
  <c r="H961" i="1"/>
  <c r="L961" i="1"/>
  <c r="N961" i="1"/>
  <c r="F962" i="1"/>
  <c r="H962" i="1"/>
  <c r="L962" i="1"/>
  <c r="N962" i="1"/>
  <c r="F963" i="1"/>
  <c r="H963" i="1"/>
  <c r="L963" i="1"/>
  <c r="N963" i="1"/>
  <c r="F964" i="1"/>
  <c r="H964" i="1"/>
  <c r="L964" i="1"/>
  <c r="N964" i="1"/>
  <c r="F965" i="1"/>
  <c r="H965" i="1"/>
  <c r="L965" i="1"/>
  <c r="N965" i="1"/>
  <c r="F966" i="1"/>
  <c r="H966" i="1"/>
  <c r="L966" i="1"/>
  <c r="N966" i="1"/>
  <c r="F967" i="1"/>
  <c r="H967" i="1"/>
  <c r="L967" i="1"/>
  <c r="N967" i="1"/>
  <c r="F968" i="1"/>
  <c r="H968" i="1"/>
  <c r="L968" i="1"/>
  <c r="N968" i="1"/>
  <c r="F969" i="1"/>
  <c r="H969" i="1"/>
  <c r="L969" i="1"/>
  <c r="N969" i="1"/>
  <c r="F970" i="1"/>
  <c r="H970" i="1"/>
  <c r="L970" i="1"/>
  <c r="N970" i="1"/>
  <c r="F971" i="1"/>
  <c r="H971" i="1"/>
  <c r="L971" i="1"/>
  <c r="N971" i="1"/>
  <c r="F972" i="1"/>
  <c r="H972" i="1"/>
  <c r="L972" i="1"/>
  <c r="N972" i="1"/>
  <c r="F973" i="1"/>
  <c r="H973" i="1"/>
  <c r="L973" i="1"/>
  <c r="N973" i="1"/>
  <c r="F974" i="1"/>
  <c r="H974" i="1"/>
  <c r="L974" i="1"/>
  <c r="N974" i="1"/>
  <c r="F975" i="1"/>
  <c r="H975" i="1"/>
  <c r="L975" i="1"/>
  <c r="N975" i="1"/>
  <c r="F976" i="1"/>
  <c r="H976" i="1"/>
  <c r="L976" i="1"/>
  <c r="N976" i="1"/>
  <c r="F977" i="1"/>
  <c r="H977" i="1"/>
  <c r="L977" i="1"/>
  <c r="N977" i="1"/>
  <c r="F978" i="1"/>
  <c r="H978" i="1"/>
  <c r="L978" i="1"/>
  <c r="N978" i="1"/>
  <c r="F979" i="1"/>
  <c r="H979" i="1"/>
  <c r="L979" i="1"/>
  <c r="N979" i="1"/>
  <c r="F980" i="1"/>
  <c r="H980" i="1"/>
  <c r="L980" i="1"/>
  <c r="N980" i="1"/>
  <c r="F981" i="1"/>
  <c r="H981" i="1"/>
  <c r="L981" i="1"/>
  <c r="N981" i="1"/>
  <c r="F982" i="1"/>
  <c r="H982" i="1"/>
  <c r="L982" i="1"/>
  <c r="N982" i="1"/>
  <c r="F983" i="1"/>
  <c r="H983" i="1"/>
  <c r="L983" i="1"/>
  <c r="N983" i="1"/>
  <c r="F984" i="1"/>
  <c r="H984" i="1"/>
  <c r="L984" i="1"/>
  <c r="N984" i="1"/>
  <c r="F985" i="1"/>
  <c r="H985" i="1"/>
  <c r="L985" i="1"/>
  <c r="N985" i="1"/>
  <c r="F986" i="1"/>
  <c r="H986" i="1"/>
  <c r="L986" i="1"/>
  <c r="N986" i="1"/>
  <c r="F987" i="1"/>
  <c r="H987" i="1"/>
  <c r="L987" i="1"/>
  <c r="N987" i="1"/>
  <c r="F988" i="1"/>
  <c r="H988" i="1"/>
  <c r="L988" i="1"/>
  <c r="N988" i="1"/>
  <c r="F989" i="1"/>
  <c r="H989" i="1"/>
  <c r="L989" i="1"/>
  <c r="N989" i="1"/>
  <c r="F990" i="1"/>
  <c r="H990" i="1"/>
  <c r="L990" i="1"/>
  <c r="N990" i="1"/>
  <c r="F991" i="1"/>
  <c r="H991" i="1"/>
  <c r="L991" i="1"/>
  <c r="N991" i="1"/>
  <c r="F992" i="1"/>
  <c r="H992" i="1"/>
  <c r="L992" i="1"/>
  <c r="N992" i="1"/>
  <c r="F993" i="1"/>
  <c r="H993" i="1"/>
  <c r="L993" i="1"/>
  <c r="N993" i="1"/>
  <c r="F994" i="1"/>
  <c r="H994" i="1"/>
  <c r="L994" i="1"/>
  <c r="N994" i="1"/>
  <c r="F995" i="1"/>
  <c r="H995" i="1"/>
  <c r="L995" i="1"/>
  <c r="N995" i="1"/>
  <c r="F996" i="1"/>
  <c r="H996" i="1"/>
  <c r="L996" i="1"/>
  <c r="N996" i="1"/>
  <c r="F997" i="1"/>
  <c r="H997" i="1"/>
  <c r="L997" i="1"/>
  <c r="N997" i="1"/>
  <c r="F998" i="1"/>
  <c r="H998" i="1"/>
  <c r="L998" i="1"/>
  <c r="N998" i="1"/>
  <c r="F999" i="1"/>
  <c r="H999" i="1"/>
  <c r="L999" i="1"/>
  <c r="N999" i="1"/>
  <c r="F1000" i="1"/>
  <c r="H1000" i="1"/>
  <c r="L1000" i="1"/>
  <c r="N1000" i="1"/>
  <c r="F1001" i="1"/>
  <c r="H1001" i="1"/>
  <c r="L1001" i="1"/>
  <c r="N1001" i="1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E7" i="5" l="1"/>
  <c r="H7" i="5" s="1"/>
  <c r="E4" i="5"/>
  <c r="F4" i="5" s="1"/>
  <c r="E11" i="5"/>
  <c r="G11" i="5" s="1"/>
  <c r="E9" i="5"/>
  <c r="F9" i="5" s="1"/>
  <c r="E5" i="5"/>
  <c r="G5" i="5" s="1"/>
  <c r="E10" i="5"/>
  <c r="F10" i="5" s="1"/>
  <c r="E6" i="5"/>
  <c r="G6" i="5" s="1"/>
  <c r="E8" i="5"/>
  <c r="G8" i="5" s="1"/>
  <c r="E3" i="5"/>
  <c r="F3" i="5" s="1"/>
  <c r="E2" i="5"/>
  <c r="G2" i="5" s="1"/>
  <c r="E12" i="5"/>
  <c r="G12" i="5" s="1"/>
  <c r="E13" i="5"/>
  <c r="H13" i="5" s="1"/>
  <c r="H4" i="5"/>
  <c r="H9" i="5"/>
  <c r="H3" i="5"/>
  <c r="F11" i="5"/>
  <c r="G3" i="5"/>
  <c r="H11" i="5"/>
  <c r="H8" i="5"/>
  <c r="H5" i="5"/>
  <c r="H2" i="5"/>
  <c r="G7" i="5" l="1"/>
  <c r="F7" i="5"/>
  <c r="G9" i="5"/>
  <c r="G4" i="5"/>
  <c r="F5" i="5"/>
  <c r="G10" i="5"/>
  <c r="F8" i="5"/>
  <c r="H12" i="5"/>
  <c r="H10" i="5"/>
  <c r="F12" i="5"/>
  <c r="F6" i="5"/>
  <c r="H6" i="5"/>
  <c r="G13" i="5"/>
  <c r="F13" i="5"/>
  <c r="F2" i="5"/>
  <c r="H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1C7529-5F4D-40C5-9A6C-22E77349289A}" keepAlive="1" name="Query - Failed Outcome" description="Connection to the 'Failed Outcome' query in the workbook." type="5" refreshedVersion="8" background="1" saveData="1">
    <dbPr connection="Provider=Microsoft.Mashup.OleDb.1;Data Source=$Workbook$;Location=&quot;Failed Outcome&quot;;Extended Properties=&quot;&quot;" command="SELECT * FROM [Failed Outcome]"/>
  </connection>
  <connection id="2" xr16:uid="{A9A80D7B-A532-467A-907B-7E7E8C7CFD34}" keepAlive="1" name="Query - Successful_outcome" description="Connection to the 'Successful_outcome' query in the workbook." type="5" refreshedVersion="8" background="1" saveData="1">
    <dbPr connection="Provider=Microsoft.Mashup.OleDb.1;Data Source=$Workbook$;Location=Successful_outcome;Extended Properties=&quot;&quot;" command="SELECT * FROM [Successful_outcome]"/>
  </connection>
</connections>
</file>

<file path=xl/sharedStrings.xml><?xml version="1.0" encoding="utf-8"?>
<sst xmlns="http://schemas.openxmlformats.org/spreadsheetml/2006/main" count="9053" uniqueCount="2109">
  <si>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</si>
  <si>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</si>
  <si>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</si>
  <si>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</si>
  <si>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</si>
  <si>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</si>
  <si>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</si>
  <si>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</si>
  <si>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</si>
  <si>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</si>
  <si>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</si>
  <si>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</si>
  <si>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</si>
  <si>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</si>
  <si>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</si>
  <si>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</si>
  <si>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</si>
  <si>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</si>
  <si>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</si>
  <si>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</si>
  <si>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</si>
  <si>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</si>
  <si>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</si>
  <si>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</si>
  <si>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</si>
  <si>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</si>
  <si>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</si>
  <si>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</si>
  <si>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</si>
  <si>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</si>
  <si>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</si>
  <si>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</si>
  <si>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</si>
  <si>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</si>
  <si>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</si>
  <si>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</si>
  <si>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</si>
  <si>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</si>
  <si>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</si>
  <si>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</si>
  <si>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</si>
  <si>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</si>
  <si>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</si>
  <si>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</si>
  <si>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</si>
  <si>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</si>
  <si>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</si>
  <si>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</si>
  <si>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</si>
  <si>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</si>
  <si>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</si>
  <si>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</si>
  <si>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</si>
  <si>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</si>
  <si>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</si>
  <si>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</si>
  <si>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</si>
  <si>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</si>
  <si>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</si>
  <si>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</si>
  <si>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</si>
  <si>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</si>
  <si>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</si>
  <si>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</si>
  <si>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</si>
  <si>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</si>
  <si>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</si>
  <si>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</si>
  <si>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</si>
  <si>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</si>
  <si>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</si>
  <si>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</si>
  <si>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</si>
  <si>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</si>
  <si>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</si>
  <si>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</si>
  <si>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</si>
  <si>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</si>
  <si>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</si>
  <si>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</si>
  <si>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</si>
  <si>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</si>
  <si>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</si>
  <si>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</si>
  <si>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</si>
  <si>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</si>
  <si>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</si>
  <si>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</si>
  <si>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</si>
  <si>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</si>
  <si>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</si>
  <si>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</si>
  <si>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</si>
  <si>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</si>
  <si>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</si>
  <si>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</si>
  <si>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</si>
  <si>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</si>
  <si>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</si>
  <si>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</si>
  <si>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</si>
  <si>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</si>
  <si>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</si>
  <si>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</si>
  <si>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</si>
  <si>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</si>
  <si>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</si>
  <si>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</si>
  <si>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</si>
  <si>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</si>
  <si>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</si>
  <si>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</si>
  <si>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</si>
  <si>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</si>
  <si>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</si>
  <si>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</si>
  <si>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</si>
  <si>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</si>
  <si>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</si>
  <si>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</si>
  <si>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</si>
  <si>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</si>
  <si>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</si>
  <si>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</si>
  <si>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</si>
  <si>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</si>
  <si>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</si>
  <si>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</si>
  <si>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</si>
  <si>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</si>
  <si>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</si>
  <si>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</si>
  <si>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</si>
  <si>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</si>
  <si>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</si>
  <si>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</si>
  <si>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</si>
  <si>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</si>
  <si>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</si>
  <si>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</si>
  <si>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</si>
  <si>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</si>
  <si>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</si>
  <si>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</si>
  <si>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</si>
  <si>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</si>
  <si>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</si>
  <si>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</si>
  <si>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</si>
  <si>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</si>
  <si>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</si>
  <si>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</si>
  <si>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</si>
  <si>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</si>
  <si>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</si>
  <si>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</si>
  <si>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</si>
  <si>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</si>
  <si>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</si>
  <si>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</si>
  <si>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</si>
  <si>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</si>
  <si>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</si>
  <si>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</si>
  <si>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</si>
  <si>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</si>
  <si>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</si>
  <si>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</si>
  <si>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</si>
  <si>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</si>
  <si>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</si>
  <si>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</si>
  <si>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</si>
  <si>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</si>
  <si>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</si>
  <si>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</si>
  <si>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</si>
  <si>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</si>
  <si>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</si>
  <si>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</si>
  <si>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</si>
  <si>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</si>
  <si>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</si>
  <si>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</si>
  <si>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</si>
  <si>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</si>
  <si>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</si>
  <si>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</si>
  <si>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</si>
  <si>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</si>
  <si>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</si>
  <si>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</si>
  <si>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</si>
  <si>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</si>
  <si>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</si>
  <si>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</si>
  <si>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</si>
  <si>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</si>
  <si>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</si>
  <si>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</si>
  <si>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</si>
  <si>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</si>
  <si>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</si>
  <si>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</si>
  <si>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</si>
  <si>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</si>
  <si>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</si>
  <si>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</si>
  <si>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</si>
  <si>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</si>
  <si>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</si>
  <si>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</si>
  <si>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</si>
  <si>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</si>
  <si>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</si>
  <si>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</si>
  <si>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</si>
  <si>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</si>
  <si>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</si>
  <si>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</si>
  <si>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</si>
  <si>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</si>
  <si>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</si>
  <si>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</si>
  <si>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</si>
  <si>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</si>
  <si>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</si>
  <si>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</si>
  <si>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</si>
  <si>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</si>
  <si>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</si>
  <si>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</si>
  <si>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</si>
  <si>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</si>
  <si>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</si>
  <si>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</si>
  <si>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</si>
  <si>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</si>
  <si>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</si>
  <si>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</si>
  <si>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</si>
  <si>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</si>
  <si>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</si>
  <si>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</si>
  <si>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</si>
  <si>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</si>
  <si>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</si>
  <si>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</si>
  <si>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</si>
  <si>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</si>
  <si>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</si>
  <si>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</si>
  <si>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</si>
  <si>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</si>
  <si>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</si>
  <si>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</si>
  <si>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</si>
  <si>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</si>
  <si>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</si>
  <si>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</si>
  <si>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</si>
  <si>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</si>
  <si>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</si>
  <si>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</si>
  <si>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</si>
  <si>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</si>
  <si>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</si>
  <si>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</si>
  <si>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</si>
  <si>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</si>
  <si>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</si>
  <si>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</si>
  <si>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</si>
  <si>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</si>
  <si>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</si>
  <si>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</si>
  <si>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</si>
  <si>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</si>
  <si>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</si>
  <si>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</si>
  <si>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</si>
  <si>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</si>
  <si>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</si>
  <si>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</si>
  <si>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</si>
  <si>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</si>
  <si>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</si>
  <si>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</si>
  <si>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</si>
  <si>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</si>
  <si>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</si>
  <si>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</si>
  <si>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</si>
  <si>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</si>
  <si>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</si>
  <si>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</si>
  <si>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</si>
  <si>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</si>
  <si>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</si>
  <si>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</si>
  <si>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</si>
  <si>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</si>
  <si>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</si>
  <si>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</si>
  <si>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</si>
  <si>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</si>
  <si>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</si>
  <si>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</si>
  <si>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</si>
  <si>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</si>
  <si>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</si>
  <si>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</si>
  <si>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</si>
  <si>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</si>
  <si>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</si>
  <si>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</si>
  <si>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</si>
  <si>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</si>
  <si>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</si>
  <si>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</si>
  <si>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</si>
  <si>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</si>
  <si>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</si>
  <si>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</si>
  <si>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</si>
  <si>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</si>
  <si>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</si>
  <si>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</si>
  <si>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</si>
  <si>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</si>
  <si>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</si>
  <si>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</si>
  <si>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</si>
  <si>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</si>
  <si>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</si>
  <si>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</si>
  <si>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</si>
  <si>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</si>
  <si>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</si>
  <si>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</si>
  <si>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</si>
  <si>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</si>
  <si>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</si>
  <si>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</si>
  <si>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</si>
  <si>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</si>
  <si>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</si>
  <si>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</si>
  <si>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</si>
  <si>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</si>
  <si>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</si>
  <si>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</si>
  <si>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</si>
  <si>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</si>
  <si>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</si>
  <si>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</si>
  <si>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</si>
  <si>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</si>
  <si>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</si>
  <si>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</si>
  <si>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</si>
  <si>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</si>
  <si>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</si>
  <si>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</si>
  <si>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</si>
  <si>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</si>
  <si>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</si>
  <si>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</si>
  <si>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</si>
  <si>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</si>
  <si>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</si>
  <si>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</si>
  <si>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</si>
  <si>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</si>
  <si>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</si>
  <si>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</si>
  <si>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</si>
  <si>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</si>
  <si>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</si>
  <si>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</si>
  <si>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</si>
  <si>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</si>
  <si>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</si>
  <si>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</si>
  <si>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</si>
  <si>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</si>
  <si>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</si>
  <si>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</si>
  <si>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</si>
  <si>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</si>
  <si>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</si>
  <si>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</si>
  <si>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</si>
  <si>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</si>
  <si>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</si>
  <si>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</si>
  <si>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</si>
  <si>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</si>
  <si>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</si>
  <si>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</si>
  <si>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</si>
  <si>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</si>
  <si>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</si>
  <si>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</si>
  <si>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</si>
  <si>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</si>
  <si>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</si>
  <si>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</si>
  <si>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</si>
  <si>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</si>
  <si>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</si>
  <si>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</si>
  <si>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</si>
  <si>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</si>
  <si>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</si>
  <si>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</si>
  <si>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</si>
  <si>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</si>
  <si>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</si>
  <si>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</si>
  <si>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</si>
  <si>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</si>
  <si>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</si>
  <si>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</si>
  <si>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</si>
  <si>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</si>
  <si>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</si>
  <si>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</si>
  <si>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</si>
  <si>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</si>
  <si>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</si>
  <si>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</si>
  <si>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</si>
  <si>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</si>
  <si>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</si>
  <si>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</si>
  <si>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</si>
  <si>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</si>
  <si>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</si>
  <si>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</si>
  <si>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</si>
  <si>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</si>
  <si>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</si>
  <si>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</si>
  <si>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</si>
  <si>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</si>
  <si>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</si>
  <si>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</si>
  <si>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</si>
  <si>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</si>
  <si>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</si>
  <si>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</si>
  <si>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</si>
  <si>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</si>
  <si>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</si>
  <si>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</si>
  <si>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</si>
  <si>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</si>
  <si>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</si>
  <si>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</si>
  <si>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</si>
  <si>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</si>
  <si>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</si>
  <si>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</si>
  <si>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</si>
  <si>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</si>
  <si>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</si>
  <si>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</si>
  <si>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</si>
  <si>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</si>
  <si>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</si>
  <si>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</si>
  <si>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</si>
  <si>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</si>
  <si>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</si>
  <si>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</si>
  <si>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</si>
  <si>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</si>
  <si>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</si>
  <si>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</si>
  <si>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</si>
  <si>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</si>
  <si>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</si>
  <si>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</si>
  <si>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</si>
  <si>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</si>
  <si>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</si>
  <si>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</si>
  <si>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</si>
  <si>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</si>
  <si>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</si>
  <si>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</si>
  <si>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</si>
  <si>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</si>
  <si>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</si>
  <si>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</si>
  <si>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</si>
  <si>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</si>
  <si>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</si>
  <si>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</si>
  <si>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</si>
  <si>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</si>
  <si>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</si>
  <si>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</si>
  <si>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</si>
  <si>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</si>
  <si>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</si>
  <si>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</si>
  <si>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</si>
  <si>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</si>
  <si>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</si>
  <si>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</si>
  <si>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</si>
  <si>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</si>
  <si>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</si>
  <si>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</si>
  <si>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</si>
  <si>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</si>
  <si>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</si>
  <si>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</si>
  <si>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</si>
  <si>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</si>
  <si>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</si>
  <si>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</si>
  <si>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</si>
  <si>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</si>
  <si>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</si>
  <si>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</si>
  <si>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</si>
  <si>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</si>
  <si>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</si>
  <si>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</si>
  <si>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</si>
  <si>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</si>
  <si>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</si>
  <si>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</si>
  <si>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</si>
  <si>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</si>
  <si>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</si>
  <si>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</si>
  <si>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</si>
  <si>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</si>
  <si>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</si>
  <si>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</si>
  <si>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</si>
  <si>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</si>
  <si>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</si>
  <si>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</si>
  <si>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</si>
  <si>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</si>
  <si>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</si>
  <si>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</si>
  <si>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</si>
  <si>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</si>
  <si>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</si>
  <si>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</si>
  <si>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</si>
  <si>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</si>
  <si>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</si>
  <si>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</si>
  <si>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</si>
  <si>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</si>
  <si>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</si>
  <si>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</si>
  <si>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</si>
  <si>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</si>
  <si>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</si>
  <si>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</si>
  <si>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</si>
  <si>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</si>
  <si>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</si>
  <si>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</si>
  <si>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</si>
  <si>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</si>
  <si>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</si>
  <si>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</si>
  <si>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</si>
  <si>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</si>
  <si>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</si>
  <si>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</si>
  <si>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</si>
  <si>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</si>
  <si>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</si>
  <si>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</si>
  <si>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</si>
  <si>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</si>
  <si>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</si>
  <si>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</si>
  <si>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</si>
  <si>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</si>
  <si>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</si>
  <si>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</si>
  <si>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</si>
  <si>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</si>
  <si>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</si>
  <si>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</si>
  <si>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</si>
  <si>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</si>
  <si>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</si>
  <si>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</si>
  <si>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</si>
  <si>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</si>
  <si>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</si>
  <si>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</si>
  <si>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</si>
  <si>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</si>
  <si>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</si>
  <si>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</si>
  <si>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</si>
  <si>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</si>
  <si>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</si>
  <si>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</si>
  <si>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</si>
  <si>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</si>
  <si>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</si>
  <si>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</si>
  <si>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</si>
  <si>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</si>
  <si>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</si>
  <si>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</si>
  <si>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</si>
  <si>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</si>
  <si>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</si>
  <si>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</si>
  <si>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</si>
  <si>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</si>
  <si>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</si>
  <si>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</si>
  <si>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</si>
  <si>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</si>
  <si>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</si>
  <si>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</si>
  <si>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</si>
  <si>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</si>
  <si>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</si>
  <si>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</si>
  <si>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</si>
  <si>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</si>
  <si>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</si>
  <si>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</si>
  <si>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</si>
  <si>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</si>
  <si>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</si>
  <si>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</si>
  <si>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</si>
  <si>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</si>
  <si>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</si>
  <si>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</si>
  <si>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</si>
  <si>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</si>
  <si>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</si>
  <si>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</si>
  <si>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</si>
  <si>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</si>
  <si>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</si>
  <si>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</si>
  <si>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</si>
  <si>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</si>
  <si>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</si>
  <si>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</si>
  <si>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</si>
  <si>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</si>
  <si>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</si>
  <si>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</si>
  <si>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</si>
  <si>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</si>
  <si>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</si>
  <si>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</si>
  <si>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</si>
  <si>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</si>
  <si>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</si>
  <si>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</si>
  <si>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</si>
  <si>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</si>
  <si>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</si>
  <si>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</si>
  <si>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</si>
  <si>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</si>
  <si>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</si>
  <si>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</si>
  <si>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</si>
  <si>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</si>
  <si>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</si>
  <si>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</si>
  <si>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</si>
  <si>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</si>
  <si>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</si>
  <si>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</si>
  <si>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</si>
  <si>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</si>
  <si>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</si>
  <si>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</si>
  <si>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</si>
  <si>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</si>
  <si>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</si>
  <si>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</si>
  <si>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</si>
  <si>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</si>
  <si>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</si>
  <si>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</si>
  <si>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</si>
  <si>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</si>
  <si>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</si>
  <si>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</si>
  <si>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</si>
  <si>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</si>
  <si>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</si>
  <si>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</si>
  <si>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</si>
  <si>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</si>
  <si>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</si>
  <si>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</si>
  <si>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</si>
  <si>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</si>
  <si>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</si>
  <si>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</si>
  <si>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</si>
  <si>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</si>
  <si>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</si>
  <si>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</si>
  <si>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</si>
  <si>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</si>
  <si>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</si>
  <si>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</si>
  <si>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</si>
  <si>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</si>
  <si>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</si>
  <si>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</si>
  <si>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</si>
  <si>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</si>
  <si>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</si>
  <si>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</si>
  <si>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</si>
  <si>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</si>
  <si>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</si>
  <si>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</si>
  <si>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</si>
  <si>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</si>
  <si>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</si>
  <si>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</si>
  <si>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</si>
  <si>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</si>
  <si>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</si>
  <si>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</si>
  <si>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</si>
  <si>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</si>
  <si>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</si>
  <si>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</si>
  <si>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</si>
  <si>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</si>
  <si>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</si>
  <si>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</si>
  <si>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</si>
  <si>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</si>
  <si>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</si>
  <si>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</si>
  <si>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</si>
  <si>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</si>
  <si>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</si>
  <si>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</si>
  <si>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</si>
  <si>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</si>
  <si>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</si>
  <si>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</si>
  <si>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</si>
  <si>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</si>
  <si>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</si>
  <si>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</si>
  <si>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</si>
  <si>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</si>
  <si>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</si>
  <si>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</si>
  <si>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</si>
  <si>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</si>
  <si>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</si>
  <si>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</si>
  <si>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</si>
  <si>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</si>
  <si>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</si>
  <si>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</si>
  <si>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</si>
  <si>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</si>
  <si>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</si>
  <si>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</si>
  <si>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</si>
  <si>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</si>
  <si>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</si>
  <si>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</si>
  <si>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</si>
  <si>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</si>
  <si>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</si>
  <si>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</si>
  <si>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</si>
  <si>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</si>
  <si>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</si>
  <si>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</si>
  <si>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</si>
  <si>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</si>
  <si>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</si>
  <si>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</si>
  <si>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</si>
  <si>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</si>
  <si>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</si>
  <si>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</si>
  <si>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</si>
  <si>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</si>
  <si>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</si>
  <si>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</si>
  <si>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</si>
  <si>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</si>
  <si>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</si>
  <si>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</si>
  <si>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</si>
  <si>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</si>
  <si>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</si>
  <si>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</si>
  <si>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</si>
  <si>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</si>
  <si>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</si>
  <si>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</si>
  <si>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</si>
  <si>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</si>
  <si>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</si>
  <si>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</si>
  <si>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</si>
  <si>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</si>
  <si>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</si>
  <si>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</si>
  <si>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</si>
  <si>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</si>
  <si>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</si>
  <si>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</si>
  <si>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</si>
  <si>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</si>
  <si>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</si>
  <si>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</si>
  <si>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</si>
  <si>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</si>
  <si>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</si>
  <si>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</si>
  <si>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</si>
  <si>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</si>
  <si>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</si>
  <si>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</si>
  <si>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</si>
  <si>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</si>
  <si>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</si>
  <si>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</si>
  <si>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</si>
  <si>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</si>
  <si>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</si>
  <si>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</si>
  <si>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</si>
  <si>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</si>
  <si>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</si>
  <si>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</si>
  <si>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</si>
  <si>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</si>
  <si>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</si>
  <si>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</si>
  <si>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</si>
  <si>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</si>
  <si>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</si>
  <si>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</si>
  <si>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</si>
  <si>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</si>
  <si>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</si>
  <si>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</si>
  <si>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</si>
  <si>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</si>
  <si>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</si>
  <si>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</si>
  <si>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</si>
  <si>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</si>
  <si>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</si>
  <si>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</si>
  <si>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</si>
  <si>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</si>
  <si>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</si>
  <si>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</si>
  <si>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</si>
  <si>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</si>
  <si>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</si>
  <si>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</si>
  <si>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</si>
  <si>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</si>
  <si>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</si>
  <si>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</si>
  <si>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</si>
  <si>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</si>
  <si>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</si>
  <si>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</si>
  <si>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</si>
  <si>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</si>
  <si>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</si>
  <si>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</si>
  <si>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</si>
  <si>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</si>
  <si>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</si>
  <si>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</si>
  <si>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</si>
  <si>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</si>
  <si>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</si>
  <si>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</si>
  <si>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</si>
  <si>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</si>
  <si>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</si>
  <si>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</si>
  <si>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</si>
  <si>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</si>
  <si>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</si>
  <si>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</si>
  <si>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</si>
  <si>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</si>
  <si>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</si>
  <si>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</si>
  <si>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</si>
  <si>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</si>
  <si>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</si>
  <si>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</si>
  <si>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</si>
  <si>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</si>
  <si>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</si>
  <si>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</si>
  <si>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</si>
  <si>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</si>
  <si>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</si>
  <si>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</si>
  <si>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</si>
  <si>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</si>
  <si>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</si>
  <si>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</si>
  <si>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</si>
  <si>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</si>
  <si>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</si>
  <si>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</si>
  <si>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</si>
  <si>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</si>
  <si>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</si>
  <si>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</si>
  <si>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</si>
  <si>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</si>
  <si>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</si>
  <si>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</si>
  <si>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</si>
  <si>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</si>
  <si>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</si>
  <si>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</si>
  <si>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</si>
  <si>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</si>
  <si>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</si>
  <si>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</si>
  <si>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</si>
  <si>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</si>
  <si>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</si>
  <si>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</si>
  <si>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</si>
  <si>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</si>
  <si>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</si>
  <si>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</si>
  <si>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</si>
  <si>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</si>
  <si>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</si>
  <si>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</si>
  <si>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</si>
  <si>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</si>
  <si>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</si>
  <si>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</si>
  <si>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</si>
  <si>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</si>
  <si>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</si>
  <si>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</si>
  <si>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</si>
  <si>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</si>
  <si>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</si>
  <si>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</si>
  <si>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</si>
  <si>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</si>
  <si>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</si>
  <si>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</si>
  <si>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</si>
  <si>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</si>
  <si>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</si>
  <si>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</si>
  <si>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</si>
  <si>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</si>
  <si>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</si>
  <si>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</si>
  <si>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</si>
  <si>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</si>
  <si>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</si>
  <si>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</si>
  <si>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</si>
  <si>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</si>
  <si>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</si>
  <si>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</si>
  <si>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</si>
  <si>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</si>
  <si>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</si>
  <si>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</si>
  <si>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</si>
  <si>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</si>
  <si>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</si>
  <si>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</si>
  <si>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</si>
  <si>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</si>
  <si>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</si>
  <si>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</si>
  <si>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</si>
  <si>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</si>
  <si>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</si>
  <si>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</si>
  <si>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</si>
  <si>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</si>
  <si>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</si>
  <si>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</si>
  <si>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</si>
  <si>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</si>
  <si>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</si>
  <si>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</si>
  <si>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</si>
  <si>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</si>
  <si>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</si>
  <si>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</si>
  <si>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</si>
  <si>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</si>
  <si>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</si>
  <si>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</si>
  <si>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</si>
  <si>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</si>
  <si>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</si>
  <si>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</si>
  <si>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</si>
  <si>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</si>
  <si>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</si>
  <si>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</si>
  <si>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</si>
  <si>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</si>
  <si>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</si>
  <si>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</si>
  <si>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</si>
  <si>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</si>
  <si>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</si>
  <si>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</si>
  <si>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</si>
  <si>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</si>
  <si>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</si>
  <si>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</si>
  <si>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</si>
  <si>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</si>
  <si>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</si>
  <si>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</si>
  <si>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</si>
  <si>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</si>
  <si>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</si>
  <si>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</si>
  <si>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</si>
  <si>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</si>
  <si>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</si>
  <si>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</si>
  <si>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</si>
  <si>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</si>
  <si>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</si>
  <si>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</si>
  <si>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</si>
  <si>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</si>
  <si>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</si>
  <si>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</si>
  <si>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</si>
  <si>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</si>
  <si>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</si>
  <si>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</si>
  <si>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</si>
  <si>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</si>
  <si>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</si>
  <si>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</si>
  <si>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</si>
  <si>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</si>
  <si>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</si>
  <si>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</si>
  <si>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</si>
  <si>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</si>
  <si>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</si>
  <si>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</si>
  <si>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</si>
  <si>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</si>
  <si>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</si>
  <si>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</si>
  <si>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</si>
  <si>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</si>
  <si>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</si>
  <si>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</si>
  <si>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</si>
  <si>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</si>
  <si>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</si>
  <si>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</si>
  <si>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</si>
  <si>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</si>
  <si>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</si>
  <si>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</si>
  <si>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</si>
  <si>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</si>
  <si>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</si>
  <si>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</si>
  <si>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</si>
  <si>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</si>
  <si>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</si>
  <si>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</si>
  <si>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</si>
  <si>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</si>
  <si>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</si>
  <si>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</si>
  <si>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</si>
  <si>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</si>
  <si>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</si>
  <si>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</si>
  <si>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</si>
  <si>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</si>
  <si>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</si>
  <si>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</si>
  <si>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</si>
  <si>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</si>
  <si>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</si>
  <si>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</si>
  <si>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</si>
  <si>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</si>
  <si>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</si>
  <si>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</si>
  <si>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</si>
  <si>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</si>
  <si>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</si>
  <si>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</si>
  <si>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</si>
  <si>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</si>
  <si>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</si>
  <si>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</si>
  <si>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</si>
  <si>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</si>
  <si>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</si>
  <si>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</si>
  <si>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</si>
  <si>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</si>
  <si>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</si>
  <si>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</si>
  <si>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</si>
  <si>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</si>
  <si>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</si>
  <si>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</si>
  <si>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</si>
  <si>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</si>
  <si>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</si>
  <si>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</si>
  <si>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</si>
  <si>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</si>
  <si>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</si>
  <si>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</si>
  <si>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</si>
  <si>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</si>
  <si>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</si>
  <si>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</si>
  <si>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</si>
  <si>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</si>
  <si>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</si>
  <si>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</si>
  <si>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</si>
  <si>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</si>
  <si>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</si>
  <si>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</si>
  <si>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</si>
  <si>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</si>
  <si>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</si>
  <si>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</si>
  <si>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</si>
  <si>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</si>
  <si>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</si>
  <si>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</si>
  <si>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</si>
  <si>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</si>
  <si>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</si>
  <si>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</si>
  <si>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</si>
  <si>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</si>
  <si>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</si>
  <si>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</si>
  <si>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</si>
  <si>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</si>
  <si>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</si>
  <si>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</si>
  <si>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</si>
  <si>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</si>
  <si>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</si>
  <si>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</si>
  <si>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</si>
  <si>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</si>
  <si>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</si>
  <si>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</si>
  <si>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</si>
  <si>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</si>
  <si>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</si>
  <si>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</si>
  <si>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</si>
  <si>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</si>
  <si>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</si>
  <si>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</si>
  <si>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</si>
  <si>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</si>
  <si>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</si>
  <si>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</si>
  <si>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</si>
  <si>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</si>
  <si>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</si>
  <si>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</si>
  <si>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</si>
  <si>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</si>
  <si>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</si>
  <si>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</si>
  <si>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</si>
  <si>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</si>
  <si>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</si>
  <si>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</si>
  <si>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</si>
  <si>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</si>
  <si>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</si>
  <si>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</si>
  <si>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</si>
  <si>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</si>
  <si>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</si>
  <si>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</si>
  <si>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</si>
  <si>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</si>
  <si>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</si>
  <si>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</si>
  <si>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</si>
  <si>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</si>
  <si>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</si>
  <si>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</si>
  <si>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</si>
  <si>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</si>
  <si>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</si>
  <si>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</si>
  <si>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</si>
  <si>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</si>
  <si>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</si>
  <si>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</si>
  <si>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</si>
  <si>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</si>
  <si>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</si>
  <si>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</si>
  <si>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</si>
  <si>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</si>
  <si>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</si>
  <si>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</si>
  <si>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</si>
  <si>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</si>
  <si>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</si>
  <si>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</si>
  <si>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</si>
  <si>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</si>
  <si>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</si>
  <si>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</si>
  <si>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</si>
  <si>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</si>
  <si>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</si>
  <si>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</si>
  <si>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</si>
  <si>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</si>
  <si>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</si>
  <si>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</si>
  <si>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</si>
  <si>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</si>
  <si>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</si>
  <si>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</si>
  <si>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</si>
  <si>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</si>
  <si>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</si>
  <si>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</si>
  <si>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</si>
  <si>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</si>
  <si>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</si>
  <si>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</si>
  <si>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</si>
  <si>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</si>
  <si>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</si>
  <si>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</si>
  <si>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</si>
  <si>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</si>
  <si>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</si>
  <si>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</si>
  <si>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</si>
  <si>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</si>
  <si>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</si>
  <si>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</si>
  <si>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</si>
  <si>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</si>
  <si>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</si>
  <si>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</si>
  <si>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</si>
  <si>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</si>
  <si>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</si>
  <si>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</si>
  <si>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</si>
  <si>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</si>
  <si>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</si>
  <si>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</si>
  <si>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</si>
  <si>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</si>
  <si>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</si>
  <si>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</si>
  <si>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</si>
  <si>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</si>
  <si>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</si>
  <si>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</si>
  <si>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</si>
  <si>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</si>
  <si>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</si>
  <si>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</si>
  <si>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</si>
  <si>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</si>
  <si>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</si>
  <si>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</si>
  <si>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</si>
  <si>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</si>
  <si>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</si>
  <si>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</si>
  <si>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</si>
  <si>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</si>
  <si>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</si>
  <si>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</si>
  <si>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</si>
  <si>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</si>
  <si>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</si>
  <si>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</si>
  <si>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</si>
  <si>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</si>
  <si>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</si>
  <si>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</si>
  <si>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</si>
  <si>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</si>
  <si>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</si>
  <si>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</si>
  <si>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</si>
  <si>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</si>
  <si>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</si>
  <si>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</si>
  <si>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</si>
  <si>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</si>
  <si>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</si>
  <si>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</si>
  <si>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</si>
  <si>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</si>
  <si>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</si>
  <si>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</si>
  <si>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</si>
  <si>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</si>
  <si>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</si>
  <si>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</si>
  <si>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</si>
  <si>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</si>
  <si>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</si>
  <si>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</si>
  <si>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</si>
  <si>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</si>
  <si>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</si>
  <si>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</si>
  <si>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</si>
  <si>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</si>
  <si>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</si>
  <si>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</si>
  <si>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</si>
  <si>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</si>
  <si>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</si>
  <si>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</si>
  <si>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</si>
  <si>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</si>
  <si>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</si>
  <si>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</si>
  <si>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</si>
  <si>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</si>
  <si>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</si>
  <si>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</si>
  <si>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</si>
  <si>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</si>
  <si>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</si>
  <si>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</si>
  <si>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</si>
  <si>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</si>
  <si>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</si>
  <si>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</si>
  <si>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</si>
  <si>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</si>
  <si>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</si>
  <si>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</si>
  <si>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</si>
  <si>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</si>
  <si>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</si>
  <si>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</si>
  <si>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</si>
  <si>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</si>
  <si>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</si>
  <si>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</si>
  <si>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</si>
  <si>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</si>
  <si>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</si>
  <si>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</si>
  <si>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</si>
  <si>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</si>
  <si>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</si>
  <si>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</si>
  <si>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</si>
  <si>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</si>
  <si>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</si>
  <si>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</si>
  <si>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</si>
  <si>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</si>
  <si>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</si>
  <si>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</si>
  <si>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</si>
  <si>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</si>
  <si>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</si>
  <si>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</si>
  <si>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</si>
  <si>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</si>
  <si>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</si>
  <si>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</si>
  <si>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</si>
  <si>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</si>
  <si>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</si>
  <si>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</si>
  <si>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</si>
  <si>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</si>
  <si>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</si>
  <si>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</si>
  <si>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</si>
  <si>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</si>
  <si>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</si>
  <si>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</si>
  <si>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</si>
  <si>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</si>
  <si>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</si>
  <si>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</si>
  <si>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</si>
  <si>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</si>
  <si>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</si>
  <si>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</si>
  <si>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</si>
  <si>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</si>
  <si>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</si>
  <si>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</si>
  <si>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</si>
  <si>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</si>
  <si>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</si>
  <si>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</si>
  <si>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</si>
  <si>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</si>
  <si>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</si>
  <si>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</si>
  <si>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</si>
  <si>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</si>
  <si>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</si>
  <si>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</si>
  <si>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</si>
  <si>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</si>
  <si>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</si>
  <si>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</si>
  <si>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</si>
  <si>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</si>
  <si>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</si>
  <si>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</si>
  <si>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</si>
  <si>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</si>
  <si>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</si>
  <si>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</si>
  <si>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</si>
  <si>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</si>
  <si>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</si>
  <si>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</si>
  <si>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</si>
  <si>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</si>
  <si>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</si>
  <si>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</si>
  <si>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</si>
  <si>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</si>
  <si>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</si>
  <si>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</si>
  <si>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</si>
  <si>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</si>
  <si>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</si>
  <si>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</si>
  <si>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</si>
  <si>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</si>
  <si>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</si>
  <si>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</si>
  <si>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</si>
  <si>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</si>
  <si>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</si>
  <si>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</si>
  <si>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</si>
  <si>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</si>
  <si>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</si>
  <si>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</si>
  <si>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</si>
  <si>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</si>
  <si>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</si>
  <si>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</si>
  <si>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</si>
  <si>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</si>
  <si>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</si>
  <si>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</si>
  <si>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</si>
  <si>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</si>
  <si>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</si>
  <si>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</si>
  <si>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</si>
  <si>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</si>
  <si>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</si>
  <si>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</si>
  <si>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</si>
  <si>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</si>
  <si>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</si>
  <si>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</si>
  <si>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</si>
  <si>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</si>
  <si>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</si>
  <si>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</si>
  <si>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</si>
  <si>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</si>
  <si>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</si>
  <si>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</si>
  <si>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</si>
  <si>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</si>
  <si>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</si>
  <si>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</si>
  <si>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</si>
  <si>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</si>
  <si>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</si>
  <si>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</si>
  <si>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</si>
  <si>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</si>
  <si>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</si>
  <si>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</si>
  <si>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</si>
  <si>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</si>
  <si>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</si>
  <si>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</si>
  <si>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</si>
  <si>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</si>
  <si>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</si>
  <si>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</si>
  <si>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</si>
  <si>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</si>
  <si>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</si>
  <si>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</si>
  <si>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</si>
  <si>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</si>
  <si>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</si>
  <si>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</si>
  <si>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</si>
  <si>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</si>
  <si>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</si>
  <si>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</si>
  <si>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</si>
  <si>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</si>
  <si>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</si>
  <si>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</si>
  <si>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</si>
  <si>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</si>
  <si>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</si>
  <si>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</si>
  <si>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</si>
  <si>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</si>
  <si>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</si>
  <si>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</si>
  <si>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</si>
  <si>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</si>
  <si>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</si>
  <si>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</si>
  <si>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</si>
  <si>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</si>
  <si>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</si>
  <si>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</si>
  <si>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</si>
  <si>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</si>
  <si>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</si>
  <si>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</si>
  <si>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</si>
  <si>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</si>
  <si>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</si>
  <si>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</si>
  <si>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</si>
  <si>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</si>
  <si>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</si>
  <si>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</si>
  <si>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</si>
  <si>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</si>
  <si>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</si>
  <si>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</si>
  <si>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</si>
  <si>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</si>
  <si>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</si>
  <si>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</si>
  <si>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</si>
  <si>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</si>
  <si>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</si>
  <si>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</si>
  <si>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</si>
  <si>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</si>
  <si>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</si>
  <si>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</si>
  <si>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</si>
  <si>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</si>
  <si>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</si>
  <si>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</si>
  <si>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</si>
  <si>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</si>
  <si>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</si>
  <si>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</si>
  <si>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</si>
  <si>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</si>
  <si>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</si>
  <si>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</si>
  <si>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</si>
  <si>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</si>
  <si>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</si>
  <si>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</si>
  <si>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</si>
  <si>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</si>
  <si>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</si>
  <si>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</si>
  <si>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</si>
  <si>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</si>
  <si>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</si>
  <si>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</si>
  <si>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</si>
  <si>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</si>
  <si>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</si>
  <si>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</si>
  <si>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</si>
  <si>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</si>
  <si>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</si>
  <si>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</si>
  <si>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</si>
  <si>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</si>
  <si>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</si>
  <si>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</si>
  <si>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</si>
  <si>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</si>
  <si>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</si>
  <si>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</si>
  <si>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</si>
  <si>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</si>
  <si>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</si>
  <si>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</si>
  <si>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</si>
  <si>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</si>
  <si>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</si>
  <si>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</si>
  <si>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</si>
  <si>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</si>
  <si>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</si>
  <si>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</si>
  <si>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</si>
  <si>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</si>
  <si>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</si>
  <si>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</si>
  <si>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</si>
  <si>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</si>
  <si>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</si>
  <si>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</si>
  <si>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</si>
  <si>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</si>
  <si>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</si>
  <si>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</si>
  <si>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</si>
  <si>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</si>
  <si>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</si>
  <si>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</si>
  <si>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</si>
  <si>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</si>
  <si>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</si>
  <si>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</si>
  <si>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</si>
  <si>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</si>
  <si>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</si>
  <si>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</si>
  <si>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</si>
  <si>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</si>
  <si>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</si>
  <si>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</si>
  <si>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</si>
  <si>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</si>
  <si>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</si>
  <si>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</si>
  <si>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</si>
  <si>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</si>
  <si>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</si>
  <si>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</si>
  <si>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</si>
  <si>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</si>
  <si>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</si>
  <si>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</si>
  <si>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</si>
  <si>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</si>
  <si>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</si>
  <si>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</si>
  <si>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</si>
  <si>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</si>
  <si>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</si>
  <si>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</si>
  <si>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</si>
  <si>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</si>
  <si>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</si>
  <si>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</si>
  <si>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</si>
  <si>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</si>
  <si>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</si>
  <si>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</si>
  <si>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</si>
  <si>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</si>
  <si>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</si>
  <si>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</si>
  <si>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</si>
  <si>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</si>
  <si>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</si>
  <si>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</si>
  <si>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</si>
  <si>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</si>
  <si>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</si>
  <si>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</si>
  <si>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</si>
  <si>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</si>
  <si>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</si>
  <si>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</si>
  <si>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</si>
  <si>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</si>
  <si>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</si>
  <si>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</si>
  <si>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</si>
  <si>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</si>
  <si>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</si>
  <si>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</si>
  <si>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</si>
  <si>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</si>
  <si>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</si>
  <si>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</si>
  <si>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</si>
  <si>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</si>
  <si>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</si>
  <si>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</si>
  <si>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</si>
  <si>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</si>
  <si>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</si>
  <si>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</si>
  <si>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</si>
  <si>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</si>
  <si>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</si>
  <si>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</si>
  <si>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</si>
  <si>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</si>
  <si>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</si>
  <si>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</si>
  <si>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</si>
  <si>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</si>
  <si>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</si>
  <si>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</si>
  <si>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</si>
  <si>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</si>
  <si>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</si>
  <si>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</si>
  <si>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</si>
  <si>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</si>
  <si>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</si>
  <si>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</si>
  <si>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</si>
  <si>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</si>
  <si>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</si>
  <si>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</si>
  <si>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</si>
  <si>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</si>
  <si>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</si>
  <si>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</si>
  <si>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</si>
  <si>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</si>
  <si>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</si>
  <si>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</si>
  <si>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</si>
  <si>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</si>
  <si>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</si>
  <si>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</si>
  <si>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</si>
  <si>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</si>
  <si>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</si>
  <si>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</si>
  <si>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</si>
  <si>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</si>
  <si>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</si>
  <si>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</si>
  <si>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</si>
  <si>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</si>
  <si>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</si>
  <si>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</si>
  <si>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</si>
  <si>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</si>
  <si>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</si>
  <si>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</si>
  <si>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</si>
  <si>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</si>
  <si>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</si>
  <si>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</si>
  <si>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</si>
  <si>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</si>
  <si>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</si>
  <si>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</si>
  <si>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</si>
  <si>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</si>
  <si>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</si>
  <si>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</si>
  <si>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</si>
  <si>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</si>
  <si>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</si>
  <si>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</si>
  <si>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</si>
  <si>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</si>
  <si>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</si>
  <si>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</si>
  <si>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</si>
  <si>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</si>
  <si>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</si>
  <si>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</si>
  <si>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</si>
  <si>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</si>
  <si>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</si>
  <si>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</si>
  <si>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</si>
  <si>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</si>
  <si>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</si>
  <si>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</si>
  <si>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</si>
  <si>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</si>
  <si>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</si>
  <si>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</si>
  <si>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</si>
  <si>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</si>
  <si>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</si>
  <si>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</si>
  <si>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</si>
  <si>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</si>
  <si>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</si>
  <si>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</si>
  <si>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</si>
  <si>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</si>
  <si>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</si>
  <si>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</si>
  <si>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</si>
  <si>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</si>
  <si>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</si>
  <si>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</si>
  <si>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</si>
  <si>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</si>
  <si>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</si>
  <si>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</si>
  <si>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</si>
  <si>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</si>
  <si>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</si>
  <si>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</si>
  <si>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</si>
  <si>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</si>
  <si>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</si>
  <si>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</si>
  <si>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</si>
  <si>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</si>
  <si>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</si>
  <si>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</si>
  <si>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</si>
  <si>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</si>
  <si>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</si>
  <si>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</si>
  <si>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</si>
  <si>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</si>
  <si>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</si>
  <si>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</si>
  <si>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</si>
  <si>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</si>
  <si>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</si>
  <si>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</si>
  <si>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</si>
  <si>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</si>
  <si>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</si>
  <si>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</si>
  <si>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</si>
  <si>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</si>
  <si>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</si>
  <si>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</si>
  <si>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</si>
  <si>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</si>
  <si>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</si>
  <si>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</si>
  <si>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</si>
  <si>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</si>
  <si>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</si>
  <si>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</si>
  <si>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</si>
  <si>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</si>
  <si>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</si>
  <si>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</si>
  <si>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</si>
  <si>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</si>
  <si>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</si>
  <si>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</si>
  <si>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</si>
  <si>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</si>
  <si>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</si>
  <si>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</si>
  <si>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</si>
  <si>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</si>
  <si>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</si>
  <si>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</si>
  <si>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</si>
  <si>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</si>
  <si>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</si>
  <si>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</si>
  <si>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</si>
  <si>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</si>
  <si>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</si>
  <si>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</si>
  <si>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</si>
  <si>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</si>
  <si>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</si>
  <si>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</si>
  <si>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</si>
  <si>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</si>
  <si>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</si>
  <si>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</si>
  <si>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</si>
  <si>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</si>
  <si>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</si>
  <si>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</si>
  <si>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</si>
  <si>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</si>
  <si>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</si>
  <si>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</si>
  <si>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</si>
  <si>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</si>
  <si>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</si>
  <si>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</si>
  <si>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</si>
  <si>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</si>
  <si>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</si>
  <si>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</si>
  <si>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</si>
  <si>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</si>
  <si>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</si>
  <si>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</si>
  <si>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</si>
  <si>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</si>
  <si>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</si>
  <si>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</si>
  <si>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</si>
  <si>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</si>
  <si>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</si>
  <si>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</si>
  <si>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</si>
  <si>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</si>
  <si>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</si>
  <si>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</si>
  <si>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</si>
  <si>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</si>
  <si>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</si>
  <si>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</si>
  <si>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</si>
  <si>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</si>
  <si>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</si>
  <si>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</si>
  <si>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</si>
  <si>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</si>
  <si>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</si>
  <si>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</si>
  <si>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</si>
  <si>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</si>
  <si>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</si>
  <si>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</si>
  <si>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</si>
  <si>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</si>
  <si>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</si>
  <si>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</si>
  <si>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</si>
  <si>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</si>
  <si>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</si>
  <si>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</si>
  <si>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</si>
  <si>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</si>
  <si>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</si>
  <si>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</si>
  <si>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</si>
  <si>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</si>
  <si>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</si>
  <si>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</si>
  <si>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</si>
  <si>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</si>
  <si>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</si>
  <si>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</si>
  <si>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</si>
  <si>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</si>
  <si>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</si>
  <si>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</si>
  <si>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</si>
  <si>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</si>
  <si>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</si>
  <si>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</si>
  <si>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</si>
  <si>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</si>
  <si>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</si>
  <si>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</si>
  <si>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</si>
  <si>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</si>
  <si>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</si>
  <si>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</si>
  <si>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</si>
  <si>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</si>
  <si>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</si>
  <si>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</si>
  <si>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</si>
  <si>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</si>
  <si>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</si>
  <si>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</si>
  <si>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</si>
  <si>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</si>
  <si>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</si>
  <si>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</si>
  <si>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</si>
  <si>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</si>
  <si>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</si>
  <si>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</si>
  <si>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</si>
  <si>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</si>
  <si>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</si>
  <si>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</si>
  <si>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</si>
  <si>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</si>
  <si>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</si>
  <si>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</si>
  <si>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</si>
  <si>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</si>
  <si>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</si>
  <si>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</si>
  <si>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</si>
  <si>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</si>
  <si>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</si>
  <si>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</si>
  <si>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</si>
  <si>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</si>
  <si>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</si>
  <si>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</si>
  <si>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</si>
  <si>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</si>
  <si>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</si>
  <si>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</si>
  <si>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</si>
  <si>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</si>
  <si>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</si>
  <si>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</si>
  <si>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</si>
  <si>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</si>
  <si>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</si>
  <si>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</si>
  <si>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</si>
  <si>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date created conversion</t>
  </si>
  <si>
    <t>date ended conversion</t>
  </si>
  <si>
    <t>average donation</t>
  </si>
  <si>
    <t>Row Labels</t>
  </si>
  <si>
    <t>Grand Total</t>
  </si>
  <si>
    <t>(All)</t>
  </si>
  <si>
    <t>Count of outcome</t>
  </si>
  <si>
    <t>Column Labels</t>
  </si>
  <si>
    <t>(Multiple Items)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</si>
  <si>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</si>
  <si>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</si>
  <si>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</si>
  <si>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</si>
  <si>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</si>
  <si>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</si>
  <si>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</si>
  <si>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</si>
  <si>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</si>
  <si>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</si>
  <si>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</si>
  <si>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</si>
  <si>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</si>
  <si>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 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</si>
  <si>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</si>
  <si>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</si>
  <si>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</si>
  <si>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</si>
  <si>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</si>
  <si>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</si>
  <si>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</si>
  <si>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</si>
  <si>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</si>
  <si>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</si>
  <si>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</si>
  <si>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</si>
  <si>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</si>
  <si>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</si>
  <si>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</si>
  <si>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</si>
  <si>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Greater then or equal to 50000</t>
  </si>
  <si>
    <t>35000 to 39999</t>
  </si>
  <si>
    <t>40000 to 44999</t>
  </si>
  <si>
    <t>45000 to 49999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</si>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</sst>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2" formatCode="0.0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Parent!$B$5:$B$15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0-4171-ABD3-8F6A1F40759B}"/>
            </c:ext>
          </c:extLst>
        </c:ser>
        <c:ser>
          <c:idx val="1"/>
          <c:order val="1"/>
          <c:tx>
            <c:strRef>
              <c:f>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Parent!$C$5:$C$15</c:f>
              <c:numCache>
                <c:formatCode>General</c:formatCode>
                <c:ptCount val="10"/>
                <c:pt idx="0">
                  <c:v>60</c:v>
                </c:pt>
                <c:pt idx="1">
                  <c:v>19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0-4171-ABD3-8F6A1F40759B}"/>
            </c:ext>
          </c:extLst>
        </c:ser>
        <c:ser>
          <c:idx val="2"/>
          <c:order val="2"/>
          <c:tx>
            <c:strRef>
              <c:f>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Parent!$D$5:$D$15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0-4171-ABD3-8F6A1F40759B}"/>
            </c:ext>
          </c:extLst>
        </c:ser>
        <c:ser>
          <c:idx val="3"/>
          <c:order val="3"/>
          <c:tx>
            <c:strRef>
              <c:f>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Parent!$E$5:$E$15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10-4171-ABD3-8F6A1F407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7381167"/>
        <c:axId val="461177007"/>
      </c:barChart>
      <c:catAx>
        <c:axId val="10573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77007"/>
        <c:crosses val="autoZero"/>
        <c:auto val="1"/>
        <c:lblAlgn val="ctr"/>
        <c:lblOffset val="100"/>
        <c:noMultiLvlLbl val="0"/>
      </c:catAx>
      <c:valAx>
        <c:axId val="4611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7-4573-B1A0-04AB23C230F0}"/>
            </c:ext>
          </c:extLst>
        </c:ser>
        <c:ser>
          <c:idx val="1"/>
          <c:order val="1"/>
          <c:tx>
            <c:strRef>
              <c:f>Sub!$C$4:$C$5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7-4573-B1A0-04AB23C230F0}"/>
            </c:ext>
          </c:extLst>
        </c:ser>
        <c:ser>
          <c:idx val="2"/>
          <c:order val="2"/>
          <c:tx>
            <c:strRef>
              <c:f>Sub!$D$4:$D$5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7-4573-B1A0-04AB23C230F0}"/>
            </c:ext>
          </c:extLst>
        </c:ser>
        <c:ser>
          <c:idx val="3"/>
          <c:order val="3"/>
          <c:tx>
            <c:strRef>
              <c:f>Sub!$E$4:$E$5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7-4573-B1A0-04AB23C2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488767"/>
        <c:axId val="606161359"/>
      </c:barChart>
      <c:catAx>
        <c:axId val="9504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359"/>
        <c:crosses val="autoZero"/>
        <c:auto val="1"/>
        <c:lblAlgn val="ctr"/>
        <c:lblOffset val="100"/>
        <c:noMultiLvlLbl val="0"/>
      </c:catAx>
      <c:valAx>
        <c:axId val="6061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[CrowdfundingBook.xlsx]Deadline!PivotTable3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Deadline!$B$4:$B$5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Deadline!$A$6:$A$18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Deadline!$B$6:$B$18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4-407A-8452-24B28DEDEF7D}"/>
            </c:ext>
          </c:extLst>
        </c:ser>
        <c:ser>
          <c:idx val="1"/>
          <c:order val="1"/>
          <c:tx>
            <c:strRef>
              <c:f>Deadline!$C$4:$C$5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Deadline!$A$6:$A$18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Deadline!$C$6:$C$18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4-407A-8452-24B28DEDEF7D}"/>
            </c:ext>
          </c:extLst>
        </c:ser>
        <c:ser>
          <c:idx val="2"/>
          <c:order val="2"/>
          <c:tx>
            <c:strRef>
              <c:f>Deadline!$D$4:$D$5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Deadline!$A$6:$A$18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Deadline!$D$6:$D$18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4-407A-8452-24B28DED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33503"/>
        <c:axId val="1108764927"/>
      </c:lineChart>
      <c:catAx>
        <c:axId val="111643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64927"/>
        <c:crosses val="autoZero"/>
        <c:auto val="1"/>
        <c:lblAlgn val="ctr"/>
        <c:lblOffset val="100"/>
        <c:noMultiLvlLbl val="0"/>
      </c:catAx>
      <c:valAx>
        <c:axId val="11087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of Perventages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F-4AFF-A7F0-CDB445BDDB16}"/>
            </c:ext>
          </c:extLst>
        </c:ser>
        <c:ser>
          <c:idx val="1"/>
          <c:order val="1"/>
          <c:tx>
            <c:strRef>
              <c:f>Analysis!$G$1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F-4AFF-A7F0-CDB445BDDB16}"/>
            </c:ext>
          </c:extLst>
        </c:ser>
        <c:ser>
          <c:idx val="2"/>
          <c:order val="2"/>
          <c:tx>
            <c:strRef>
              <c:f>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F-4AFF-A7F0-CDB445BD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109680"/>
        <c:axId val="1328891152"/>
      </c:lineChart>
      <c:catAx>
        <c:axId val="133010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91152"/>
        <c:crosses val="autoZero"/>
        <c:auto val="1"/>
        <c:lblAlgn val="ctr"/>
        <c:lblOffset val="100"/>
        <c:noMultiLvlLbl val="0"/>
      </c:catAx>
      <c:valAx>
        <c:axId val="1328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2</xdr:row>
      <xdr:rowOff>19049</xdr:rowOff>
    </xdr:from>
    <xdr:to>
      <xdr:col>18</xdr:col>
      <xdr:colOff>676275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4957B-4FCE-DC3F-1B1B-9EE79E3F5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1</xdr:row>
      <xdr:rowOff>171449</xdr:rowOff>
    </xdr:from>
    <xdr:to>
      <xdr:col>19</xdr:col>
      <xdr:colOff>361950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BFBCD-4D03-4F60-8AA6-1B068650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</xdr:row>
      <xdr:rowOff>123825</xdr:rowOff>
    </xdr:from>
    <xdr:to>
      <xdr:col>22</xdr:col>
      <xdr:colOff>38100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F9A80-125B-3FFA-A9E9-463E037A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14</xdr:row>
      <xdr:rowOff>19049</xdr:rowOff>
    </xdr:from>
    <xdr:to>
      <xdr:col>8</xdr:col>
      <xdr:colOff>171449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22DB9-413E-EA44-E6F3-B1841AE22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Aranda" refreshedDate="45011.785776620367" createdVersion="8" refreshedVersion="8" minRefreshableVersion="3" recordCount="1000" xr:uid="{D7205E12-2451-45B5-A148-78A4BD91A757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sub category" numFmtId="0">
      <sharedItems containsBlank="1" count="10">
        <m/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parent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 Aranda" refreshedDate="45011.785777199075" createdVersion="8" refreshedVersion="8" minRefreshableVersion="3" recordCount="1001" xr:uid="{2C37009C-409F-4852-8291-00F65B7059D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sub category" numFmtId="0">
      <sharedItems containsBlank="1"/>
    </cacheField>
    <cacheField name="parent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d v="2015-11-28T06:00:00"/>
    <n v="1448690400"/>
    <d v="2015-12-15T06:00: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92.151898734177209"/>
    <n v="158"/>
    <x v="1"/>
    <s v="USD"/>
    <d v="2014-08-19T05:00:00"/>
    <n v="1408424400"/>
    <d v="2014-08-21T05:00: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d v="2013-11-17T06:00:00"/>
    <n v="1384668000"/>
    <d v="2013-11-19T06:00: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d v="2019-08-11T05:00:00"/>
    <n v="1565499600"/>
    <d v="2019-09-20T05:00: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99.339622641509436"/>
    <n v="53"/>
    <x v="1"/>
    <s v="USD"/>
    <d v="2019-01-20T06:00:00"/>
    <n v="1547964000"/>
    <d v="2019-01-24T06:00: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75.833333333333329"/>
    <n v="174"/>
    <x v="3"/>
    <s v="DKK"/>
    <d v="2012-08-28T05:00:00"/>
    <n v="1346130000"/>
    <d v="2012-09-08T05:00: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d v="2017-09-13T05:00:00"/>
    <n v="1505278800"/>
    <d v="2017-09-14T05:00: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64.93832599118943"/>
    <n v="227"/>
    <x v="3"/>
    <s v="DKK"/>
    <d v="2015-08-13T05:00:00"/>
    <n v="1439442000"/>
    <d v="2015-08-15T05:00: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d v="2010-08-09T05:00:00"/>
    <n v="1281330000"/>
    <d v="2010-08-11T05:00: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d v="2013-09-19T05:00:00"/>
    <n v="1379566800"/>
    <d v="2013-11-07T06:00: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62.9"/>
    <n v="220"/>
    <x v="1"/>
    <s v="USD"/>
    <d v="2010-08-14T05:00:00"/>
    <n v="1281762000"/>
    <d v="2010-10-01T05:00: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d v="2010-09-21T05:00:00"/>
    <n v="1285045200"/>
    <d v="2010-09-27T05:00: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102.34545454545454"/>
    <n v="55"/>
    <x v="1"/>
    <s v="USD"/>
    <d v="2019-10-22T05:00:00"/>
    <n v="1571720400"/>
    <d v="2019-10-30T05:00: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d v="2016-06-11T05:00:00"/>
    <n v="1465621200"/>
    <d v="2016-06-23T05:00: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d v="2012-03-06T06:00:00"/>
    <n v="1331013600"/>
    <d v="2012-04-02T05:00: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d v="2019-12-10T06:00:00"/>
    <n v="1575957600"/>
    <d v="2019-12-14T06:00: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10.41"/>
    <n v="100"/>
    <x v="1"/>
    <s v="USD"/>
    <d v="2014-01-22T06:00:00"/>
    <n v="1390370400"/>
    <d v="2014-02-13T06:00: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d v="2011-01-12T06:00:00"/>
    <n v="1294812000"/>
    <d v="2011-01-13T06:00: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45.103703703703701"/>
    <n v="135"/>
    <x v="1"/>
    <s v="USD"/>
    <d v="2018-09-08T05:00:00"/>
    <n v="1536382800"/>
    <d v="2018-09-16T05:00: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5.001483679525222"/>
    <n v="674"/>
    <x v="1"/>
    <s v="USD"/>
    <d v="2019-03-04T06:00:00"/>
    <n v="1551679200"/>
    <d v="2019-03-25T05:00: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d v="2014-07-28T05:00:00"/>
    <n v="1406523600"/>
    <d v="2014-07-28T05:00: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d v="2011-08-15T05:00:00"/>
    <n v="1313384400"/>
    <d v="2011-09-18T05:00: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5.044943820224717"/>
    <n v="890"/>
    <x v="1"/>
    <s v="USD"/>
    <d v="2018-04-03T05:00:00"/>
    <n v="1522731600"/>
    <d v="2018-04-18T05:00: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05.22535211267606"/>
    <n v="142"/>
    <x v="4"/>
    <s v="GBP"/>
    <d v="2019-02-14T06:00:00"/>
    <n v="1550124000"/>
    <d v="2019-04-08T05:00: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d v="2014-06-21T05:00:00"/>
    <n v="1403326800"/>
    <d v="2014-06-23T05:00: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d v="2011-05-18T05:00:00"/>
    <n v="1305694800"/>
    <d v="2011-06-07T05:00: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d v="2018-07-31T05:00:00"/>
    <n v="1533013200"/>
    <d v="2018-08-27T05:00: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06.6"/>
    <n v="15"/>
    <x v="1"/>
    <s v="USD"/>
    <d v="2015-10-03T05:00:00"/>
    <n v="1443848400"/>
    <d v="2015-10-11T05:00: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d v="2010-02-09T06:00:00"/>
    <n v="1265695200"/>
    <d v="2010-03-04T06:00: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d v="2018-07-20T05:00:00"/>
    <n v="1532062800"/>
    <d v="2018-08-29T05:00: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12.05426356589147"/>
    <n v="129"/>
    <x v="1"/>
    <s v="USD"/>
    <d v="2019-05-24T05:00:00"/>
    <n v="1558674000"/>
    <d v="2019-05-29T05:00: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48.008849557522126"/>
    <n v="226"/>
    <x v="4"/>
    <s v="GBP"/>
    <d v="2016-01-05T06:00:00"/>
    <n v="1451973600"/>
    <d v="2016-02-02T06:00: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38.004334633723452"/>
    <n v="2307"/>
    <x v="6"/>
    <s v="EUR"/>
    <d v="2018-01-10T06:00:00"/>
    <n v="1515564000"/>
    <d v="2018-02-06T06:00: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d v="2014-10-05T05:00:00"/>
    <n v="1412485200"/>
    <d v="2014-11-11T06:00: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85"/>
    <n v="165"/>
    <x v="1"/>
    <s v="USD"/>
    <d v="2017-03-23T05:00:00"/>
    <n v="1490245200"/>
    <d v="2017-03-28T05:00: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d v="2019-01-19T06:00:00"/>
    <n v="1547877600"/>
    <d v="2019-03-02T06:00: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68.8125"/>
    <n v="16"/>
    <x v="1"/>
    <s v="USD"/>
    <d v="2011-02-26T06:00:00"/>
    <n v="1298700000"/>
    <d v="2011-03-23T05:00: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d v="2019-10-06T05:00:00"/>
    <n v="1570338000"/>
    <d v="2019-11-08T06:00: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d v="2010-10-18T05:00:00"/>
    <n v="1287378000"/>
    <d v="2010-10-23T05:00: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7.125"/>
    <n v="88"/>
    <x v="3"/>
    <s v="DKK"/>
    <d v="2013-02-25T06:00:00"/>
    <n v="1361772000"/>
    <d v="2013-03-11T05:00: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d v="2010-06-05T05:00:00"/>
    <n v="1275714000"/>
    <d v="2010-06-24T05:00: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07.42342342342343"/>
    <n v="111"/>
    <x v="6"/>
    <s v="EUR"/>
    <d v="2012-09-04T05:00:00"/>
    <n v="1346734800"/>
    <d v="2012-09-30T05:00: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35.995495495495497"/>
    <n v="222"/>
    <x v="1"/>
    <s v="USD"/>
    <d v="2011-07-04T05:00:00"/>
    <n v="1309755600"/>
    <d v="2011-07-13T05:00:00"/>
    <n v="1310533200"/>
    <b v="0"/>
    <b v="0"/>
    <s v="food/food trucks"/>
    <x v="8"/>
    <s v="food trucks"/>
  </r>
  <r>
    <n v="43"/>
    <s v="Schmitt-Mendoza"/>
    <s v="Profound explicit paradigm"/>
    <n v="90200"/>
    <n v="167717"/>
    <n v="185.9390243902439"/>
    <x v="1"/>
    <n v="26.998873148744366"/>
    <n v="6212"/>
    <x v="1"/>
    <s v="USD"/>
    <d v="2014-07-24T05:00:00"/>
    <n v="1406178000"/>
    <d v="2014-08-09T05:00: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107.56122448979592"/>
    <n v="98"/>
    <x v="3"/>
    <s v="DKK"/>
    <d v="2019-03-17T05:00:00"/>
    <n v="1552798800"/>
    <d v="2019-03-18T05:00: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94.375"/>
    <n v="48"/>
    <x v="1"/>
    <s v="USD"/>
    <d v="2016-11-02T05:00:00"/>
    <n v="1478062800"/>
    <d v="2016-11-17T06:00: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d v="2010-07-08T05:00:00"/>
    <n v="1278565200"/>
    <d v="2010-07-31T05:00: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d v="2014-03-29T05:00:00"/>
    <n v="1396069200"/>
    <d v="2014-04-28T05:00: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53.007815713698065"/>
    <n v="2431"/>
    <x v="1"/>
    <s v="USD"/>
    <d v="2015-06-25T05:00:00"/>
    <n v="1435208400"/>
    <d v="2015-07-07T05:00: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45.059405940594061"/>
    <n v="303"/>
    <x v="1"/>
    <s v="USD"/>
    <d v="2019-10-20T05:00:00"/>
    <n v="1571547600"/>
    <d v="2019-12-04T06:00: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x v="6"/>
    <s v="EUR"/>
    <d v="2013-08-01T05:00:00"/>
    <n v="1375333200"/>
    <d v="2013-08-29T05:00: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d v="2012-03-27T05:00:00"/>
    <n v="1332824400"/>
    <d v="2012-04-12T05:00: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d v="2010-09-15T05:00:00"/>
    <n v="1284526800"/>
    <d v="2010-09-19T05:00: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59.119617224880386"/>
    <n v="209"/>
    <x v="1"/>
    <s v="USD"/>
    <d v="2014-05-20T05:00:00"/>
    <n v="1400562000"/>
    <d v="2014-06-28T05:00: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44.93333333333333"/>
    <n v="120"/>
    <x v="1"/>
    <s v="USD"/>
    <d v="2018-03-11T06:00:00"/>
    <n v="1520748000"/>
    <d v="2018-03-17T05:00: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d v="2018-07-30T05:00:00"/>
    <n v="1532926800"/>
    <d v="2018-08-04T05:00: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d v="2015-01-10T06:00:00"/>
    <n v="1420869600"/>
    <d v="2015-01-17T06:00: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d v="2017-09-01T05:00:00"/>
    <n v="1504242000"/>
    <d v="2017-09-13T05:00: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9.061611374407583"/>
    <n v="211"/>
    <x v="1"/>
    <s v="USD"/>
    <d v="2015-09-21T05:00:00"/>
    <n v="1442811600"/>
    <d v="2015-10-04T05:00: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30.0859375"/>
    <n v="128"/>
    <x v="1"/>
    <s v="USD"/>
    <d v="2017-06-12T05:00:00"/>
    <n v="1497243600"/>
    <d v="2017-06-27T05:00: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84.998125000000002"/>
    <n v="1600"/>
    <x v="0"/>
    <s v="CAD"/>
    <d v="2012-07-17T05:00:00"/>
    <n v="1342501200"/>
    <d v="2012-07-20T05:00: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d v="2011-02-21T06:00:00"/>
    <n v="1298268000"/>
    <d v="2011-04-02T05:00: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58.040160642570278"/>
    <n v="249"/>
    <x v="1"/>
    <s v="USD"/>
    <d v="2015-06-05T05:00:00"/>
    <n v="1433480400"/>
    <d v="2015-06-06T05:00: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1.4"/>
    <n v="5"/>
    <x v="1"/>
    <s v="USD"/>
    <d v="2017-04-28T05:00:00"/>
    <n v="1493355600"/>
    <d v="2017-05-04T05:00: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71.94736842105263"/>
    <n v="38"/>
    <x v="1"/>
    <s v="USD"/>
    <d v="2018-07-02T05:00:00"/>
    <n v="1530507600"/>
    <d v="2018-07-17T05:00: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61.038135593220339"/>
    <n v="236"/>
    <x v="1"/>
    <s v="USD"/>
    <d v="2011-01-27T06:00:00"/>
    <n v="1296108000"/>
    <d v="2011-02-03T06:00: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08.91666666666667"/>
    <n v="12"/>
    <x v="1"/>
    <s v="USD"/>
    <d v="2015-04-08T05:00:00"/>
    <n v="1428469200"/>
    <d v="2015-04-13T05:00: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d v="2010-01-25T06:00:00"/>
    <n v="1264399200"/>
    <d v="2010-01-30T06:00: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58.975609756097562"/>
    <n v="246"/>
    <x v="6"/>
    <s v="EUR"/>
    <d v="2017-07-27T05:00:00"/>
    <n v="1501131600"/>
    <d v="2017-09-12T05:00: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11.82352941176471"/>
    <n v="17"/>
    <x v="1"/>
    <s v="USD"/>
    <d v="2010-12-19T06:00:00"/>
    <n v="1292738400"/>
    <d v="2011-01-22T06:00: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63.995555555555555"/>
    <n v="2475"/>
    <x v="6"/>
    <s v="EUR"/>
    <d v="2010-11-02T05:00:00"/>
    <n v="1288674000"/>
    <d v="2010-12-21T06:00: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d v="2019-11-30T06:00:00"/>
    <n v="1575093600"/>
    <d v="2019-12-04T06:00: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74.481481481481481"/>
    <n v="54"/>
    <x v="1"/>
    <s v="USD"/>
    <d v="2015-07-01T05:00:00"/>
    <n v="1435726800"/>
    <d v="2015-08-06T05:00: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d v="2016-11-27T06:00:00"/>
    <n v="1480226400"/>
    <d v="2016-11-30T06:00: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56.188235294117646"/>
    <n v="85"/>
    <x v="4"/>
    <s v="GBP"/>
    <d v="2016-03-27T05:00:00"/>
    <n v="1459054800"/>
    <d v="2016-03-28T05:00: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d v="2018-07-15T05:00:00"/>
    <n v="1531630800"/>
    <d v="2018-07-23T05:00: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d v="2015-01-23T06:00:00"/>
    <n v="1421992800"/>
    <d v="2015-03-13T05:00: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79.642857142857139"/>
    <n v="56"/>
    <x v="1"/>
    <s v="USD"/>
    <d v="2010-09-27T05:00:00"/>
    <n v="1285563600"/>
    <d v="2010-10-11T05:00: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d v="2018-04-16T05:00:00"/>
    <n v="1523854800"/>
    <d v="2018-04-17T05:00: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48.004773269689736"/>
    <n v="838"/>
    <x v="1"/>
    <s v="USD"/>
    <d v="2018-06-16T05:00:00"/>
    <n v="1529125200"/>
    <d v="2018-06-21T05:00: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d v="2017-08-29T05:00:00"/>
    <n v="1503982800"/>
    <d v="2017-09-28T05:00: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d v="2017-11-23T06:00:00"/>
    <n v="1511416800"/>
    <d v="2017-12-18T06:00: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83.183333333333337"/>
    <n v="180"/>
    <x v="4"/>
    <s v="GBP"/>
    <d v="2019-01-17T06:00:00"/>
    <n v="1547704800"/>
    <d v="2019-01-24T06:00: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9.996000000000002"/>
    <n v="1000"/>
    <x v="1"/>
    <s v="USD"/>
    <d v="2016-07-28T05:00:00"/>
    <n v="1469682000"/>
    <d v="2016-08-19T05:00: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d v="2012-07-28T05:00:00"/>
    <n v="1343451600"/>
    <d v="2012-08-07T05:00: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d v="2011-09-11T05:00:00"/>
    <n v="1315717200"/>
    <d v="2011-09-19T05:00: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1.108374384236456"/>
    <n v="203"/>
    <x v="1"/>
    <s v="USD"/>
    <d v="2015-05-04T05:00:00"/>
    <n v="1430715600"/>
    <d v="2015-05-17T05:00: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d v="2011-03-08T06:00:00"/>
    <n v="1299564000"/>
    <d v="2011-03-19T05:00: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0.76106194690266"/>
    <n v="113"/>
    <x v="1"/>
    <s v="USD"/>
    <d v="2015-04-16T05:00:00"/>
    <n v="1429160400"/>
    <d v="2015-05-08T05:00: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d v="2010-04-15T05:00:00"/>
    <n v="1271307600"/>
    <d v="2010-04-17T05:00: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57.849056603773583"/>
    <n v="106"/>
    <x v="1"/>
    <s v="USD"/>
    <d v="2016-02-25T06:00:00"/>
    <n v="1456380000"/>
    <d v="2016-02-25T06:00: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d v="2016-08-06T05:00:00"/>
    <n v="1470459600"/>
    <d v="2016-09-03T05:00: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d v="2010-06-23T05:00:00"/>
    <n v="1277269200"/>
    <d v="2010-06-24T05:00: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107.99508196721311"/>
    <n v="610"/>
    <x v="1"/>
    <s v="USD"/>
    <d v="2012-10-20T05:00:00"/>
    <n v="1350709200"/>
    <d v="2012-10-24T05:00: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8.927777777777777"/>
    <n v="180"/>
    <x v="4"/>
    <s v="GBP"/>
    <d v="2019-04-07T05:00:00"/>
    <n v="1554613200"/>
    <d v="2019-04-18T05:00: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d v="2019-10-14T05:00:00"/>
    <n v="1571029200"/>
    <d v="2019-10-21T05:00: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64.999141999141997"/>
    <n v="2331"/>
    <x v="1"/>
    <s v="USD"/>
    <d v="2011-03-10T06:00:00"/>
    <n v="1299736800"/>
    <d v="2011-03-23T05:00: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06.61061946902655"/>
    <n v="113"/>
    <x v="1"/>
    <s v="USD"/>
    <d v="2015-06-25T05:00:00"/>
    <n v="1435208400"/>
    <d v="2015-08-18T05:00:00"/>
    <n v="1439874000"/>
    <b v="0"/>
    <b v="0"/>
    <s v="food/food trucks"/>
    <x v="8"/>
    <s v="food trucks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d v="2015-07-27T05:00:00"/>
    <n v="1437973200"/>
    <d v="2015-07-31T05:00: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91.16463414634147"/>
    <n v="164"/>
    <x v="1"/>
    <s v="USD"/>
    <d v="2014-11-25T06:00:00"/>
    <n v="1416895200"/>
    <d v="2014-12-24T06:00: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d v="2011-10-19T05:00:00"/>
    <n v="1319000400"/>
    <d v="2011-11-06T05:00: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56.054878048780488"/>
    <n v="164"/>
    <x v="1"/>
    <s v="USD"/>
    <d v="2015-02-21T06:00:00"/>
    <n v="1424498400"/>
    <d v="2015-02-28T06:00: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1.017857142857142"/>
    <n v="336"/>
    <x v="1"/>
    <s v="USD"/>
    <d v="2018-05-14T05:00:00"/>
    <n v="1526274000"/>
    <d v="2018-05-21T05:00: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d v="2010-10-24T05:00:00"/>
    <n v="1287896400"/>
    <d v="2010-11-02T05:00: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d v="2017-05-23T05:00:00"/>
    <n v="1495515600"/>
    <d v="2017-05-24T05:00: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03.46315789473684"/>
    <n v="95"/>
    <x v="1"/>
    <s v="USD"/>
    <d v="2013-04-02T05:00:00"/>
    <n v="1364878800"/>
    <d v="2013-04-20T05:00: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d v="2019-09-08T05:00:00"/>
    <n v="1567918800"/>
    <d v="2019-09-13T05:00: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d v="2018-04-23T05:00:00"/>
    <n v="1524459600"/>
    <d v="2018-05-10T05:00: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107.57831325301204"/>
    <n v="83"/>
    <x v="1"/>
    <s v="USD"/>
    <d v="2012-04-06T05:00:00"/>
    <n v="1333688400"/>
    <d v="2012-05-13T05:00: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d v="2014-01-12T06:00:00"/>
    <n v="1389506400"/>
    <d v="2014-01-14T06:00: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d v="2018-09-11T05:00:00"/>
    <n v="1536642000"/>
    <d v="2018-09-30T05:00:00"/>
    <n v="1538283600"/>
    <b v="0"/>
    <b v="0"/>
    <s v="food/food trucks"/>
    <x v="8"/>
    <s v="food trucks"/>
  </r>
  <r>
    <n v="111"/>
    <s v="Hart-Briggs"/>
    <s v="Re-engineered user-facing approach"/>
    <n v="61400"/>
    <n v="73653"/>
    <n v="119.95602605863192"/>
    <x v="1"/>
    <n v="108.95414201183432"/>
    <n v="676"/>
    <x v="1"/>
    <s v="USD"/>
    <d v="2012-09-22T05:00:00"/>
    <n v="1348290000"/>
    <d v="2012-09-28T05:00: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5"/>
    <n v="361"/>
    <x v="2"/>
    <s v="AUD"/>
    <d v="2014-08-24T05:00:00"/>
    <n v="1408856400"/>
    <d v="2014-09-08T05:00: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d v="2017-09-12T05:00:00"/>
    <n v="1505192400"/>
    <d v="2017-09-19T05:00:00"/>
    <n v="1505797200"/>
    <b v="0"/>
    <b v="0"/>
    <s v="food/food trucks"/>
    <x v="8"/>
    <s v="food trucks"/>
  </r>
  <r>
    <n v="114"/>
    <s v="Harper-Davis"/>
    <s v="Robust heuristic encoding"/>
    <n v="1900"/>
    <n v="13816"/>
    <n v="727.15789473684208"/>
    <x v="1"/>
    <n v="109.65079365079364"/>
    <n v="126"/>
    <x v="1"/>
    <s v="USD"/>
    <d v="2019-04-09T05:00:00"/>
    <n v="1554786000"/>
    <d v="2019-04-10T05:00: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d v="2017-11-17T06:00:00"/>
    <n v="1510898400"/>
    <d v="2017-12-22T06:00: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6.794520547945211"/>
    <n v="73"/>
    <x v="1"/>
    <s v="USD"/>
    <d v="2015-09-18T05:00:00"/>
    <n v="1442552400"/>
    <d v="2015-09-19T05:00: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30.992727272727272"/>
    <n v="275"/>
    <x v="1"/>
    <s v="USD"/>
    <d v="2011-09-22T05:00:00"/>
    <n v="1316667600"/>
    <d v="2011-09-28T05:00: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d v="2014-01-26T06:00:00"/>
    <n v="1390716000"/>
    <d v="2014-02-01T06:00: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d v="2014-06-16T05:00:00"/>
    <n v="1402894800"/>
    <d v="2014-07-03T05:00: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63.003367003367003"/>
    <n v="1782"/>
    <x v="1"/>
    <s v="USD"/>
    <d v="2015-04-17T05:00:00"/>
    <n v="1429246800"/>
    <d v="2015-04-21T05:00: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110.0343300110742"/>
    <n v="903"/>
    <x v="1"/>
    <s v="USD"/>
    <d v="2014-10-05T05:00:00"/>
    <n v="1412485200"/>
    <d v="2014-10-18T05:00: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25.997933274284026"/>
    <n v="3387"/>
    <x v="1"/>
    <s v="USD"/>
    <d v="2014-11-27T06:00:00"/>
    <n v="1417068000"/>
    <d v="2014-12-24T06:00: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49.987915407854985"/>
    <n v="662"/>
    <x v="0"/>
    <s v="CAD"/>
    <d v="2015-11-24T06:00:00"/>
    <n v="1448344800"/>
    <d v="2015-11-27T06:00: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d v="2019-05-13T05:00:00"/>
    <n v="1557723600"/>
    <d v="2019-07-05T05:00: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7.083333333333336"/>
    <n v="180"/>
    <x v="1"/>
    <s v="USD"/>
    <d v="2018-09-19T05:00:00"/>
    <n v="1537333200"/>
    <d v="2018-09-23T05:00: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89.944444444444443"/>
    <n v="774"/>
    <x v="1"/>
    <s v="USD"/>
    <d v="2016-08-14T05:00:00"/>
    <n v="1471150800"/>
    <d v="2016-09-11T05:00: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d v="2010-05-12T05:00:00"/>
    <n v="1273640400"/>
    <d v="2010-05-15T05:00: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80.067669172932327"/>
    <n v="532"/>
    <x v="1"/>
    <s v="USD"/>
    <d v="2010-08-27T05:00:00"/>
    <n v="1282885200"/>
    <d v="2010-09-09T05:00: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86.472727272727269"/>
    <n v="55"/>
    <x v="2"/>
    <s v="AUD"/>
    <d v="2015-02-03T06:00:00"/>
    <n v="1422943200"/>
    <d v="2015-02-28T06:00:00"/>
    <n v="1425103200"/>
    <b v="0"/>
    <b v="0"/>
    <s v="food/food trucks"/>
    <x v="8"/>
    <s v="food trucks"/>
  </r>
  <r>
    <n v="130"/>
    <s v="Luna, Anderson and Fox"/>
    <s v="Secured directional encryption"/>
    <n v="9600"/>
    <n v="14925"/>
    <n v="155.46875"/>
    <x v="1"/>
    <n v="28.001876172607879"/>
    <n v="533"/>
    <x v="3"/>
    <s v="DKK"/>
    <d v="2011-10-26T05:00:00"/>
    <n v="1319605200"/>
    <d v="2011-11-11T06:00: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d v="2013-11-29T06:00:00"/>
    <n v="1385704800"/>
    <d v="2013-12-12T06:00: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43.078651685393261"/>
    <n v="89"/>
    <x v="1"/>
    <s v="USD"/>
    <d v="2018-01-12T06:00:00"/>
    <n v="1515736800"/>
    <d v="2018-01-28T06:00: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87.95597484276729"/>
    <n v="159"/>
    <x v="1"/>
    <s v="USD"/>
    <d v="2011-08-12T05:00:00"/>
    <n v="1313125200"/>
    <d v="2011-09-03T05:00: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.987234042553197"/>
    <n v="940"/>
    <x v="5"/>
    <s v="CHF"/>
    <d v="2011-06-19T05:00:00"/>
    <n v="1308459600"/>
    <d v="2011-08-07T05:00: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46.905982905982903"/>
    <n v="117"/>
    <x v="1"/>
    <s v="USD"/>
    <d v="2013-03-07T06:00:00"/>
    <n v="1362636000"/>
    <d v="2013-03-12T05:00: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d v="2014-06-07T05:00:00"/>
    <n v="1402117200"/>
    <d v="2014-06-19T05:00: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94.24"/>
    <n v="50"/>
    <x v="1"/>
    <s v="USD"/>
    <d v="2010-10-06T05:00:00"/>
    <n v="1286341200"/>
    <d v="2010-10-12T05:00: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80.139130434782615"/>
    <n v="115"/>
    <x v="1"/>
    <s v="USD"/>
    <d v="2012-09-28T05:00:00"/>
    <n v="1348808400"/>
    <d v="2012-10-04T05:00: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d v="2015-04-21T05:00:00"/>
    <n v="1429592400"/>
    <d v="2015-05-07T05:00: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d v="2018-02-25T06:00:00"/>
    <n v="1519538400"/>
    <d v="2018-03-02T06:00: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60.992530345471522"/>
    <n v="1071"/>
    <x v="1"/>
    <s v="USD"/>
    <d v="2015-06-12T05:00:00"/>
    <n v="1434085200"/>
    <d v="2015-06-18T05:00: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d v="2012-04-06T05:00:00"/>
    <n v="1333688400"/>
    <d v="2012-05-17T05:00: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04.6"/>
    <n v="70"/>
    <x v="1"/>
    <s v="USD"/>
    <d v="2010-06-28T05:00:00"/>
    <n v="1277701200"/>
    <d v="2010-07-18T05:00: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86.066666666666663"/>
    <n v="135"/>
    <x v="1"/>
    <s v="USD"/>
    <d v="2019-06-17T05:00:00"/>
    <n v="1560747600"/>
    <d v="2019-06-25T05:00: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.989583333333329"/>
    <n v="768"/>
    <x v="5"/>
    <s v="CHF"/>
    <d v="2014-09-07T05:00:00"/>
    <n v="1410066000"/>
    <d v="2014-09-12T05:00: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29.764705882352942"/>
    <n v="51"/>
    <x v="1"/>
    <s v="USD"/>
    <d v="2011-11-08T06:00:00"/>
    <n v="1320732000"/>
    <d v="2011-11-28T06:00: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d v="2016-06-13T05:00:00"/>
    <n v="1465794000"/>
    <d v="2016-06-19T05:00: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d v="2017-07-25T05:00:00"/>
    <n v="1500958800"/>
    <d v="2017-08-03T05:00: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d v="2013-01-01T06:00:00"/>
    <n v="1357020000"/>
    <d v="2013-02-22T06:00: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d v="2018-12-16T06:00:00"/>
    <n v="1544940000"/>
    <d v="2018-12-17T06:00: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0.011588275391958"/>
    <n v="1467"/>
    <x v="1"/>
    <s v="USD"/>
    <d v="2014-06-09T05:00:00"/>
    <n v="1402290000"/>
    <d v="2014-07-30T05:00: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d v="2017-02-17T06:00:00"/>
    <n v="1487311200"/>
    <d v="2017-02-24T06:00: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d v="2012-10-19T05:00:00"/>
    <n v="1350622800"/>
    <d v="2012-10-25T05:00: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d v="2016-05-12T05:00:00"/>
    <n v="1463029200"/>
    <d v="2016-06-04T05:00: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d v="2010-03-25T05:00:00"/>
    <n v="1269493200"/>
    <d v="2010-04-09T05:00: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1.013192612137203"/>
    <n v="379"/>
    <x v="2"/>
    <s v="AUD"/>
    <d v="2019-10-05T05:00:00"/>
    <n v="1570251600"/>
    <d v="2019-10-29T05:00: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73.733333333333334"/>
    <n v="30"/>
    <x v="2"/>
    <s v="AUD"/>
    <d v="2013-12-30T06:00:00"/>
    <n v="1388383200"/>
    <d v="2014-01-11T06:00: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113.17073170731707"/>
    <n v="41"/>
    <x v="1"/>
    <s v="USD"/>
    <d v="2015-12-08T06:00:00"/>
    <n v="1449554400"/>
    <d v="2015-12-09T06:00: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d v="2019-03-27T05:00:00"/>
    <n v="1553662800"/>
    <d v="2019-04-14T05:00: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79.176829268292678"/>
    <n v="164"/>
    <x v="1"/>
    <s v="USD"/>
    <d v="2019-04-27T05:00:00"/>
    <n v="1556341200"/>
    <d v="2019-05-13T05:00: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d v="2015-09-23T05:00:00"/>
    <n v="1442984400"/>
    <d v="2015-09-29T05:00: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d v="2018-12-08T06:00:00"/>
    <n v="1544248800"/>
    <d v="2019-01-07T06:00: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36.032520325203251"/>
    <n v="246"/>
    <x v="1"/>
    <s v="USD"/>
    <d v="2017-10-20T05:00:00"/>
    <n v="1508475600"/>
    <d v="2017-12-08T06:00: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d v="2017-10-08T05:00:00"/>
    <n v="1507438800"/>
    <d v="2017-10-09T05:00: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44.005985634477256"/>
    <n v="2506"/>
    <x v="1"/>
    <s v="USD"/>
    <d v="2017-08-01T05:00:00"/>
    <n v="1501563600"/>
    <d v="2017-09-02T05:00: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d v="2010-12-22T06:00:00"/>
    <n v="1292997600"/>
    <d v="2010-12-26T06:00: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74"/>
    <n v="146"/>
    <x v="2"/>
    <s v="AUD"/>
    <d v="2013-06-10T05:00:00"/>
    <n v="1370840400"/>
    <d v="2013-06-20T05:00: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41.996858638743454"/>
    <n v="955"/>
    <x v="3"/>
    <s v="DKK"/>
    <d v="2019-02-22T06:00:00"/>
    <n v="1550815200"/>
    <d v="2019-03-17T05:00: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d v="2012-06-17T05:00:00"/>
    <n v="1339909200"/>
    <d v="2012-07-15T05:00: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d v="2017-08-03T05:00:00"/>
    <n v="1501736400"/>
    <d v="2017-08-10T05:00: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4.2"/>
    <n v="5"/>
    <x v="1"/>
    <s v="USD"/>
    <d v="2014-03-20T05:00:00"/>
    <n v="1395291600"/>
    <d v="2014-04-11T05:00: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5.5"/>
    <n v="26"/>
    <x v="1"/>
    <s v="USD"/>
    <d v="2014-07-19T05:00:00"/>
    <n v="1405746000"/>
    <d v="2014-08-03T05:00: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d v="2013-05-18T05:00:00"/>
    <n v="1368853200"/>
    <d v="2013-05-24T05:00: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d v="2015-10-05T05:00:00"/>
    <n v="1444021200"/>
    <d v="2015-10-06T05:00: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d v="2016-08-31T05:00:00"/>
    <n v="1472619600"/>
    <d v="2016-09-19T05:00: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d v="2016-09-03T05:00:00"/>
    <n v="1472878800"/>
    <d v="2016-09-12T05:00: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d v="2010-11-15T06:00:00"/>
    <n v="1289800800"/>
    <d v="2010-12-10T06:00: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d v="2017-09-21T05:00:00"/>
    <n v="1505970000"/>
    <d v="2017-09-30T05:00:00"/>
    <n v="1506747600"/>
    <b v="0"/>
    <b v="0"/>
    <s v="food/food trucks"/>
    <x v="8"/>
    <s v="food trucks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d v="2013-03-17T05:00:00"/>
    <n v="1363496400"/>
    <d v="2013-03-18T05:00: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d v="2010-03-22T05:00:00"/>
    <n v="1269234000"/>
    <d v="2010-03-27T05:00: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d v="2017-10-04T05:00:00"/>
    <n v="1507093200"/>
    <d v="2017-10-22T05:00: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d v="2019-06-15T05:00:00"/>
    <n v="1560574800"/>
    <d v="2019-07-01T05:00: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d v="2010-09-09T05:00:00"/>
    <n v="1284008400"/>
    <d v="2010-09-22T05:00: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d v="2019-05-03T05:00:00"/>
    <n v="1556859600"/>
    <d v="2019-05-04T05:00: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37.789473684210527"/>
    <n v="19"/>
    <x v="1"/>
    <s v="USD"/>
    <d v="2018-05-13T05:00:00"/>
    <n v="1526187600"/>
    <d v="2018-05-24T05:00: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2.006772009029348"/>
    <n v="886"/>
    <x v="1"/>
    <s v="USD"/>
    <d v="2014-05-23T05:00:00"/>
    <n v="1400821200"/>
    <d v="2014-06-07T05:00: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95.966712898751737"/>
    <n v="1442"/>
    <x v="0"/>
    <s v="CAD"/>
    <d v="2013-02-23T06:00:00"/>
    <n v="1361599200"/>
    <d v="2013-03-23T05:00: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75"/>
    <n v="35"/>
    <x v="6"/>
    <s v="EUR"/>
    <d v="2014-12-02T06:00:00"/>
    <n v="1417500000"/>
    <d v="2014-12-03T06:00: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d v="2016-03-04T06:00:00"/>
    <n v="1457071200"/>
    <d v="2016-03-04T06:00: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05.75"/>
    <n v="24"/>
    <x v="1"/>
    <s v="USD"/>
    <d v="2013-06-04T05:00:00"/>
    <n v="1370322000"/>
    <d v="2013-06-05T05:00: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069767441860463"/>
    <n v="86"/>
    <x v="6"/>
    <s v="EUR"/>
    <d v="2019-03-12T05:00:00"/>
    <n v="1552366800"/>
    <d v="2019-03-15T05:00: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d v="2014-06-27T05:00:00"/>
    <n v="1403845200"/>
    <d v="2014-07-01T05:00: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6.338461538461537"/>
    <n v="65"/>
    <x v="1"/>
    <s v="USD"/>
    <d v="2018-04-08T05:00:00"/>
    <n v="1523163600"/>
    <d v="2018-04-12T05:00: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69.174603174603178"/>
    <n v="126"/>
    <x v="1"/>
    <s v="USD"/>
    <d v="2015-09-14T05:00:00"/>
    <n v="1442206800"/>
    <d v="2015-09-30T05:00: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109.07824427480917"/>
    <n v="524"/>
    <x v="1"/>
    <s v="USD"/>
    <d v="2018-07-29T05:00:00"/>
    <n v="1532840400"/>
    <d v="2018-08-05T05:00: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51.78"/>
    <n v="100"/>
    <x v="3"/>
    <s v="DKK"/>
    <d v="2016-09-03T05:00:00"/>
    <n v="1472878800"/>
    <d v="2016-09-22T05:00: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d v="2017-06-23T05:00:00"/>
    <n v="1498194000"/>
    <d v="2017-07-07T05:00: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5.958333333333336"/>
    <n v="168"/>
    <x v="1"/>
    <s v="USD"/>
    <d v="2010-08-06T05:00:00"/>
    <n v="1281070800"/>
    <d v="2010-09-04T05:00: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d v="2015-07-07T05:00:00"/>
    <n v="1436245200"/>
    <d v="2015-07-11T05:00: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x v="0"/>
    <s v="CAD"/>
    <d v="2010-03-25T05:00:00"/>
    <n v="1269493200"/>
    <d v="2010-04-05T05:00: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d v="2014-07-25T05:00:00"/>
    <n v="1406264400"/>
    <d v="2014-08-12T05:00: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9.792682926829272"/>
    <n v="82"/>
    <x v="1"/>
    <s v="USD"/>
    <d v="2011-10-02T05:00:00"/>
    <n v="1317531600"/>
    <d v="2011-10-06T05:00:00"/>
    <n v="1317877200"/>
    <b v="0"/>
    <b v="0"/>
    <s v="food/food trucks"/>
    <x v="8"/>
    <s v="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d v="2017-01-17T06:00:00"/>
    <n v="1484632800"/>
    <d v="2017-01-19T06:00: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63.225000000000001"/>
    <n v="40"/>
    <x v="1"/>
    <s v="USD"/>
    <d v="2011-04-03T05:00:00"/>
    <n v="1301806800"/>
    <d v="2011-04-13T05:00: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70.174999999999997"/>
    <n v="80"/>
    <x v="1"/>
    <s v="USD"/>
    <d v="2018-10-17T05:00:00"/>
    <n v="1539752400"/>
    <d v="2018-10-29T05:00: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d v="2010-02-27T06:00:00"/>
    <n v="1267250400"/>
    <d v="2010-03-08T06:00: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99"/>
    <n v="43"/>
    <x v="1"/>
    <s v="USD"/>
    <d v="2018-08-28T05:00:00"/>
    <n v="1535432400"/>
    <d v="2018-09-17T05:00: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d v="2017-11-09T06:00:00"/>
    <n v="1510207200"/>
    <d v="2017-12-03T06:00: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d v="2016-05-06T05:00:00"/>
    <n v="1462510800"/>
    <d v="2016-05-13T05:00: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8.044247787610619"/>
    <n v="226"/>
    <x v="3"/>
    <s v="DKK"/>
    <d v="2017-03-03T06:00:00"/>
    <n v="1488520800"/>
    <d v="2017-03-30T05:00: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d v="2013-08-27T05:00:00"/>
    <n v="1377579600"/>
    <d v="2013-09-20T05:00: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d v="2019-12-15T06:00:00"/>
    <n v="1576389600"/>
    <d v="2020-01-30T06:00: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d v="2010-11-06T05:00:00"/>
    <n v="1289019600"/>
    <d v="2010-11-14T06:00: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86.812121212121212"/>
    <n v="165"/>
    <x v="1"/>
    <s v="USD"/>
    <d v="2010-08-19T05:00:00"/>
    <n v="1282194000"/>
    <d v="2010-08-25T05:00: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d v="2019-02-13T06:00:00"/>
    <n v="1550037600"/>
    <d v="2019-02-15T06:00: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d v="2011-11-22T06:00:00"/>
    <n v="1321941600"/>
    <d v="2011-11-24T06:00: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d v="2019-04-28T05:00:00"/>
    <n v="1556427600"/>
    <d v="2019-05-07T05:00: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1.005037783375315"/>
    <n v="397"/>
    <x v="4"/>
    <s v="GBP"/>
    <d v="2011-11-11T06:00:00"/>
    <n v="1320991200"/>
    <d v="2011-12-15T06:00: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d v="2012-08-16T05:00:00"/>
    <n v="1345093200"/>
    <d v="2012-08-28T05:00: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9.235294117647058"/>
    <n v="17"/>
    <x v="1"/>
    <s v="USD"/>
    <d v="2011-07-01T05:00:00"/>
    <n v="1309496400"/>
    <d v="2011-07-19T05:00: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d v="2012-06-21T05:00:00"/>
    <n v="1340254800"/>
    <d v="2012-06-23T05:00:00"/>
    <n v="1340427600"/>
    <b v="1"/>
    <b v="0"/>
    <s v="food/food trucks"/>
    <x v="8"/>
    <s v="food trucks"/>
  </r>
  <r>
    <n v="222"/>
    <s v="Johnson LLC"/>
    <s v="Cross-group cohesive circuit"/>
    <n v="4800"/>
    <n v="6623"/>
    <n v="137.97916666666669"/>
    <x v="1"/>
    <n v="47.992753623188406"/>
    <n v="138"/>
    <x v="1"/>
    <s v="USD"/>
    <d v="2014-10-02T05:00:00"/>
    <n v="1412226000"/>
    <d v="2014-10-03T05:00: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d v="2016-03-16T05:00:00"/>
    <n v="1458104400"/>
    <d v="2016-03-30T05:00: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51.999165275459099"/>
    <n v="3594"/>
    <x v="1"/>
    <s v="USD"/>
    <d v="2014-09-24T05:00:00"/>
    <n v="1411534800"/>
    <d v="2014-11-08T06:00: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9.999659863945578"/>
    <n v="5880"/>
    <x v="1"/>
    <s v="USD"/>
    <d v="2014-05-03T05:00:00"/>
    <n v="1399093200"/>
    <d v="2014-05-03T05:00: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98.205357142857139"/>
    <n v="112"/>
    <x v="1"/>
    <s v="USD"/>
    <d v="2010-04-08T05:00:00"/>
    <n v="1270702800"/>
    <d v="2010-05-15T05:00: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d v="2015-05-15T05:00:00"/>
    <n v="1431666000"/>
    <d v="2015-05-21T05:00: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66.998379254457049"/>
    <n v="2468"/>
    <x v="1"/>
    <s v="USD"/>
    <d v="2016-08-31T05:00:00"/>
    <n v="1472619600"/>
    <d v="2016-09-25T05:00: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d v="2017-06-01T05:00:00"/>
    <n v="1496293200"/>
    <d v="2017-07-19T05:00: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d v="2019-12-06T06:00:00"/>
    <n v="1575612000"/>
    <d v="2019-12-06T06:00: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d v="2013-05-21T05:00:00"/>
    <n v="1369112400"/>
    <d v="2013-07-18T05:00: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63.293478260869563"/>
    <n v="92"/>
    <x v="1"/>
    <s v="USD"/>
    <d v="2016-07-25T05:00:00"/>
    <n v="1469422800"/>
    <d v="2016-07-26T05:00: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d v="2011-06-12T05:00:00"/>
    <n v="1307854800"/>
    <d v="2011-06-28T05:00: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54.906040268456373"/>
    <n v="149"/>
    <x v="6"/>
    <s v="EUR"/>
    <d v="2017-08-22T05:00:00"/>
    <n v="1503378000"/>
    <d v="2017-08-29T05:00: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d v="2017-02-13T06:00:00"/>
    <n v="1486965600"/>
    <d v="2017-02-18T06:00: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75.84210526315789"/>
    <n v="57"/>
    <x v="2"/>
    <s v="AUD"/>
    <d v="2019-06-25T05:00:00"/>
    <n v="1561438800"/>
    <d v="2019-07-02T05:00: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d v="2014-04-25T05:00:00"/>
    <n v="1398402000"/>
    <d v="2014-04-27T05:00: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d v="2017-12-14T06:00:00"/>
    <n v="1513231200"/>
    <d v="2018-01-08T06:00: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76.268292682926827"/>
    <n v="41"/>
    <x v="1"/>
    <s v="USD"/>
    <d v="2015-08-29T05:00:00"/>
    <n v="1440824400"/>
    <d v="2015-09-02T05:00: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d v="2010-08-06T05:00:00"/>
    <n v="1281070800"/>
    <d v="2010-08-07T05:00: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d v="2014-04-13T05:00:00"/>
    <n v="1397365200"/>
    <d v="2014-04-23T05:00: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42.915999999999997"/>
    <n v="250"/>
    <x v="1"/>
    <s v="USD"/>
    <d v="2017-05-10T05:00:00"/>
    <n v="1494392400"/>
    <d v="2017-05-20T05:00: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d v="2018-03-04T06:00:00"/>
    <n v="1520143200"/>
    <d v="2018-03-07T06:00: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d v="2014-07-14T05:00:00"/>
    <n v="1405314000"/>
    <d v="2014-09-04T05:00: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d v="2014-04-07T05:00:00"/>
    <n v="1396846800"/>
    <d v="2014-04-08T05:00: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d v="2013-08-05T05:00:00"/>
    <n v="1375678800"/>
    <d v="2013-08-09T05:00: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d v="2016-12-22T06:00:00"/>
    <n v="1482386400"/>
    <d v="2017-01-06T06:00: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d v="2014-12-31T06:00:00"/>
    <n v="1420005600"/>
    <d v="2015-01-05T06:00: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6.000773395204948"/>
    <n v="6465"/>
    <x v="1"/>
    <s v="USD"/>
    <d v="2015-01-02T06:00:00"/>
    <n v="1420178400"/>
    <d v="2015-01-09T06:00: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x v="1"/>
    <s v="USD"/>
    <d v="2010-01-25T06:00:00"/>
    <n v="1264399200"/>
    <d v="2010-03-01T06:00: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38.019801980198018"/>
    <n v="101"/>
    <x v="1"/>
    <s v="USD"/>
    <d v="2012-12-09T06:00:00"/>
    <n v="1355032800"/>
    <d v="2012-12-11T06:00: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106.15254237288136"/>
    <n v="59"/>
    <x v="1"/>
    <s v="USD"/>
    <d v="2013-10-25T05:00:00"/>
    <n v="1382677200"/>
    <d v="2013-10-30T05:00: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d v="2011-04-08T05:00:00"/>
    <n v="1302238800"/>
    <d v="2011-04-20T05:00: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d v="2017-02-21T06:00:00"/>
    <n v="1487656800"/>
    <d v="2017-02-23T06:00: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d v="2011-02-16T06:00:00"/>
    <n v="1297836000"/>
    <d v="2011-02-21T06:00: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63.93333333333333"/>
    <n v="15"/>
    <x v="4"/>
    <s v="GBP"/>
    <d v="2016-01-24T06:00:00"/>
    <n v="1453615200"/>
    <d v="2016-03-01T06:00: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0.456521739130437"/>
    <n v="92"/>
    <x v="1"/>
    <s v="USD"/>
    <d v="2013-03-05T06:00:00"/>
    <n v="1362463200"/>
    <d v="2013-03-19T05:00: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72.172043010752688"/>
    <n v="186"/>
    <x v="1"/>
    <s v="USD"/>
    <d v="2016-12-08T06:00:00"/>
    <n v="1481176800"/>
    <d v="2016-12-28T06:00: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77.934782608695656"/>
    <n v="138"/>
    <x v="1"/>
    <s v="USD"/>
    <d v="2012-12-08T06:00:00"/>
    <n v="1354946400"/>
    <d v="2012-12-27T06:00: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38.065134099616856"/>
    <n v="261"/>
    <x v="1"/>
    <s v="USD"/>
    <d v="2012-09-28T05:00:00"/>
    <n v="1348808400"/>
    <d v="2012-10-10T05:00: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d v="2010-08-25T05:00:00"/>
    <n v="1282712400"/>
    <d v="2010-08-29T05:00: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d v="2011-04-05T05:00:00"/>
    <n v="1301979600"/>
    <d v="2011-05-01T05:00: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.050251256281406"/>
    <n v="199"/>
    <x v="1"/>
    <s v="USD"/>
    <d v="2010-01-09T06:00:00"/>
    <n v="1263016800"/>
    <d v="2010-01-09T06:00: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0.002721335268504"/>
    <n v="5512"/>
    <x v="1"/>
    <s v="USD"/>
    <d v="2013-02-12T06:00:00"/>
    <n v="1360648800"/>
    <d v="2013-02-28T06:00: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70.127906976744185"/>
    <n v="86"/>
    <x v="1"/>
    <s v="USD"/>
    <d v="2016-01-03T06:00:00"/>
    <n v="1451800800"/>
    <d v="2016-02-16T06:00: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26.996228786926462"/>
    <n v="3182"/>
    <x v="6"/>
    <s v="EUR"/>
    <d v="2014-11-07T06:00:00"/>
    <n v="1415340000"/>
    <d v="2014-12-10T06:00: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51.990606936416185"/>
    <n v="2768"/>
    <x v="2"/>
    <s v="AUD"/>
    <d v="2012-10-24T05:00:00"/>
    <n v="1351054800"/>
    <d v="2012-11-09T06:00: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56.416666666666664"/>
    <n v="48"/>
    <x v="1"/>
    <s v="USD"/>
    <d v="2012-10-04T05:00:00"/>
    <n v="1349326800"/>
    <d v="2012-11-19T06:00: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d v="2019-01-31T06:00:00"/>
    <n v="1548914400"/>
    <d v="2019-02-21T06:00: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d v="2010-12-02T06:00:00"/>
    <n v="1291269600"/>
    <d v="2010-12-04T06:00: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d v="2015-12-07T06:00:00"/>
    <n v="1449468000"/>
    <d v="2016-01-07T06:00: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d v="2019-07-10T05:00:00"/>
    <n v="1562734800"/>
    <d v="2019-08-04T05:00: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37.957446808510639"/>
    <n v="282"/>
    <x v="0"/>
    <s v="CAD"/>
    <d v="2017-09-17T05:00:00"/>
    <n v="1505624400"/>
    <d v="2017-09-20T05:00: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d v="2017-11-06T06:00:00"/>
    <n v="1509948000"/>
    <d v="2017-11-11T06:00: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d v="2019-04-06T05:00:00"/>
    <n v="1554526800"/>
    <d v="2019-04-14T05:00: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40.030075187969928"/>
    <n v="133"/>
    <x v="1"/>
    <s v="USD"/>
    <d v="2012-04-19T05:00:00"/>
    <n v="1334811600"/>
    <d v="2012-04-24T05:00: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d v="2010-07-19T05:00:00"/>
    <n v="1279515600"/>
    <d v="2010-07-21T05:00: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d v="2012-11-26T06:00:00"/>
    <n v="1353909600"/>
    <d v="2012-12-21T06:00: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d v="2018-09-03T05:00:00"/>
    <n v="1535950800"/>
    <d v="2018-09-06T05:00: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d v="2017-11-21T06:00:00"/>
    <n v="1511244000"/>
    <d v="2017-11-27T06:00: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3.012609117361791"/>
    <n v="2062"/>
    <x v="1"/>
    <s v="USD"/>
    <d v="2012-03-11T06:00:00"/>
    <n v="1331445600"/>
    <d v="2012-04-01T05:00: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d v="2016-11-27T06:00:00"/>
    <n v="1480226400"/>
    <d v="2016-12-03T06:00: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d v="2016-05-30T05:00:00"/>
    <n v="1464584400"/>
    <d v="2016-06-04T05:00: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61.765151515151516"/>
    <n v="132"/>
    <x v="1"/>
    <s v="USD"/>
    <d v="2012-05-01T05:00:00"/>
    <n v="1335848400"/>
    <d v="2012-05-06T05:00: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d v="2016-09-10T05:00:00"/>
    <n v="1473483600"/>
    <d v="2016-10-18T05:00: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06.28804347826087"/>
    <n v="184"/>
    <x v="1"/>
    <s v="USD"/>
    <d v="2016-11-23T06:00:00"/>
    <n v="1479880800"/>
    <d v="2016-11-30T06:00: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75.07386363636364"/>
    <n v="176"/>
    <x v="1"/>
    <s v="USD"/>
    <d v="2015-04-28T05:00:00"/>
    <n v="1430197200"/>
    <d v="2015-04-28T05:00: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39.970802919708028"/>
    <n v="137"/>
    <x v="3"/>
    <s v="DKK"/>
    <d v="2012-03-14T05:00:00"/>
    <n v="1331701200"/>
    <d v="2012-03-15T05:00: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d v="2015-08-03T05:00:00"/>
    <n v="1438578000"/>
    <d v="2015-08-06T05:00: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d v="2013-05-10T05:00:00"/>
    <n v="1368162000"/>
    <d v="2013-06-11T05:00: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d v="2011-10-15T05:00:00"/>
    <n v="1318654800"/>
    <d v="2011-10-19T05:00: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71.7"/>
    <n v="10"/>
    <x v="1"/>
    <s v="USD"/>
    <d v="2012-03-16T05:00:00"/>
    <n v="1331874000"/>
    <d v="2012-04-03T05:00:00"/>
    <n v="1333429200"/>
    <b v="0"/>
    <b v="0"/>
    <s v="food/food trucks"/>
    <x v="8"/>
    <s v="food trucks"/>
  </r>
  <r>
    <n v="293"/>
    <s v="Ross Group"/>
    <s v="Organized executive solution"/>
    <n v="6500"/>
    <n v="1065"/>
    <n v="16.384615384615383"/>
    <x v="3"/>
    <n v="33.28125"/>
    <n v="32"/>
    <x v="6"/>
    <s v="EUR"/>
    <d v="2010-10-05T05:00:00"/>
    <n v="1286254800"/>
    <d v="2010-10-14T05:00: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3.923497267759565"/>
    <n v="183"/>
    <x v="1"/>
    <s v="USD"/>
    <d v="2018-10-26T05:00:00"/>
    <n v="1540530000"/>
    <d v="2018-11-07T06:00: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d v="2013-10-15T05:00:00"/>
    <n v="1381813200"/>
    <d v="2013-11-09T06:00: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88.21052631578948"/>
    <n v="38"/>
    <x v="2"/>
    <s v="AUD"/>
    <d v="2019-01-28T06:00:00"/>
    <n v="1548655200"/>
    <d v="2019-02-19T06:00: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d v="2014-01-14T06:00:00"/>
    <n v="1389679200"/>
    <d v="2014-01-23T06:00: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d v="2016-02-26T06:00:00"/>
    <n v="1456466400"/>
    <d v="2016-03-15T05:00: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d v="2016-03-03T06:00:00"/>
    <n v="1456984800"/>
    <d v="2016-04-28T05:00:00"/>
    <n v="1461819600"/>
    <b v="0"/>
    <b v="0"/>
    <s v="food/food trucks"/>
    <x v="8"/>
    <s v="food trucks"/>
  </r>
  <r>
    <n v="300"/>
    <s v="Cooke PLC"/>
    <s v="Focused executive core"/>
    <n v="100"/>
    <n v="5"/>
    <n v="5"/>
    <x v="0"/>
    <n v="5"/>
    <n v="1"/>
    <x v="3"/>
    <s v="DKK"/>
    <d v="2017-08-30T05:00:00"/>
    <n v="1504069200"/>
    <d v="2017-08-31T05:00: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d v="2015-02-26T06:00:00"/>
    <n v="1424930400"/>
    <d v="2015-03-15T05:00: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d v="2018-09-02T05:00:00"/>
    <n v="1535864400"/>
    <d v="2018-09-16T05:00: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7.78125"/>
    <n v="32"/>
    <x v="1"/>
    <s v="USD"/>
    <d v="2016-01-07T06:00:00"/>
    <n v="1452146400"/>
    <d v="2016-01-12T06:00: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80.767605633802816"/>
    <n v="142"/>
    <x v="1"/>
    <s v="USD"/>
    <d v="2016-08-07T05:00:00"/>
    <n v="1470546000"/>
    <d v="2016-09-17T05:00: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94.28235294117647"/>
    <n v="85"/>
    <x v="1"/>
    <s v="USD"/>
    <d v="2016-03-19T05:00:00"/>
    <n v="1458363600"/>
    <d v="2016-04-29T05:00: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d v="2017-07-14T05:00:00"/>
    <n v="1500008400"/>
    <d v="2017-07-17T05:00: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d v="2012-06-06T05:00:00"/>
    <n v="1338958800"/>
    <d v="2012-06-26T05:00: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109.04109589041096"/>
    <n v="803"/>
    <x v="1"/>
    <s v="USD"/>
    <d v="2011-04-18T05:00:00"/>
    <n v="1303102800"/>
    <d v="2011-04-19T05:00: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41.16"/>
    <n v="75"/>
    <x v="1"/>
    <s v="USD"/>
    <d v="2011-09-21T05:00:00"/>
    <n v="1316581200"/>
    <d v="2011-10-11T05:00: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99.125"/>
    <n v="16"/>
    <x v="1"/>
    <s v="USD"/>
    <d v="2010-04-09T05:00:00"/>
    <n v="1270789200"/>
    <d v="2010-04-25T05:00: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05.88429752066116"/>
    <n v="121"/>
    <x v="1"/>
    <s v="USD"/>
    <d v="2011-02-16T06:00:00"/>
    <n v="1297836000"/>
    <d v="2011-02-28T06:00: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48.996525921966864"/>
    <n v="3742"/>
    <x v="1"/>
    <s v="USD"/>
    <d v="2013-10-25T05:00:00"/>
    <n v="1382677200"/>
    <d v="2013-11-01T05:00: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"/>
    <n v="223"/>
    <x v="1"/>
    <s v="USD"/>
    <d v="2012-02-27T06:00:00"/>
    <n v="1330322400"/>
    <d v="2012-02-29T06:00: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31.022556390977442"/>
    <n v="133"/>
    <x v="1"/>
    <s v="USD"/>
    <d v="2019-03-12T05:00:00"/>
    <n v="1552366800"/>
    <d v="2019-03-17T05:00: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d v="2014-05-24T05:00:00"/>
    <n v="1400907600"/>
    <d v="2014-06-22T05:00: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59.268518518518519"/>
    <n v="108"/>
    <x v="6"/>
    <s v="EUR"/>
    <d v="2019-11-19T06:00:00"/>
    <n v="1574143200"/>
    <d v="2019-11-20T06:00:00"/>
    <n v="1574229600"/>
    <b v="0"/>
    <b v="1"/>
    <s v="food/food trucks"/>
    <x v="8"/>
    <s v="food trucks"/>
  </r>
  <r>
    <n v="317"/>
    <s v="Summers PLC"/>
    <s v="Cross-group coherent hierarchy"/>
    <n v="6600"/>
    <n v="1269"/>
    <n v="19.227272727272727"/>
    <x v="0"/>
    <n v="42.3"/>
    <n v="30"/>
    <x v="1"/>
    <s v="USD"/>
    <d v="2017-05-14T05:00:00"/>
    <n v="1494738000"/>
    <d v="2017-05-27T05:00: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d v="2014-02-14T06:00:00"/>
    <n v="1392357600"/>
    <d v="2014-02-16T06:00: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50.796875"/>
    <n v="64"/>
    <x v="1"/>
    <s v="USD"/>
    <d v="2010-08-12T05:00:00"/>
    <n v="1281589200"/>
    <d v="2010-09-05T05:00: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101.15"/>
    <n v="80"/>
    <x v="1"/>
    <s v="USD"/>
    <d v="2011-05-10T05:00:00"/>
    <n v="1305003600"/>
    <d v="2011-05-19T05:00: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d v="2011-04-01T05:00:00"/>
    <n v="1301634000"/>
    <d v="2011-04-09T05:00: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d v="2010-11-25T06:00:00"/>
    <n v="1290664800"/>
    <d v="2010-12-08T06:00: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d v="2014-03-27T05:00:00"/>
    <n v="1395896400"/>
    <d v="2014-03-29T05:00: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d v="2015-06-21T05:00:00"/>
    <n v="1434862800"/>
    <d v="2015-07-03T05:00: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d v="2018-06-16T05:00:00"/>
    <n v="1529125200"/>
    <d v="2018-07-09T05:00: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d v="2015-12-26T06:00:00"/>
    <n v="1451109600"/>
    <d v="2016-01-01T06:00: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d v="2019-08-28T05:00:00"/>
    <n v="1566968400"/>
    <d v="2019-09-01T05:00: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d v="2018-11-30T06:00:00"/>
    <n v="1543557600"/>
    <d v="2018-12-11T06:00: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d v="2016-12-12T06:00:00"/>
    <n v="1481522400"/>
    <d v="2016-12-23T06:00: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d v="2017-12-08T06:00:00"/>
    <n v="1512712800"/>
    <d v="2017-12-09T06:00: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7.068421052631578"/>
    <n v="190"/>
    <x v="1"/>
    <s v="USD"/>
    <d v="2011-12-19T06:00:00"/>
    <n v="1324274400"/>
    <d v="2011-12-20T06:00:00"/>
    <n v="1324360800"/>
    <b v="0"/>
    <b v="0"/>
    <s v="food/food trucks"/>
    <x v="8"/>
    <s v="food trucks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d v="2013-03-28T05:00:00"/>
    <n v="1364446800"/>
    <d v="2013-03-29T05:00: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d v="2018-11-20T06:00:00"/>
    <n v="1542693600"/>
    <d v="2018-12-18T06:00: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0.99550763701707"/>
    <n v="1113"/>
    <x v="1"/>
    <s v="USD"/>
    <d v="2018-01-10T06:00:00"/>
    <n v="1515564000"/>
    <d v="2018-01-17T06:00: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87.003066141042481"/>
    <n v="2283"/>
    <x v="1"/>
    <s v="USD"/>
    <d v="2019-11-15T06:00:00"/>
    <n v="1573797600"/>
    <d v="2019-11-28T06:00: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63.994402985074629"/>
    <n v="1072"/>
    <x v="1"/>
    <s v="USD"/>
    <d v="2010-12-15T06:00:00"/>
    <n v="1292392800"/>
    <d v="2010-12-16T06:00: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5.9945205479452"/>
    <n v="1095"/>
    <x v="1"/>
    <s v="USD"/>
    <d v="2019-11-11T06:00:00"/>
    <n v="1573452000"/>
    <d v="2019-11-12T06:00: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d v="2011-10-05T05:00:00"/>
    <n v="1317790800"/>
    <d v="2011-11-04T05:00: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d v="2017-08-02T05:00:00"/>
    <n v="1501650000"/>
    <d v="2017-08-16T05:00: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d v="2011-12-12T06:00:00"/>
    <n v="1323669600"/>
    <d v="2011-12-13T06:00: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d v="2015-08-28T05:00:00"/>
    <n v="1440738000"/>
    <d v="2015-09-04T05:00: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d v="2013-07-20T05:00:00"/>
    <n v="1374296400"/>
    <d v="2013-08-01T05:00: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33.013605442176868"/>
    <n v="147"/>
    <x v="1"/>
    <s v="USD"/>
    <d v="2013-11-19T06:00:00"/>
    <n v="1384840800"/>
    <d v="2014-01-11T06:00: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d v="2018-01-22T06:00:00"/>
    <n v="1516600800"/>
    <d v="2018-03-03T06:00: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d v="2015-07-09T05:00:00"/>
    <n v="1436418000"/>
    <d v="2015-07-10T05:00: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10.32"/>
    <n v="25"/>
    <x v="1"/>
    <s v="USD"/>
    <d v="2017-08-24T05:00:00"/>
    <n v="1503550800"/>
    <d v="2017-10-18T05:00: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6.005235602094245"/>
    <n v="191"/>
    <x v="1"/>
    <s v="USD"/>
    <d v="2015-02-11T06:00:00"/>
    <n v="1423634400"/>
    <d v="2015-03-07T06:00: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41.005742176284812"/>
    <n v="3483"/>
    <x v="1"/>
    <s v="USD"/>
    <d v="2017-02-16T06:00:00"/>
    <n v="1487224800"/>
    <d v="2017-03-01T06:00:00"/>
    <n v="1488348000"/>
    <b v="0"/>
    <b v="0"/>
    <s v="food/food trucks"/>
    <x v="8"/>
    <s v="food trucks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d v="2017-07-14T05:00:00"/>
    <n v="1500008400"/>
    <d v="2017-08-13T05:00: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x v="1"/>
    <s v="USD"/>
    <d v="2015-05-20T05:00:00"/>
    <n v="1432098000"/>
    <d v="2015-06-07T05:00: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7.009935419771487"/>
    <n v="2013"/>
    <x v="1"/>
    <s v="USD"/>
    <d v="2015-08-24T05:00:00"/>
    <n v="1440392400"/>
    <d v="2015-09-07T05:00: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29.606060606060606"/>
    <n v="33"/>
    <x v="0"/>
    <s v="CAD"/>
    <d v="2015-11-07T06:00:00"/>
    <n v="1446876000"/>
    <d v="2015-11-15T06:00: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81.010569583088667"/>
    <n v="1703"/>
    <x v="1"/>
    <s v="USD"/>
    <d v="2019-07-05T05:00:00"/>
    <n v="1562302800"/>
    <d v="2019-07-06T05:00: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94.35"/>
    <n v="80"/>
    <x v="3"/>
    <s v="DKK"/>
    <d v="2013-09-03T05:00:00"/>
    <n v="1378184400"/>
    <d v="2013-09-10T05:00: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26.058139534883722"/>
    <n v="86"/>
    <x v="1"/>
    <s v="USD"/>
    <d v="2017-01-22T06:00:00"/>
    <n v="1485064800"/>
    <d v="2017-03-03T06:00: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d v="2012-01-14T06:00:00"/>
    <n v="1326520800"/>
    <d v="2012-01-23T06:00: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d v="2015-09-03T05:00:00"/>
    <n v="1441256400"/>
    <d v="2015-09-28T05:00: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49.826086956521742"/>
    <n v="23"/>
    <x v="0"/>
    <s v="CAD"/>
    <d v="2018-08-10T05:00:00"/>
    <n v="1533877200"/>
    <d v="2018-08-13T05:00: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3.893048128342244"/>
    <n v="187"/>
    <x v="1"/>
    <s v="USD"/>
    <d v="2011-08-27T05:00:00"/>
    <n v="1314421200"/>
    <d v="2011-09-03T05:00: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d v="2011-01-01T06:00:00"/>
    <n v="1293861600"/>
    <d v="2011-01-15T06:00: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d v="2017-10-07T05:00:00"/>
    <n v="1507352400"/>
    <d v="2017-10-31T05:00: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d v="2011-01-27T06:00:00"/>
    <n v="1296108000"/>
    <d v="2011-03-06T06:00: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59.928057553956833"/>
    <n v="139"/>
    <x v="1"/>
    <s v="USD"/>
    <d v="2011-12-27T06:00:00"/>
    <n v="1324965600"/>
    <d v="2011-12-28T06:00: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8.209677419354833"/>
    <n v="186"/>
    <x v="1"/>
    <s v="USD"/>
    <d v="2018-03-05T06:00:00"/>
    <n v="1520229600"/>
    <d v="2018-04-04T05:00: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04.77678571428571"/>
    <n v="112"/>
    <x v="2"/>
    <s v="AUD"/>
    <d v="2016-12-29T06:00:00"/>
    <n v="1482991200"/>
    <d v="2017-01-25T06:00: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d v="2011-01-03T06:00:00"/>
    <n v="1294034400"/>
    <d v="2011-01-04T06:00: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d v="2014-10-18T05:00:00"/>
    <n v="1413608400"/>
    <d v="2014-11-11T06:00: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d v="2010-10-13T05:00:00"/>
    <n v="1286946000"/>
    <d v="2010-11-05T05:00: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95.733766233766232"/>
    <n v="154"/>
    <x v="1"/>
    <s v="USD"/>
    <d v="2013-02-03T06:00:00"/>
    <n v="1359871200"/>
    <d v="2013-03-14T05:00: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d v="2019-04-15T05:00:00"/>
    <n v="1555304400"/>
    <d v="2019-04-21T05:00: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d v="2015-02-08T06:00:00"/>
    <n v="1423375200"/>
    <d v="2015-03-31T05:00: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d v="2015-01-08T06:00:00"/>
    <n v="1420696800"/>
    <d v="2015-01-28T06:00: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8.010921177587846"/>
    <n v="2106"/>
    <x v="1"/>
    <s v="USD"/>
    <d v="2017-08-17T05:00:00"/>
    <n v="1502946000"/>
    <d v="2017-08-25T05:00: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d v="2019-01-11T06:00:00"/>
    <n v="1547186400"/>
    <d v="2019-01-16T06:00: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9.16"/>
    <n v="25"/>
    <x v="1"/>
    <s v="USD"/>
    <d v="2015-10-16T05:00:00"/>
    <n v="1444971600"/>
    <d v="2015-12-12T06:00: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93.702290076335885"/>
    <n v="131"/>
    <x v="1"/>
    <s v="USD"/>
    <d v="2014-07-06T05:00:00"/>
    <n v="1404622800"/>
    <d v="2014-07-12T05:00: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d v="2019-10-22T05:00:00"/>
    <n v="1571720400"/>
    <d v="2019-11-05T06:00: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70.090140845070422"/>
    <n v="355"/>
    <x v="1"/>
    <s v="USD"/>
    <d v="2018-05-21T05:00:00"/>
    <n v="1526878800"/>
    <d v="2018-06-28T05:00: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d v="2011-10-27T05:00:00"/>
    <n v="1319691600"/>
    <d v="2011-11-10T06:00: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d v="2013-06-23T05:00:00"/>
    <n v="1371963600"/>
    <d v="2013-06-28T05:00: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d v="2015-06-08T05:00:00"/>
    <n v="1433739600"/>
    <d v="2015-07-24T05:00: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86.611940298507463"/>
    <n v="67"/>
    <x v="1"/>
    <s v="USD"/>
    <d v="2017-10-16T05:00:00"/>
    <n v="1508130000"/>
    <d v="2017-11-04T05:00: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5.126984126984127"/>
    <n v="189"/>
    <x v="1"/>
    <s v="USD"/>
    <d v="2019-02-13T06:00:00"/>
    <n v="1550037600"/>
    <d v="2019-02-19T06:00:00"/>
    <n v="1550556000"/>
    <b v="0"/>
    <b v="1"/>
    <s v="food/food trucks"/>
    <x v="8"/>
    <s v="food trucks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d v="2017-02-10T06:00:00"/>
    <n v="1486706400"/>
    <d v="2017-03-09T06:00: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d v="2019-03-29T05:00:00"/>
    <n v="1553835600"/>
    <d v="2019-04-30T05:00: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d v="2010-06-26T05:00:00"/>
    <n v="1277528400"/>
    <d v="2010-07-08T05:00: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d v="2012-06-12T05:00:00"/>
    <n v="1339477200"/>
    <d v="2012-06-17T05:00: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89.227586206896547"/>
    <n v="145"/>
    <x v="5"/>
    <s v="CHF"/>
    <d v="2012-01-04T06:00:00"/>
    <n v="1325656800"/>
    <d v="2012-01-06T06:00: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87.979166666666671"/>
    <n v="1152"/>
    <x v="1"/>
    <s v="USD"/>
    <d v="2010-10-28T05:00:00"/>
    <n v="1288242000"/>
    <d v="2010-11-24T06:00: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89.54"/>
    <n v="50"/>
    <x v="1"/>
    <s v="USD"/>
    <d v="2013-09-13T05:00:00"/>
    <n v="1379048400"/>
    <d v="2013-09-28T05:00: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9.09271523178808"/>
    <n v="151"/>
    <x v="1"/>
    <s v="USD"/>
    <d v="2014-01-14T06:00:00"/>
    <n v="1389679200"/>
    <d v="2014-01-16T06:00: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d v="2011-01-06T06:00:00"/>
    <n v="1294293600"/>
    <d v="2011-01-08T06:00: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d v="2017-07-17T05:00:00"/>
    <n v="1500267600"/>
    <d v="2017-07-18T05:00: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10.44117647058823"/>
    <n v="34"/>
    <x v="1"/>
    <s v="USD"/>
    <d v="2013-07-29T05:00:00"/>
    <n v="1375074000"/>
    <d v="2013-08-08T05:00: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d v="2011-12-08T06:00:00"/>
    <n v="1323324000"/>
    <d v="2011-12-09T06:00: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48.012468827930178"/>
    <n v="1604"/>
    <x v="2"/>
    <s v="AUD"/>
    <d v="2018-10-05T05:00:00"/>
    <n v="1538715600"/>
    <d v="2018-10-13T05:00: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31.019823788546255"/>
    <n v="454"/>
    <x v="1"/>
    <s v="USD"/>
    <d v="2013-05-23T05:00:00"/>
    <n v="1369285200"/>
    <d v="2013-05-29T05:00: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99.203252032520325"/>
    <n v="123"/>
    <x v="6"/>
    <s v="EUR"/>
    <d v="2018-05-08T05:00:00"/>
    <n v="1525755600"/>
    <d v="2018-05-10T05:00: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d v="2011-02-02T06:00:00"/>
    <n v="1296626400"/>
    <d v="2011-02-09T06:00: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x v="1"/>
    <s v="USD"/>
    <d v="2013-08-16T05:00:00"/>
    <n v="1376629200"/>
    <d v="2013-09-07T05:00: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46.060200668896321"/>
    <n v="299"/>
    <x v="1"/>
    <s v="USD"/>
    <d v="2019-10-27T05:00:00"/>
    <n v="1572152400"/>
    <d v="2019-10-27T05:00: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d v="2012-01-06T06:00:00"/>
    <n v="1325829600"/>
    <d v="2012-02-22T06:00: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55.99336650082919"/>
    <n v="3015"/>
    <x v="0"/>
    <s v="CAD"/>
    <d v="2010-05-12T05:00:00"/>
    <n v="1273640400"/>
    <d v="2010-06-17T05:00: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d v="2017-11-14T06:00:00"/>
    <n v="1510639200"/>
    <d v="2017-11-17T06:00: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60.981609195402299"/>
    <n v="435"/>
    <x v="1"/>
    <s v="USD"/>
    <d v="2018-06-04T05:00:00"/>
    <n v="1528088400"/>
    <d v="2018-07-24T05:00: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d v="2013-01-30T06:00:00"/>
    <n v="1359525600"/>
    <d v="2013-02-11T06:00: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25"/>
    <n v="484"/>
    <x v="3"/>
    <s v="DKK"/>
    <d v="2019-10-13T05:00:00"/>
    <n v="1570942800"/>
    <d v="2019-10-20T05:00: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d v="2016-06-20T05:00:00"/>
    <n v="1466398800"/>
    <d v="2016-07-10T05:00: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87.960784313725483"/>
    <n v="714"/>
    <x v="1"/>
    <s v="USD"/>
    <d v="2017-04-18T05:00:00"/>
    <n v="1492491600"/>
    <d v="2017-04-22T05:00: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d v="2015-04-28T05:00:00"/>
    <n v="1430197200"/>
    <d v="2015-04-28T05:00: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d v="2017-05-29T05:00:00"/>
    <n v="1496034000"/>
    <d v="2017-05-31T05:00: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d v="2014-01-03T06:00:00"/>
    <n v="1388728800"/>
    <d v="2014-01-13T06:00: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.01469237832875"/>
    <n v="1089"/>
    <x v="1"/>
    <s v="USD"/>
    <d v="2018-11-27T06:00:00"/>
    <n v="1543298400"/>
    <d v="2018-12-24T06:00: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d v="2010-04-20T05:00:00"/>
    <n v="1271739600"/>
    <d v="2010-04-28T05:00:00"/>
    <n v="1272430800"/>
    <b v="0"/>
    <b v="1"/>
    <s v="food/food trucks"/>
    <x v="8"/>
    <s v="food trucks"/>
  </r>
  <r>
    <n v="415"/>
    <s v="Anderson-Pham"/>
    <s v="Intuitive needs-based monitoring"/>
    <n v="113500"/>
    <n v="12552"/>
    <n v="11.059030837004405"/>
    <x v="0"/>
    <n v="30.028708133971293"/>
    <n v="418"/>
    <x v="1"/>
    <s v="USD"/>
    <d v="2012-01-13T06:00:00"/>
    <n v="1326434400"/>
    <d v="2012-01-30T06:00: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d v="2011-01-17T06:00:00"/>
    <n v="1295244000"/>
    <d v="2011-01-26T06:00: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62.866666666666667"/>
    <n v="15"/>
    <x v="1"/>
    <s v="USD"/>
    <d v="2018-11-03T05:00:00"/>
    <n v="1541221200"/>
    <d v="2018-11-27T06:00: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d v="2012-05-06T05:00:00"/>
    <n v="1336280400"/>
    <d v="2012-05-07T05:00: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26.997693638285604"/>
    <n v="5203"/>
    <x v="1"/>
    <s v="USD"/>
    <d v="2011-12-22T06:00:00"/>
    <n v="1324533600"/>
    <d v="2011-12-28T06:00: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68.329787234042556"/>
    <n v="94"/>
    <x v="1"/>
    <s v="USD"/>
    <d v="2017-06-25T05:00:00"/>
    <n v="1498366800"/>
    <d v="2017-07-09T05:00: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50.974576271186443"/>
    <n v="118"/>
    <x v="1"/>
    <s v="USD"/>
    <d v="2017-06-29T05:00:00"/>
    <n v="1498712400"/>
    <d v="2017-07-29T05:00: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d v="2010-04-17T05:00:00"/>
    <n v="1271480400"/>
    <d v="2010-05-07T05:00: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d v="2011-09-22T05:00:00"/>
    <n v="1316667600"/>
    <d v="2011-09-24T05:00:00"/>
    <n v="1316840400"/>
    <b v="0"/>
    <b v="1"/>
    <s v="food/food trucks"/>
    <x v="8"/>
    <s v="food trucks"/>
  </r>
  <r>
    <n v="424"/>
    <s v="Schmidt-Gomez"/>
    <s v="User-centric impactful projection"/>
    <n v="5100"/>
    <n v="2064"/>
    <n v="40.470588235294116"/>
    <x v="0"/>
    <n v="24.867469879518072"/>
    <n v="83"/>
    <x v="1"/>
    <s v="USD"/>
    <d v="2018-04-18T05:00:00"/>
    <n v="1524027600"/>
    <d v="2018-04-24T05:00: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d v="2015-07-28T05:00:00"/>
    <n v="1438059600"/>
    <d v="2015-08-03T05:00: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47.091324200913242"/>
    <n v="219"/>
    <x v="1"/>
    <s v="USD"/>
    <d v="2013-02-27T06:00:00"/>
    <n v="1361944800"/>
    <d v="2013-03-06T06:00: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d v="2014-09-13T05:00:00"/>
    <n v="1410584400"/>
    <d v="2014-10-15T05:00: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d v="2011-02-11T06:00:00"/>
    <n v="1297404000"/>
    <d v="2011-02-18T06:00: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1.006080449017773"/>
    <n v="2138"/>
    <x v="1"/>
    <s v="USD"/>
    <d v="2014-02-10T06:00:00"/>
    <n v="1392012000"/>
    <d v="2014-03-10T05:00: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5.321428571428569"/>
    <n v="84"/>
    <x v="1"/>
    <s v="USD"/>
    <d v="2019-09-29T05:00:00"/>
    <n v="1569733200"/>
    <d v="2019-11-02T05:00: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04.43617021276596"/>
    <n v="94"/>
    <x v="1"/>
    <s v="USD"/>
    <d v="2018-06-22T05:00:00"/>
    <n v="1529643600"/>
    <d v="2018-07-09T05:00: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69.989010989010993"/>
    <n v="91"/>
    <x v="1"/>
    <s v="USD"/>
    <d v="2014-05-02T05:00:00"/>
    <n v="1399006800"/>
    <d v="2014-05-22T05:00: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d v="2013-11-25T06:00:00"/>
    <n v="1385359200"/>
    <d v="2013-12-11T06:00: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90.3"/>
    <n v="10"/>
    <x v="0"/>
    <s v="CAD"/>
    <d v="2016-12-01T06:00:00"/>
    <n v="1480572000"/>
    <d v="2016-12-15T06:00: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d v="2014-12-15T06:00:00"/>
    <n v="1418623200"/>
    <d v="2014-12-27T06:00: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54.931726907630519"/>
    <n v="249"/>
    <x v="1"/>
    <s v="USD"/>
    <d v="2019-04-20T05:00:00"/>
    <n v="1555736400"/>
    <d v="2019-04-21T05:00: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1.921875"/>
    <n v="192"/>
    <x v="1"/>
    <s v="USD"/>
    <d v="2015-09-13T05:00:00"/>
    <n v="1442120400"/>
    <d v="2015-09-16T05:00: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d v="2013-03-04T06:00:00"/>
    <n v="1362376800"/>
    <d v="2013-04-03T05:00: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d v="2016-11-06T05:00:00"/>
    <n v="1478408400"/>
    <d v="2016-11-13T06:00: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53.003513254551258"/>
    <n v="3131"/>
    <x v="1"/>
    <s v="USD"/>
    <d v="2017-06-30T05:00:00"/>
    <n v="1498798800"/>
    <d v="2017-07-10T05:00: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54.5"/>
    <n v="32"/>
    <x v="1"/>
    <s v="USD"/>
    <d v="2012-04-26T05:00:00"/>
    <n v="1335416400"/>
    <d v="2012-05-24T05:00: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d v="2017-09-02T05:00:00"/>
    <n v="1504328400"/>
    <d v="2017-09-18T05:00: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5.911111111111111"/>
    <n v="90"/>
    <x v="1"/>
    <s v="USD"/>
    <d v="2010-09-30T05:00:00"/>
    <n v="1285822800"/>
    <d v="2010-10-19T05:00: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36.952702702702702"/>
    <n v="296"/>
    <x v="1"/>
    <s v="USD"/>
    <d v="2011-07-24T05:00:00"/>
    <n v="1311483600"/>
    <d v="2011-07-26T05:00: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d v="2010-12-03T06:00:00"/>
    <n v="1291356000"/>
    <d v="2010-12-24T06:00: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d v="2012-12-18T06:00:00"/>
    <n v="1355810400"/>
    <d v="2012-12-20T06:00: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86"/>
    <n v="439"/>
    <x v="4"/>
    <s v="GBP"/>
    <d v="2017-12-19T06:00:00"/>
    <n v="1513663200"/>
    <d v="2018-01-04T06:00: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d v="2013-04-14T05:00:00"/>
    <n v="1365915600"/>
    <d v="2013-04-16T05:00: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101.19767441860465"/>
    <n v="86"/>
    <x v="3"/>
    <s v="DKK"/>
    <d v="2019-03-06T06:00:00"/>
    <n v="1551852000"/>
    <d v="2019-03-23T05:00: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x v="0"/>
    <s v="CAD"/>
    <d v="2018-10-21T05:00:00"/>
    <n v="1540098000"/>
    <d v="2018-11-13T06:00: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29.001272669424118"/>
    <n v="6286"/>
    <x v="1"/>
    <s v="USD"/>
    <d v="2017-07-19T05:00:00"/>
    <n v="1500440400"/>
    <d v="2017-08-19T05:00: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98.225806451612897"/>
    <n v="31"/>
    <x v="1"/>
    <s v="USD"/>
    <d v="2010-07-06T05:00:00"/>
    <n v="1278392400"/>
    <d v="2010-07-07T05:00: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d v="2016-12-01T06:00:00"/>
    <n v="1480572000"/>
    <d v="2017-01-11T06:00: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5.205128205128204"/>
    <n v="39"/>
    <x v="1"/>
    <s v="USD"/>
    <d v="2013-10-21T05:00:00"/>
    <n v="1382331600"/>
    <d v="2013-11-26T06:00: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d v="2011-09-23T05:00:00"/>
    <n v="1316754000"/>
    <d v="2011-10-16T05:00: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d v="2018-02-10T06:00:00"/>
    <n v="1518242400"/>
    <d v="2018-02-10T06:00: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d v="2016-10-14T05:00:00"/>
    <n v="1476421200"/>
    <d v="2016-10-16T05:00: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d v="2010-03-28T05:00:00"/>
    <n v="1269752400"/>
    <d v="2010-05-11T05:00: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d v="2014-12-28T06:00:00"/>
    <n v="1419746400"/>
    <d v="2015-01-22T06:00: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82.38"/>
    <n v="50"/>
    <x v="1"/>
    <s v="USD"/>
    <d v="2010-08-09T05:00:00"/>
    <n v="1281330000"/>
    <d v="2010-08-12T05:00: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66.997115384615384"/>
    <n v="2080"/>
    <x v="1"/>
    <s v="USD"/>
    <d v="2014-04-28T05:00:00"/>
    <n v="1398661200"/>
    <d v="2014-05-18T05:00: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107.91401869158878"/>
    <n v="535"/>
    <x v="1"/>
    <s v="USD"/>
    <d v="2013-01-30T06:00:00"/>
    <n v="1359525600"/>
    <d v="2013-03-09T06:00: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d v="2013-12-31T06:00:00"/>
    <n v="1388469600"/>
    <d v="2014-01-04T06:00: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d v="2018-02-11T06:00:00"/>
    <n v="1518328800"/>
    <d v="2018-02-25T06:00: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10.3625"/>
    <n v="80"/>
    <x v="1"/>
    <s v="USD"/>
    <d v="2018-01-27T06:00:00"/>
    <n v="1517032800"/>
    <d v="2018-02-05T06:00: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94.857142857142861"/>
    <n v="42"/>
    <x v="1"/>
    <s v="USD"/>
    <d v="2013-05-15T05:00:00"/>
    <n v="1368594000"/>
    <d v="2013-06-07T05:00: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.935251798561154"/>
    <n v="139"/>
    <x v="0"/>
    <s v="CAD"/>
    <d v="2015-11-23T06:00:00"/>
    <n v="1448258400"/>
    <d v="2015-11-30T06:00: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01.25"/>
    <n v="16"/>
    <x v="1"/>
    <s v="USD"/>
    <d v="2019-04-14T05:00:00"/>
    <n v="1555218000"/>
    <d v="2019-04-30T05:00: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64.95597484276729"/>
    <n v="159"/>
    <x v="1"/>
    <s v="USD"/>
    <d v="2015-05-18T05:00:00"/>
    <n v="1431925200"/>
    <d v="2015-05-20T05:00: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d v="2016-12-12T06:00:00"/>
    <n v="1481522400"/>
    <d v="2016-12-19T06:00: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.97422680412371"/>
    <n v="194"/>
    <x v="4"/>
    <s v="GBP"/>
    <d v="2012-05-02T05:00:00"/>
    <n v="1335934800"/>
    <d v="2012-05-02T05:00:00"/>
    <n v="1335934800"/>
    <b v="0"/>
    <b v="1"/>
    <s v="food/food trucks"/>
    <x v="8"/>
    <s v="food trucks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d v="2019-03-11T05:00:00"/>
    <n v="1552280400"/>
    <d v="2019-05-04T05:00: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d v="2018-06-26T05:00:00"/>
    <n v="1529989200"/>
    <d v="2018-06-27T05:00: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02.85915492957747"/>
    <n v="142"/>
    <x v="1"/>
    <s v="USD"/>
    <d v="2014-12-16T06:00:00"/>
    <n v="1418709600"/>
    <d v="2014-12-17T06:00: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d v="2013-06-25T05:00:00"/>
    <n v="1372136400"/>
    <d v="2013-06-29T05:00: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d v="2018-08-10T05:00:00"/>
    <n v="1533877200"/>
    <d v="2018-08-16T05:00: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d v="2011-06-26T05:00:00"/>
    <n v="1309064400"/>
    <d v="2011-07-23T05:00: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58.999637155297535"/>
    <n v="2756"/>
    <x v="1"/>
    <s v="USD"/>
    <d v="2015-03-09T05:00:00"/>
    <n v="1425877200"/>
    <d v="2015-03-21T05:00: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71.156069364161851"/>
    <n v="173"/>
    <x v="4"/>
    <s v="GBP"/>
    <d v="2017-07-29T05:00:00"/>
    <n v="1501304400"/>
    <d v="2017-07-31T05:00:00"/>
    <n v="1501477200"/>
    <b v="0"/>
    <b v="0"/>
    <s v="food/food trucks"/>
    <x v="8"/>
    <s v="food trucks"/>
  </r>
  <r>
    <n v="480"/>
    <s v="Robles-Hudson"/>
    <s v="Balanced bifurcated leverage"/>
    <n v="8600"/>
    <n v="8656"/>
    <n v="100.65116279069768"/>
    <x v="1"/>
    <n v="99.494252873563212"/>
    <n v="87"/>
    <x v="1"/>
    <s v="USD"/>
    <d v="2010-03-11T06:00:00"/>
    <n v="1268287200"/>
    <d v="2010-03-20T05:00: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d v="2014-10-01T05:00:00"/>
    <n v="1412139600"/>
    <d v="2014-11-12T06:00: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d v="2012-02-24T06:00:00"/>
    <n v="1330063200"/>
    <d v="2012-03-06T06:00: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87.068592057761734"/>
    <n v="554"/>
    <x v="1"/>
    <s v="USD"/>
    <d v="2019-12-12T06:00:00"/>
    <n v="1576130400"/>
    <d v="2019-12-19T06:00: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48.99554707379135"/>
    <n v="1572"/>
    <x v="4"/>
    <s v="GBP"/>
    <d v="2014-08-04T05:00:00"/>
    <n v="1407128400"/>
    <d v="2014-09-22T05:00:00"/>
    <n v="1411362000"/>
    <b v="0"/>
    <b v="1"/>
    <s v="food/food trucks"/>
    <x v="8"/>
    <s v="food trucks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d v="2019-06-10T05:00:00"/>
    <n v="1560142800"/>
    <d v="2019-07-21T05:00: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3.428571428571431"/>
    <n v="21"/>
    <x v="4"/>
    <s v="GBP"/>
    <d v="2018-03-09T06:00:00"/>
    <n v="1520575200"/>
    <d v="2018-03-24T05:00: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83.982949701619773"/>
    <n v="2346"/>
    <x v="1"/>
    <s v="USD"/>
    <d v="2017-04-20T05:00:00"/>
    <n v="1492664400"/>
    <d v="2017-05-23T05:00: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d v="2016-02-03T06:00:00"/>
    <n v="1454479200"/>
    <d v="2016-02-20T06:00: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9.87058823529412"/>
    <n v="85"/>
    <x v="6"/>
    <s v="EUR"/>
    <d v="2010-08-16T05:00:00"/>
    <n v="1281934800"/>
    <d v="2010-08-21T05:00: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31.916666666666668"/>
    <n v="144"/>
    <x v="1"/>
    <s v="USD"/>
    <d v="2019-11-17T06:00:00"/>
    <n v="1573970400"/>
    <d v="2019-11-24T06:00:00"/>
    <n v="1574575200"/>
    <b v="0"/>
    <b v="0"/>
    <s v="journalism/audio"/>
    <x v="9"/>
    <s v="audio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d v="2013-07-01T05:00:00"/>
    <n v="1372654800"/>
    <d v="2013-07-27T05:00:00"/>
    <n v="1374901200"/>
    <b v="0"/>
    <b v="1"/>
    <s v="food/food trucks"/>
    <x v="8"/>
    <s v="food trucks"/>
  </r>
  <r>
    <n v="492"/>
    <s v="Garcia Group"/>
    <s v="Persevering interactive matrix"/>
    <n v="191000"/>
    <n v="45831"/>
    <n v="23.995287958115181"/>
    <x v="3"/>
    <n v="77.026890756302521"/>
    <n v="595"/>
    <x v="1"/>
    <s v="USD"/>
    <d v="2010-06-07T05:00:00"/>
    <n v="1275886800"/>
    <d v="2010-07-12T05:00: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101.78125"/>
    <n v="64"/>
    <x v="1"/>
    <s v="USD"/>
    <d v="2019-06-29T05:00:00"/>
    <n v="1561784400"/>
    <d v="2019-07-12T05:00: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1.059701492537314"/>
    <n v="268"/>
    <x v="1"/>
    <s v="USD"/>
    <d v="2012-03-22T05:00:00"/>
    <n v="1332392400"/>
    <d v="2012-03-23T05:00: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d v="2014-06-10T05:00:00"/>
    <n v="1402376400"/>
    <d v="2014-06-14T05:00: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30.87037037037037"/>
    <n v="54"/>
    <x v="1"/>
    <s v="USD"/>
    <d v="2017-05-21T05:00:00"/>
    <n v="1495342800"/>
    <d v="2017-06-07T05:00: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27.908333333333335"/>
    <n v="120"/>
    <x v="1"/>
    <s v="USD"/>
    <d v="2016-12-20T06:00:00"/>
    <n v="1482213600"/>
    <d v="2016-12-20T06:00: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d v="2015-01-01T06:00:00"/>
    <n v="1420092000"/>
    <d v="2015-01-03T06:00: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d v="2016-03-15T05:00:00"/>
    <n v="1458018000"/>
    <d v="2016-03-20T05:00: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e v="#DIV/0!"/>
    <n v="0"/>
    <x v="1"/>
    <s v="USD"/>
    <d v="2013-05-01T05:00:00"/>
    <n v="1367384400"/>
    <d v="2013-05-29T05:00: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9.990534521158132"/>
    <n v="1796"/>
    <x v="1"/>
    <s v="USD"/>
    <d v="2013-03-12T05:00:00"/>
    <n v="1363064400"/>
    <d v="2013-03-14T05:00: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7.037634408602152"/>
    <n v="186"/>
    <x v="2"/>
    <s v="AUD"/>
    <d v="2012-07-27T05:00:00"/>
    <n v="1343365200"/>
    <d v="2012-08-25T05:00: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d v="2015-07-01T05:00:00"/>
    <n v="1435726800"/>
    <d v="2015-07-21T05:00: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111.6774193548387"/>
    <n v="62"/>
    <x v="6"/>
    <s v="EUR"/>
    <d v="2015-05-18T05:00:00"/>
    <n v="1431925200"/>
    <d v="2015-05-19T05:00: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6.014409221902014"/>
    <n v="347"/>
    <x v="1"/>
    <s v="USD"/>
    <d v="2013-03-08T06:00:00"/>
    <n v="1362722400"/>
    <d v="2013-04-19T05:00: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d v="2017-11-23T06:00:00"/>
    <n v="1511416800"/>
    <d v="2017-12-10T06:00: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d v="2013-04-09T05:00:00"/>
    <n v="1365483600"/>
    <d v="2013-05-28T05:00: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d v="2018-07-29T05:00:00"/>
    <n v="1532840400"/>
    <d v="2018-08-19T05:00: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95"/>
    <n v="1258"/>
    <x v="1"/>
    <s v="USD"/>
    <d v="2012-05-05T05:00:00"/>
    <n v="1336194000"/>
    <d v="2012-05-15T05:00: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d v="2018-05-31T05:00:00"/>
    <n v="1527742800"/>
    <d v="2018-06-24T05:00: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d v="2019-07-25T05:00:00"/>
    <n v="1564030800"/>
    <d v="2019-08-04T05:00: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53.046025104602514"/>
    <n v="239"/>
    <x v="1"/>
    <s v="USD"/>
    <d v="2014-07-05T05:00:00"/>
    <n v="1404536400"/>
    <d v="2014-07-06T05:00: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d v="2010-09-09T05:00:00"/>
    <n v="1284008400"/>
    <d v="2010-09-11T05:00: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d v="2013-12-06T06:00:00"/>
    <n v="1386309600"/>
    <d v="2013-12-11T06:00: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36.067669172932334"/>
    <n v="133"/>
    <x v="0"/>
    <s v="CAD"/>
    <d v="2011-12-23T06:00:00"/>
    <n v="1324620000"/>
    <d v="2011-12-25T06:00: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d v="2010-08-06T05:00:00"/>
    <n v="1281070800"/>
    <d v="2010-09-13T05:00: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84.717948717948715"/>
    <n v="78"/>
    <x v="1"/>
    <s v="USD"/>
    <d v="2017-05-05T05:00:00"/>
    <n v="1493960400"/>
    <d v="2017-05-10T05:00:00"/>
    <n v="1494392400"/>
    <b v="0"/>
    <b v="0"/>
    <s v="food/food trucks"/>
    <x v="8"/>
    <s v="food trucks"/>
  </r>
  <r>
    <n v="518"/>
    <s v="Ramirez Group"/>
    <s v="Open-architected uniform instruction set"/>
    <n v="8800"/>
    <n v="622"/>
    <n v="7.0681818181818183"/>
    <x v="0"/>
    <n v="62.2"/>
    <n v="10"/>
    <x v="1"/>
    <s v="USD"/>
    <d v="2018-02-23T06:00:00"/>
    <n v="1519365600"/>
    <d v="2018-02-25T06:00: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97518330513255"/>
    <n v="1773"/>
    <x v="1"/>
    <s v="USD"/>
    <d v="2015-01-08T06:00:00"/>
    <n v="1420696800"/>
    <d v="2015-01-22T06:00: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06.4375"/>
    <n v="32"/>
    <x v="1"/>
    <s v="USD"/>
    <d v="2019-04-19T05:00:00"/>
    <n v="1555650000"/>
    <d v="2019-04-22T05:00: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29.975609756097562"/>
    <n v="369"/>
    <x v="1"/>
    <s v="USD"/>
    <d v="2016-08-23T05:00:00"/>
    <n v="1471928400"/>
    <d v="2016-08-29T05:00: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d v="2012-07-03T05:00:00"/>
    <n v="1341291600"/>
    <d v="2012-07-15T05:00: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d v="2010-03-04T06:00:00"/>
    <n v="1267682400"/>
    <d v="2010-03-09T06:00: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d v="2010-04-26T05:00:00"/>
    <n v="1272258000"/>
    <d v="2010-05-09T05:00: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d v="2010-11-23T06:00:00"/>
    <n v="1290492000"/>
    <d v="2010-11-27T06:00: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d v="2015-12-26T06:00:00"/>
    <n v="1451109600"/>
    <d v="2016-02-01T06:00: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31"/>
    <n v="6080"/>
    <x v="0"/>
    <s v="CAD"/>
    <d v="2016-02-05T06:00:00"/>
    <n v="1454652000"/>
    <d v="2016-03-12T06:00: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90.337500000000006"/>
    <n v="80"/>
    <x v="4"/>
    <s v="GBP"/>
    <d v="2013-11-23T06:00:00"/>
    <n v="1385186400"/>
    <d v="2014-01-07T06:00: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63.777777777777779"/>
    <n v="9"/>
    <x v="1"/>
    <s v="USD"/>
    <d v="2014-05-10T05:00:00"/>
    <n v="1399698000"/>
    <d v="2014-06-07T05:00: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d v="2010-08-31T05:00:00"/>
    <n v="1283230800"/>
    <d v="2010-09-14T05:00: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d v="2013-11-11T06:00:00"/>
    <n v="1384149600"/>
    <d v="2014-01-06T06:00: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d v="2018-01-25T06:00:00"/>
    <n v="1516860000"/>
    <d v="2018-01-26T06:00: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d v="2013-07-24T05:00:00"/>
    <n v="1374642000"/>
    <d v="2013-08-29T05:00: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d v="2018-08-17T05:00:00"/>
    <n v="1534482000"/>
    <d v="2018-08-18T05:00: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2.044554455445542"/>
    <n v="202"/>
    <x v="6"/>
    <s v="EUR"/>
    <d v="2018-06-08T05:00:00"/>
    <n v="1528434000"/>
    <d v="2018-06-10T05:00: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04.97857142857143"/>
    <n v="140"/>
    <x v="6"/>
    <s v="EUR"/>
    <d v="2010-08-24T05:00:00"/>
    <n v="1282626000"/>
    <d v="2010-09-19T05:00: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d v="2018-08-30T05:00:00"/>
    <n v="1535605200"/>
    <d v="2018-09-22T05:00: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d v="2013-09-22T05:00:00"/>
    <n v="1379826000"/>
    <d v="2013-10-08T05:00: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d v="2019-07-01T05:00:00"/>
    <n v="1561957200"/>
    <d v="2019-07-07T05:00:00"/>
    <n v="1562475600"/>
    <b v="0"/>
    <b v="1"/>
    <s v="food/food trucks"/>
    <x v="8"/>
    <s v="food trucks"/>
  </r>
  <r>
    <n v="540"/>
    <s v="Brown-Pena"/>
    <s v="Front-line client-server secured line"/>
    <n v="5300"/>
    <n v="14097"/>
    <n v="265.98113207547169"/>
    <x v="1"/>
    <n v="57.072874493927124"/>
    <n v="247"/>
    <x v="1"/>
    <s v="USD"/>
    <d v="2018-05-05T05:00:00"/>
    <n v="1525496400"/>
    <d v="2018-05-27T05:00: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d v="2015-06-10T05:00:00"/>
    <n v="1433912400"/>
    <d v="2015-07-06T05:00: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39.387755102040813"/>
    <n v="49"/>
    <x v="4"/>
    <s v="GBP"/>
    <d v="2016-01-22T06:00:00"/>
    <n v="1453442400"/>
    <d v="2016-02-21T06:00: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d v="2013-09-11T05:00:00"/>
    <n v="1378875600"/>
    <d v="2013-09-26T05:00: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92.166666666666671"/>
    <n v="84"/>
    <x v="1"/>
    <s v="USD"/>
    <d v="2016-01-08T06:00:00"/>
    <n v="1452232800"/>
    <d v="2016-01-21T06:00: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61.007063197026021"/>
    <n v="2690"/>
    <x v="1"/>
    <s v="USD"/>
    <d v="2019-12-25T06:00:00"/>
    <n v="1577253600"/>
    <d v="2020-01-14T06:00: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d v="2018-09-17T05:00:00"/>
    <n v="1537160400"/>
    <d v="2018-09-20T05:00: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80.75"/>
    <n v="156"/>
    <x v="1"/>
    <s v="USD"/>
    <d v="2015-01-25T06:00:00"/>
    <n v="1422165600"/>
    <d v="2015-02-06T06:00: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59.991289782244557"/>
    <n v="2985"/>
    <x v="1"/>
    <s v="USD"/>
    <d v="2016-04-01T05:00:00"/>
    <n v="1459486800"/>
    <d v="2016-04-14T05:00: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d v="2013-05-28T05:00:00"/>
    <n v="1369717200"/>
    <d v="2013-06-06T05:00: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x v="5"/>
    <s v="CHF"/>
    <d v="2012-02-29T06:00:00"/>
    <n v="1330495200"/>
    <d v="2012-03-21T05:00: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d v="2014-12-20T06:00:00"/>
    <n v="1419055200"/>
    <d v="2015-01-29T06:00: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d v="2016-11-26T06:00:00"/>
    <n v="1480140000"/>
    <d v="2016-11-28T06:00: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d v="2011-01-02T06:00:00"/>
    <n v="1293948000"/>
    <d v="2011-01-03T06:00: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d v="2016-12-19T06:00:00"/>
    <n v="1482127200"/>
    <d v="2016-12-25T06:00: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04.36296296296297"/>
    <n v="135"/>
    <x v="3"/>
    <s v="DKK"/>
    <d v="2014-04-02T05:00:00"/>
    <n v="1396414800"/>
    <d v="2014-05-03T05:00: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02.18852459016394"/>
    <n v="122"/>
    <x v="1"/>
    <s v="USD"/>
    <d v="2011-09-06T05:00:00"/>
    <n v="1315285200"/>
    <d v="2011-09-13T05:00: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54.117647058823529"/>
    <n v="221"/>
    <x v="1"/>
    <s v="USD"/>
    <d v="2015-10-02T05:00:00"/>
    <n v="1443762000"/>
    <d v="2015-10-05T05:00: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63.222222222222221"/>
    <n v="126"/>
    <x v="1"/>
    <s v="USD"/>
    <d v="2016-02-24T06:00:00"/>
    <n v="1456293600"/>
    <d v="2016-04-07T05:00: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d v="2016-08-02T05:00:00"/>
    <n v="1470114000"/>
    <d v="2016-08-09T05:00: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49.994334277620396"/>
    <n v="3177"/>
    <x v="1"/>
    <s v="USD"/>
    <d v="2011-11-18T06:00:00"/>
    <n v="1321596000"/>
    <d v="2011-12-28T06:00: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.015151515151516"/>
    <n v="198"/>
    <x v="5"/>
    <s v="CHF"/>
    <d v="2011-10-17T05:00:00"/>
    <n v="1318827600"/>
    <d v="2011-10-19T05:00: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d v="2019-03-12T05:00:00"/>
    <n v="1552366800"/>
    <d v="2019-03-14T05:00: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d v="2018-11-13T06:00:00"/>
    <n v="1542088800"/>
    <d v="2018-12-03T06:00: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d v="2015-03-15T05:00:00"/>
    <n v="1426395600"/>
    <d v="2015-03-23T05:00: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d v="2011-11-15T06:00:00"/>
    <n v="1321336800"/>
    <d v="2011-12-05T06:00: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111.45945945945945"/>
    <n v="37"/>
    <x v="1"/>
    <s v="USD"/>
    <d v="2016-02-24T06:00:00"/>
    <n v="1456293600"/>
    <d v="2016-03-18T05:00: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d v="2014-07-10T05:00:00"/>
    <n v="1404968400"/>
    <d v="2014-07-12T05:00: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d v="2010-07-15T05:00:00"/>
    <n v="1279170000"/>
    <d v="2010-08-29T05:00: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d v="2011-01-11T06:00:00"/>
    <n v="1294725600"/>
    <d v="2011-01-23T06:00: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d v="2014-12-20T06:00:00"/>
    <n v="1419055200"/>
    <d v="2014-12-26T06:00: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x v="6"/>
    <s v="EUR"/>
    <d v="2015-06-19T05:00:00"/>
    <n v="1434690000"/>
    <d v="2015-08-05T05:00: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2.085106382978722"/>
    <n v="94"/>
    <x v="1"/>
    <s v="USD"/>
    <d v="2015-09-28T05:00:00"/>
    <n v="1443416400"/>
    <d v="2015-10-14T05:00: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24.986666666666668"/>
    <n v="300"/>
    <x v="1"/>
    <s v="USD"/>
    <d v="2014-05-02T05:00:00"/>
    <n v="1399006800"/>
    <d v="2014-05-04T05:00:00"/>
    <n v="1399179600"/>
    <b v="0"/>
    <b v="0"/>
    <s v="journalism/audio"/>
    <x v="9"/>
    <s v="audio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d v="2019-12-07T06:00:00"/>
    <n v="1575698400"/>
    <d v="2019-12-17T06:00:00"/>
    <n v="1576562400"/>
    <b v="0"/>
    <b v="1"/>
    <s v="food/food trucks"/>
    <x v="8"/>
    <s v="food trucks"/>
  </r>
  <r>
    <n v="575"/>
    <s v="Fuentes LLC"/>
    <s v="Universal zero-defect concept"/>
    <n v="83300"/>
    <n v="52421"/>
    <n v="62.930372148859547"/>
    <x v="0"/>
    <n v="93.944444444444443"/>
    <n v="558"/>
    <x v="1"/>
    <s v="USD"/>
    <d v="2014-05-20T05:00:00"/>
    <n v="1400562000"/>
    <d v="2014-05-23T05:00: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98.40625"/>
    <n v="64"/>
    <x v="1"/>
    <s v="USD"/>
    <d v="2017-11-01T05:00:00"/>
    <n v="1509512400"/>
    <d v="2017-11-18T06:00: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41.783783783783782"/>
    <n v="37"/>
    <x v="1"/>
    <s v="USD"/>
    <d v="2011-03-11T06:00:00"/>
    <n v="1299823200"/>
    <d v="2011-04-06T05:00: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65.991836734693877"/>
    <n v="245"/>
    <x v="1"/>
    <s v="USD"/>
    <d v="2011-12-01T06:00:00"/>
    <n v="1322719200"/>
    <d v="2011-12-04T06:00: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72.05747126436782"/>
    <n v="87"/>
    <x v="1"/>
    <s v="USD"/>
    <d v="2011-08-07T05:00:00"/>
    <n v="1312693200"/>
    <d v="2011-08-19T05:00: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48.003209242618745"/>
    <n v="3116"/>
    <x v="1"/>
    <s v="USD"/>
    <d v="2014-02-26T06:00:00"/>
    <n v="1393394400"/>
    <d v="2014-03-06T06:00: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d v="2011-04-29T05:00:00"/>
    <n v="1304053200"/>
    <d v="2011-05-14T05:00: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107.88095238095238"/>
    <n v="42"/>
    <x v="1"/>
    <s v="USD"/>
    <d v="2015-06-10T05:00:00"/>
    <n v="1433912400"/>
    <d v="2015-06-15T05:00: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d v="2012-02-20T06:00:00"/>
    <n v="1329717600"/>
    <d v="2012-03-08T06:00: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d v="2012-04-25T05:00:00"/>
    <n v="1335330000"/>
    <d v="2012-05-09T05:00: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96.066176470588232"/>
    <n v="136"/>
    <x v="1"/>
    <s v="USD"/>
    <d v="2010-03-18T05:00:00"/>
    <n v="1268888400"/>
    <d v="2010-03-28T05:00: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51.184615384615384"/>
    <n v="130"/>
    <x v="1"/>
    <s v="USD"/>
    <d v="2010-11-17T06:00:00"/>
    <n v="1289973600"/>
    <d v="2010-12-06T06:00: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43.92307692307692"/>
    <n v="156"/>
    <x v="0"/>
    <s v="CAD"/>
    <d v="2019-01-19T06:00:00"/>
    <n v="1547877600"/>
    <d v="2019-03-12T05:00:00"/>
    <n v="1552366800"/>
    <b v="0"/>
    <b v="1"/>
    <s v="food/food trucks"/>
    <x v="8"/>
    <s v="food trucks"/>
  </r>
  <r>
    <n v="588"/>
    <s v="Weber Inc"/>
    <s v="Up-sized discrete firmware"/>
    <n v="157600"/>
    <n v="124517"/>
    <n v="79.008248730964468"/>
    <x v="0"/>
    <n v="91.021198830409361"/>
    <n v="1368"/>
    <x v="4"/>
    <s v="GBP"/>
    <d v="2010-03-25T05:00:00"/>
    <n v="1269493200"/>
    <d v="2010-04-25T05:00: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d v="2015-07-05T05:00:00"/>
    <n v="1436072400"/>
    <d v="2015-07-12T05:00: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67.720930232558146"/>
    <n v="86"/>
    <x v="2"/>
    <s v="AUD"/>
    <d v="2014-12-21T06:00:00"/>
    <n v="1419141600"/>
    <d v="2015-01-01T06:00: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61.03921568627451"/>
    <n v="102"/>
    <x v="1"/>
    <s v="USD"/>
    <d v="2010-07-14T05:00:00"/>
    <n v="1279083600"/>
    <d v="2010-07-24T05:00: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d v="2014-05-30T05:00:00"/>
    <n v="1401426000"/>
    <d v="2014-06-08T05:00: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d v="2014-03-26T05:00:00"/>
    <n v="1395810000"/>
    <d v="2014-04-08T05:00: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d v="2016-06-27T05:00:00"/>
    <n v="1467003600"/>
    <d v="2016-06-30T05:00: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d v="2010-03-16T05:00:00"/>
    <n v="1268715600"/>
    <d v="2010-04-06T05:00: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3.032786885245905"/>
    <n v="183"/>
    <x v="1"/>
    <s v="USD"/>
    <d v="2016-03-05T06:00:00"/>
    <n v="1457157600"/>
    <d v="2016-03-12T06:00: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d v="2019-11-17T06:00:00"/>
    <n v="1573970400"/>
    <d v="2019-12-05T06:00: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d v="2010-06-15T05:00:00"/>
    <n v="1276578000"/>
    <d v="2010-07-14T05:00: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d v="2015-02-12T06:00:00"/>
    <n v="1423720800"/>
    <d v="2015-02-20T06:00: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x v="4"/>
    <s v="GBP"/>
    <d v="2013-07-30T05:00:00"/>
    <n v="1375160400"/>
    <d v="2013-08-11T05:00:00"/>
    <n v="1376197200"/>
    <b v="0"/>
    <b v="0"/>
    <s v="food/food trucks"/>
    <x v="8"/>
    <s v="food trucks"/>
  </r>
  <r>
    <n v="601"/>
    <s v="Waters and Sons"/>
    <s v="Inverse neutral structure"/>
    <n v="6300"/>
    <n v="13018"/>
    <n v="206.63492063492063"/>
    <x v="1"/>
    <n v="67.103092783505161"/>
    <n v="194"/>
    <x v="1"/>
    <s v="USD"/>
    <d v="2014-05-30T05:00:00"/>
    <n v="1401426000"/>
    <d v="2014-06-16T05:00: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d v="2015-06-05T05:00:00"/>
    <n v="1433480400"/>
    <d v="2015-06-16T05:00: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d v="2019-04-18T05:00:00"/>
    <n v="1555563600"/>
    <d v="2019-05-15T05:00: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d v="2011-01-22T06:00:00"/>
    <n v="1295676000"/>
    <d v="2011-02-12T06:00: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d v="2015-10-03T05:00:00"/>
    <n v="1443848400"/>
    <d v="2015-11-13T06:00: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40.03125"/>
    <n v="160"/>
    <x v="4"/>
    <s v="GBP"/>
    <d v="2016-03-07T06:00:00"/>
    <n v="1457330400"/>
    <d v="2016-03-18T05:00: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d v="2014-03-23T05:00:00"/>
    <n v="1395550800"/>
    <d v="2014-03-25T05:00:00"/>
    <n v="1395723600"/>
    <b v="0"/>
    <b v="0"/>
    <s v="food/food trucks"/>
    <x v="8"/>
    <s v="food trucks"/>
  </r>
  <r>
    <n v="608"/>
    <s v="Johnson Group"/>
    <s v="Compatible full-range leverage"/>
    <n v="3900"/>
    <n v="11075"/>
    <n v="283.97435897435901"/>
    <x v="1"/>
    <n v="35.047468354430379"/>
    <n v="316"/>
    <x v="1"/>
    <s v="USD"/>
    <d v="2019-03-06T06:00:00"/>
    <n v="1551852000"/>
    <d v="2019-03-10T06:00: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02.92307692307692"/>
    <n v="117"/>
    <x v="1"/>
    <s v="USD"/>
    <d v="2019-01-16T06:00:00"/>
    <n v="1547618400"/>
    <d v="2019-02-02T06:00: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d v="2012-12-16T06:00:00"/>
    <n v="1355637600"/>
    <d v="2012-12-30T06:00: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d v="2013-07-25T05:00:00"/>
    <n v="1374728400"/>
    <d v="2013-08-06T05:00: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5.026041666666664"/>
    <n v="192"/>
    <x v="1"/>
    <s v="USD"/>
    <d v="2010-10-23T05:00:00"/>
    <n v="1287810000"/>
    <d v="2010-11-15T06:00: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73.615384615384613"/>
    <n v="26"/>
    <x v="0"/>
    <s v="CAD"/>
    <d v="2017-08-26T05:00:00"/>
    <n v="1503723600"/>
    <d v="2017-09-04T05:00: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d v="2017-01-11T06:00:00"/>
    <n v="1484114400"/>
    <d v="2017-01-29T06:00: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d v="2016-04-29T05:00:00"/>
    <n v="1461906000"/>
    <d v="2016-05-09T05:00: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50.962184873949582"/>
    <n v="238"/>
    <x v="4"/>
    <s v="GBP"/>
    <d v="2013-09-20T05:00:00"/>
    <n v="1379653200"/>
    <d v="2013-09-21T05:00: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63.563636363636363"/>
    <n v="55"/>
    <x v="1"/>
    <s v="USD"/>
    <d v="2014-06-04T05:00:00"/>
    <n v="1401858000"/>
    <d v="2014-06-14T05:00: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80.999165275459092"/>
    <n v="1198"/>
    <x v="1"/>
    <s v="USD"/>
    <d v="2013-05-02T05:00:00"/>
    <n v="1367470800"/>
    <d v="2013-05-23T05:00: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86.044753086419746"/>
    <n v="648"/>
    <x v="1"/>
    <s v="USD"/>
    <d v="2011-05-06T05:00:00"/>
    <n v="1304658000"/>
    <d v="2011-05-07T05:00: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d v="2016-07-08T05:00:00"/>
    <n v="1467954000"/>
    <d v="2016-07-12T05:00: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d v="2016-09-13T05:00:00"/>
    <n v="1473742800"/>
    <d v="2016-09-18T05:00: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92.4375"/>
    <n v="64"/>
    <x v="1"/>
    <s v="USD"/>
    <d v="2018-04-15T05:00:00"/>
    <n v="1523768400"/>
    <d v="2018-05-11T05:00: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d v="2015-07-16T05:00:00"/>
    <n v="1437022800"/>
    <d v="2015-07-21T05:00: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d v="2015-01-25T06:00:00"/>
    <n v="1422165600"/>
    <d v="2015-01-31T06:00: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d v="2020-01-27T06:00:00"/>
    <n v="1580104800"/>
    <d v="2020-02-10T06:00: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d v="2010-09-28T05:00:00"/>
    <n v="1285650000"/>
    <d v="2010-10-07T05:00: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d v="2010-06-16T05:00:00"/>
    <n v="1276664400"/>
    <d v="2010-07-10T05:00:00"/>
    <n v="1278738000"/>
    <b v="1"/>
    <b v="0"/>
    <s v="food/food trucks"/>
    <x v="8"/>
    <s v="food trucks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d v="2010-10-04T05:00:00"/>
    <n v="1286168400"/>
    <d v="2010-10-07T05:00: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d v="2016-07-06T05:00:00"/>
    <n v="1467781200"/>
    <d v="2016-07-08T05:00: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8.65517241379311"/>
    <n v="87"/>
    <x v="1"/>
    <s v="USD"/>
    <d v="2019-05-01T05:00:00"/>
    <n v="1556686800"/>
    <d v="2019-05-12T05:00: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d v="2019-03-26T05:00:00"/>
    <n v="1553576400"/>
    <d v="2019-03-30T05:00: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11.15827338129496"/>
    <n v="278"/>
    <x v="1"/>
    <s v="USD"/>
    <d v="2014-11-02T05:00:00"/>
    <n v="1414904400"/>
    <d v="2014-11-20T06:00: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d v="2015-11-07T06:00:00"/>
    <n v="1446876000"/>
    <d v="2015-11-11T06:00: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d v="2017-03-25T05:00:00"/>
    <n v="1490418000"/>
    <d v="2017-04-08T05:00: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69.986760812003524"/>
    <n v="2266"/>
    <x v="1"/>
    <s v="USD"/>
    <d v="2013-02-09T06:00:00"/>
    <n v="1360389600"/>
    <d v="2013-03-13T05:00: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48.998079877112133"/>
    <n v="2604"/>
    <x v="3"/>
    <s v="DKK"/>
    <d v="2012-01-18T06:00:00"/>
    <n v="1326866400"/>
    <d v="2012-03-03T06:00: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103.84615384615384"/>
    <n v="65"/>
    <x v="1"/>
    <s v="USD"/>
    <d v="2016-11-14T06:00:00"/>
    <n v="1479103200"/>
    <d v="2016-11-22T06:00: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9.127659574468083"/>
    <n v="94"/>
    <x v="1"/>
    <s v="USD"/>
    <d v="2010-07-27T05:00:00"/>
    <n v="1280206800"/>
    <d v="2010-08-08T05:00: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107.37777777777778"/>
    <n v="45"/>
    <x v="1"/>
    <s v="USD"/>
    <d v="2018-07-28T05:00:00"/>
    <n v="1532754000"/>
    <d v="2018-07-28T05:00: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d v="2016-01-18T06:00:00"/>
    <n v="1453096800"/>
    <d v="2016-01-21T06:00: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d v="2017-02-20T06:00:00"/>
    <n v="1487570400"/>
    <d v="2017-03-20T05:00: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d v="2018-12-17T06:00:00"/>
    <n v="1545026400"/>
    <d v="2018-12-26T06:00: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87.962666666666664"/>
    <n v="375"/>
    <x v="1"/>
    <s v="USD"/>
    <d v="2017-03-01T06:00:00"/>
    <n v="1488348000"/>
    <d v="2017-03-19T05:00: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8"/>
    <n v="2928"/>
    <x v="0"/>
    <s v="CAD"/>
    <d v="2018-12-18T06:00:00"/>
    <n v="1545112800"/>
    <d v="2019-01-03T06:00: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d v="2018-09-26T05:00:00"/>
    <n v="1537938000"/>
    <d v="2018-10-17T05:00: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d v="2013-03-13T05:00:00"/>
    <n v="1363150800"/>
    <d v="2013-03-24T05:00: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03.5"/>
    <n v="18"/>
    <x v="1"/>
    <s v="USD"/>
    <d v="2018-04-09T05:00:00"/>
    <n v="1523250000"/>
    <d v="2018-05-03T05:00: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85.994467496542185"/>
    <n v="723"/>
    <x v="1"/>
    <s v="USD"/>
    <d v="2017-07-06T05:00:00"/>
    <n v="1499317200"/>
    <d v="2017-07-24T05:00:00"/>
    <n v="1500872400"/>
    <b v="1"/>
    <b v="0"/>
    <s v="food/food trucks"/>
    <x v="8"/>
    <s v="food trucks"/>
  </r>
  <r>
    <n v="649"/>
    <s v="Yang and Sons"/>
    <s v="Reactive 6thgeneration hub"/>
    <n v="121700"/>
    <n v="59003"/>
    <n v="48.482333607230892"/>
    <x v="0"/>
    <n v="98.011627906976742"/>
    <n v="602"/>
    <x v="5"/>
    <s v="CHF"/>
    <d v="2010-10-20T05:00:00"/>
    <n v="1287550800"/>
    <d v="2010-10-31T05:00: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x v="1"/>
    <s v="USD"/>
    <d v="2014-07-08T05:00:00"/>
    <n v="1404795600"/>
    <d v="2014-08-04T05:00: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d v="2014-02-22T06:00:00"/>
    <n v="1393048800"/>
    <d v="2014-03-09T06:00: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31.012224938875306"/>
    <n v="409"/>
    <x v="1"/>
    <s v="USD"/>
    <d v="2016-08-05T05:00:00"/>
    <n v="1470373200"/>
    <d v="2016-09-17T05:00: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d v="2016-04-08T05:00:00"/>
    <n v="1460091600"/>
    <d v="2016-04-10T05:00: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d v="2015-08-24T05:00:00"/>
    <n v="1440392400"/>
    <d v="2015-08-29T05:00: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d v="2017-03-02T06:00:00"/>
    <n v="1488434400"/>
    <d v="2017-03-15T05:00: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d v="2017-12-28T06:00:00"/>
    <n v="1514440800"/>
    <d v="2018-01-02T06:00:00"/>
    <n v="1514872800"/>
    <b v="0"/>
    <b v="0"/>
    <s v="food/food trucks"/>
    <x v="8"/>
    <s v="food trucks"/>
  </r>
  <r>
    <n v="657"/>
    <s v="Russo, Kim and Mccoy"/>
    <s v="Balanced optimal hardware"/>
    <n v="10000"/>
    <n v="824"/>
    <n v="8.24"/>
    <x v="0"/>
    <n v="58.857142857142854"/>
    <n v="14"/>
    <x v="1"/>
    <s v="USD"/>
    <d v="2017-12-27T06:00:00"/>
    <n v="1514354400"/>
    <d v="2018-01-12T06:00: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d v="2015-08-30T05:00:00"/>
    <n v="1440910800"/>
    <d v="2015-09-22T05:00: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6.013333333333335"/>
    <n v="750"/>
    <x v="4"/>
    <s v="GBP"/>
    <d v="2011-01-27T06:00:00"/>
    <n v="1296108000"/>
    <d v="2011-01-28T06:00: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96.597402597402592"/>
    <n v="77"/>
    <x v="1"/>
    <s v="USD"/>
    <d v="2015-08-21T05:00:00"/>
    <n v="1440133200"/>
    <d v="2015-08-30T05:00: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6.957446808510639"/>
    <n v="752"/>
    <x v="3"/>
    <s v="DKK"/>
    <d v="2012-03-28T05:00:00"/>
    <n v="1332910800"/>
    <d v="2012-04-27T05:00: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67.984732824427482"/>
    <n v="131"/>
    <x v="1"/>
    <s v="USD"/>
    <d v="2018-12-09T06:00:00"/>
    <n v="1544335200"/>
    <d v="2018-12-13T06:00: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8.781609195402297"/>
    <n v="87"/>
    <x v="1"/>
    <s v="USD"/>
    <d v="2010-10-07T05:00:00"/>
    <n v="1286427600"/>
    <d v="2010-10-30T05:00: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24.99623706491063"/>
    <n v="1063"/>
    <x v="1"/>
    <s v="USD"/>
    <d v="2012-02-20T06:00:00"/>
    <n v="1329717600"/>
    <d v="2012-03-01T06:00: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44.922794117647058"/>
    <n v="272"/>
    <x v="1"/>
    <s v="USD"/>
    <d v="2011-07-09T05:00:00"/>
    <n v="1310187600"/>
    <d v="2011-07-23T05:00: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79.400000000000006"/>
    <n v="25"/>
    <x v="1"/>
    <s v="USD"/>
    <d v="2013-08-30T05:00:00"/>
    <n v="1377838800"/>
    <d v="2013-09-05T05:00: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d v="2014-09-10T05:00:00"/>
    <n v="1410325200"/>
    <d v="2014-09-19T05:00:00"/>
    <n v="1411102800"/>
    <b v="0"/>
    <b v="0"/>
    <s v="journalism/audio"/>
    <x v="9"/>
    <s v="audio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d v="2012-08-01T05:00:00"/>
    <n v="1343797200"/>
    <d v="2012-08-13T05:00: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d v="2017-06-26T05:00:00"/>
    <n v="1498453200"/>
    <d v="2017-07-05T05:00: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d v="2016-02-25T06:00:00"/>
    <n v="1456380000"/>
    <d v="2016-03-08T06:00: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d v="2010-07-31T05:00:00"/>
    <n v="1280552400"/>
    <d v="2010-08-04T05:00: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d v="2018-03-21T05:00:00"/>
    <n v="1521608400"/>
    <d v="2018-03-31T05:00: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d v="2016-04-15T05:00:00"/>
    <n v="1460696400"/>
    <d v="2016-05-06T05:00: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47.003284072249592"/>
    <n v="1218"/>
    <x v="1"/>
    <s v="USD"/>
    <d v="2011-08-19T05:00:00"/>
    <n v="1313730000"/>
    <d v="2011-10-05T05:00: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6.0392749244713"/>
    <n v="331"/>
    <x v="1"/>
    <s v="USD"/>
    <d v="2019-09-11T05:00:00"/>
    <n v="1568178000"/>
    <d v="2019-09-18T05:00:00"/>
    <n v="1568782800"/>
    <b v="0"/>
    <b v="0"/>
    <s v="journalism/audio"/>
    <x v="9"/>
    <s v="audio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d v="2012-09-26T05:00:00"/>
    <n v="1348635600"/>
    <d v="2012-10-05T05:00: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39.927927927927925"/>
    <n v="111"/>
    <x v="1"/>
    <s v="USD"/>
    <d v="2016-07-10T05:00:00"/>
    <n v="1468126800"/>
    <d v="2016-08-29T05:00: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d v="2019-01-19T06:00:00"/>
    <n v="1547877600"/>
    <d v="2019-01-21T06:00: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9.97520661157025"/>
    <n v="363"/>
    <x v="1"/>
    <s v="USD"/>
    <d v="2019-10-18T05:00:00"/>
    <n v="1571374800"/>
    <d v="2019-10-23T05:00:00"/>
    <n v="1571806800"/>
    <b v="0"/>
    <b v="1"/>
    <s v="food/food trucks"/>
    <x v="8"/>
    <s v="food trucks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d v="2019-12-14T06:00:00"/>
    <n v="1576303200"/>
    <d v="2019-12-16T06:00: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d v="2011-12-21T06:00:00"/>
    <n v="1324447200"/>
    <d v="2011-12-27T06:00: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78.728155339805824"/>
    <n v="103"/>
    <x v="1"/>
    <s v="USD"/>
    <d v="2013-12-11T06:00:00"/>
    <n v="1386741600"/>
    <d v="2013-12-20T06:00: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56.081632653061227"/>
    <n v="147"/>
    <x v="1"/>
    <s v="USD"/>
    <d v="2018-09-16T05:00:00"/>
    <n v="1537074000"/>
    <d v="2018-09-18T05:00: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69.090909090909093"/>
    <n v="110"/>
    <x v="0"/>
    <s v="CAD"/>
    <d v="2010-06-29T05:00:00"/>
    <n v="1277787600"/>
    <d v="2010-07-19T05:00: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102.05291576673866"/>
    <n v="926"/>
    <x v="0"/>
    <s v="CAD"/>
    <d v="2015-08-23T05:00:00"/>
    <n v="1440306000"/>
    <d v="2015-09-16T05:00: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d v="2018-03-27T05:00:00"/>
    <n v="1522126800"/>
    <d v="2018-04-07T05:00: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51.970260223048328"/>
    <n v="269"/>
    <x v="1"/>
    <s v="USD"/>
    <d v="2017-03-12T06:00:00"/>
    <n v="1489298400"/>
    <d v="2017-03-15T05:00: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d v="2019-01-10T06:00:00"/>
    <n v="1547100000"/>
    <d v="2019-01-26T06:00: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6.49275362318841"/>
    <n v="69"/>
    <x v="1"/>
    <s v="USD"/>
    <d v="2013-10-29T05:00:00"/>
    <n v="1383022800"/>
    <d v="2013-11-10T06:00: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2.93684210526316"/>
    <n v="190"/>
    <x v="1"/>
    <s v="USD"/>
    <d v="2011-11-27T06:00:00"/>
    <n v="1322373600"/>
    <d v="2011-12-03T06:00: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0.037974683544302"/>
    <n v="237"/>
    <x v="1"/>
    <s v="USD"/>
    <d v="2012-10-03T05:00:00"/>
    <n v="1349240400"/>
    <d v="2012-10-20T05:00: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0.623376623376629"/>
    <n v="77"/>
    <x v="4"/>
    <s v="GBP"/>
    <d v="2019-07-09T05:00:00"/>
    <n v="1562648400"/>
    <d v="2019-07-27T05:00: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d v="2017-10-17T05:00:00"/>
    <n v="1508216400"/>
    <d v="2017-11-03T05:00: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96.911392405063296"/>
    <n v="79"/>
    <x v="1"/>
    <s v="USD"/>
    <d v="2017-11-27T06:00:00"/>
    <n v="1511762400"/>
    <d v="2018-01-03T06:00: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d v="2015-11-14T06:00:00"/>
    <n v="1447480800"/>
    <d v="2015-11-30T06:00: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d v="2015-04-20T05:00:00"/>
    <n v="1429506000"/>
    <d v="2015-04-21T05:00: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d v="2018-03-31T05:00:00"/>
    <n v="1522472400"/>
    <d v="2018-04-02T05:00: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d v="2011-11-24T06:00:00"/>
    <n v="1322114400"/>
    <d v="2011-12-08T06:00: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111.51785714285714"/>
    <n v="56"/>
    <x v="1"/>
    <s v="USD"/>
    <d v="2019-06-25T05:00:00"/>
    <n v="1561438800"/>
    <d v="2019-06-26T05:00: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x v="1"/>
    <s v="USD"/>
    <d v="2010-01-25T06:00:00"/>
    <n v="1264399200"/>
    <d v="2010-02-09T06:00: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d v="2011-03-27T05:00:00"/>
    <n v="1301202000"/>
    <d v="2011-04-03T05:00: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6.746987951807228"/>
    <n v="83"/>
    <x v="1"/>
    <s v="USD"/>
    <d v="2013-07-22T05:00:00"/>
    <n v="1374469200"/>
    <d v="2013-07-27T05:00: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7.020608439646708"/>
    <n v="2038"/>
    <x v="1"/>
    <s v="USD"/>
    <d v="2012-04-21T05:00:00"/>
    <n v="1334984400"/>
    <d v="2012-05-08T05:00: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d v="2016-07-04T05:00:00"/>
    <n v="1467608400"/>
    <d v="2016-07-19T05:00: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2.986666666666665"/>
    <n v="2025"/>
    <x v="4"/>
    <s v="GBP"/>
    <d v="2013-12-11T06:00:00"/>
    <n v="1386741600"/>
    <d v="2013-12-15T06:00: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d v="2019-01-06T06:00:00"/>
    <n v="1546754400"/>
    <d v="2019-01-14T06:00: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d v="2018-12-08T06:00:00"/>
    <n v="1544248800"/>
    <d v="2019-01-13T06:00: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87.737226277372258"/>
    <n v="137"/>
    <x v="5"/>
    <s v="CHF"/>
    <d v="2017-05-22T05:00:00"/>
    <n v="1495429200"/>
    <d v="2017-06-01T05:00: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d v="2012-04-19T05:00:00"/>
    <n v="1334811600"/>
    <d v="2012-04-26T05:00: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d v="2018-07-14T05:00:00"/>
    <n v="1531544400"/>
    <d v="2018-07-21T05:00: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90"/>
    <n v="14"/>
    <x v="6"/>
    <s v="EUR"/>
    <d v="2016-01-24T06:00:00"/>
    <n v="1453615200"/>
    <d v="2016-01-26T06:00: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2.896039603960389"/>
    <n v="202"/>
    <x v="1"/>
    <s v="USD"/>
    <d v="2016-07-08T05:00:00"/>
    <n v="1467954000"/>
    <d v="2016-08-18T05:00: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8.48543689320388"/>
    <n v="103"/>
    <x v="1"/>
    <s v="USD"/>
    <d v="2016-08-22T05:00:00"/>
    <n v="1471842000"/>
    <d v="2016-09-03T05:00: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d v="2014-08-19T05:00:00"/>
    <n v="1408424400"/>
    <d v="2014-08-20T05:00: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d v="2010-08-07T05:00:00"/>
    <n v="1281157200"/>
    <d v="2010-08-12T05:00: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65.942675159235662"/>
    <n v="157"/>
    <x v="1"/>
    <s v="USD"/>
    <d v="2013-07-10T05:00:00"/>
    <n v="1373432400"/>
    <d v="2013-08-07T05:00: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d v="2011-08-22T05:00:00"/>
    <n v="1313989200"/>
    <d v="2011-09-12T05:00: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8.003367003367003"/>
    <n v="297"/>
    <x v="1"/>
    <s v="USD"/>
    <d v="2013-06-17T05:00:00"/>
    <n v="1371445200"/>
    <d v="2013-07-13T05:00: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85.829268292682926"/>
    <n v="123"/>
    <x v="1"/>
    <s v="USD"/>
    <d v="2012-05-29T05:00:00"/>
    <n v="1338267600"/>
    <d v="2012-06-09T05:00: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d v="2018-02-21T06:00:00"/>
    <n v="1519192800"/>
    <d v="2018-03-07T06:00: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d v="2018-04-04T05:00:00"/>
    <n v="1522818000"/>
    <d v="2018-04-10T05:00: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25.00197628458498"/>
    <n v="3036"/>
    <x v="1"/>
    <s v="USD"/>
    <d v="2017-11-06T06:00:00"/>
    <n v="1509948000"/>
    <d v="2017-12-03T06:00: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92.013888888888886"/>
    <n v="144"/>
    <x v="2"/>
    <s v="AUD"/>
    <d v="2016-03-02T06:00:00"/>
    <n v="1456898400"/>
    <d v="2016-03-23T05:00: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93.066115702479337"/>
    <n v="121"/>
    <x v="4"/>
    <s v="GBP"/>
    <d v="2014-10-22T05:00:00"/>
    <n v="1413954000"/>
    <d v="2014-10-24T05:00: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61.008145363408524"/>
    <n v="1596"/>
    <x v="1"/>
    <s v="USD"/>
    <d v="2014-11-15T06:00:00"/>
    <n v="1416031200"/>
    <d v="2014-11-17T06:00: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d v="2010-10-25T05:00:00"/>
    <n v="1287982800"/>
    <d v="2010-10-31T05:00: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81.132596685082873"/>
    <n v="181"/>
    <x v="1"/>
    <s v="USD"/>
    <d v="2019-01-20T06:00:00"/>
    <n v="1547964000"/>
    <d v="2019-03-19T05:00: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73.5"/>
    <n v="10"/>
    <x v="1"/>
    <s v="USD"/>
    <d v="2016-05-25T05:00:00"/>
    <n v="1464152400"/>
    <d v="2016-06-05T05:00: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d v="2013-02-04T06:00:00"/>
    <n v="1359957600"/>
    <d v="2013-02-06T06:00: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10.96825396825396"/>
    <n v="1071"/>
    <x v="0"/>
    <s v="CAD"/>
    <d v="2015-05-23T05:00:00"/>
    <n v="1432357200"/>
    <d v="2015-05-29T05:00: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2.968036529680369"/>
    <n v="219"/>
    <x v="1"/>
    <s v="USD"/>
    <d v="2017-07-23T05:00:00"/>
    <n v="1500786000"/>
    <d v="2017-07-24T05:00: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d v="2017-03-22T05:00:00"/>
    <n v="1490158800"/>
    <d v="2017-04-14T05:00: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84.96632653061225"/>
    <n v="980"/>
    <x v="1"/>
    <s v="USD"/>
    <d v="2014-07-24T05:00:00"/>
    <n v="1406178000"/>
    <d v="2014-08-06T05:00: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25.007462686567163"/>
    <n v="536"/>
    <x v="1"/>
    <s v="USD"/>
    <d v="2017-01-28T06:00:00"/>
    <n v="1485583200"/>
    <d v="2017-02-09T06:00: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d v="2016-03-30T05:00:00"/>
    <n v="1459314000"/>
    <d v="2016-04-06T05:00: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87.34482758620689"/>
    <n v="29"/>
    <x v="1"/>
    <s v="USD"/>
    <d v="2015-02-20T06:00:00"/>
    <n v="1424412000"/>
    <d v="2015-02-24T06:00: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d v="2016-11-11T06:00:00"/>
    <n v="1478844000"/>
    <d v="2016-11-23T06:00: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03.8"/>
    <n v="15"/>
    <x v="1"/>
    <s v="USD"/>
    <d v="2014-11-16T06:00:00"/>
    <n v="1416117600"/>
    <d v="2014-12-08T06:00: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31.937172774869111"/>
    <n v="191"/>
    <x v="1"/>
    <s v="USD"/>
    <d v="2012-06-29T05:00:00"/>
    <n v="1340946000"/>
    <d v="2012-06-30T05:00: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99.5"/>
    <n v="16"/>
    <x v="1"/>
    <s v="USD"/>
    <d v="2017-02-03T06:00:00"/>
    <n v="1486101600"/>
    <d v="2017-02-06T06:00: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08.84615384615384"/>
    <n v="130"/>
    <x v="1"/>
    <s v="USD"/>
    <d v="2010-05-23T05:00:00"/>
    <n v="1274590800"/>
    <d v="2010-05-24T05:00: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d v="2010-01-19T06:00:00"/>
    <n v="1263880800"/>
    <d v="2010-03-02T06:00: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d v="2015-10-21T05:00:00"/>
    <n v="1445403600"/>
    <d v="2015-10-27T05:00: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01.71428571428571"/>
    <n v="140"/>
    <x v="1"/>
    <s v="USD"/>
    <d v="2018-08-10T05:00:00"/>
    <n v="1533877200"/>
    <d v="2018-08-12T05:00: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61.5"/>
    <n v="34"/>
    <x v="1"/>
    <s v="USD"/>
    <d v="2010-05-30T05:00:00"/>
    <n v="1275195600"/>
    <d v="2010-06-26T05:00: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5"/>
    <n v="3388"/>
    <x v="1"/>
    <s v="USD"/>
    <d v="2011-10-09T05:00:00"/>
    <n v="1318136400"/>
    <d v="2011-10-14T05:00: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40.049999999999997"/>
    <n v="280"/>
    <x v="1"/>
    <s v="USD"/>
    <d v="2010-09-02T05:00:00"/>
    <n v="1283403600"/>
    <d v="2010-09-13T05:00: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110.97231270358306"/>
    <n v="614"/>
    <x v="1"/>
    <s v="USD"/>
    <d v="2010-03-01T06:00:00"/>
    <n v="1267423200"/>
    <d v="2010-03-26T05:00: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.959016393442624"/>
    <n v="366"/>
    <x v="6"/>
    <s v="EUR"/>
    <d v="2014-10-08T05:00:00"/>
    <n v="1412744400"/>
    <d v="2014-10-20T05:00: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d v="2010-07-01T05:00:00"/>
    <n v="1277960400"/>
    <d v="2010-07-26T05:00: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30.974074074074075"/>
    <n v="270"/>
    <x v="1"/>
    <s v="USD"/>
    <d v="2016-03-17T05:00:00"/>
    <n v="1458190800"/>
    <d v="2016-04-01T05:00: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47.035087719298247"/>
    <n v="114"/>
    <x v="1"/>
    <s v="USD"/>
    <d v="2010-08-05T05:00:00"/>
    <n v="1280984400"/>
    <d v="2010-08-23T05:00: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88.065693430656935"/>
    <n v="137"/>
    <x v="1"/>
    <s v="USD"/>
    <d v="2010-05-23T05:00:00"/>
    <n v="1274590800"/>
    <d v="2010-06-07T05:00: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d v="2012-10-28T05:00:00"/>
    <n v="1351400400"/>
    <d v="2012-12-20T06:00: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d v="2017-12-27T06:00:00"/>
    <n v="1514354400"/>
    <d v="2018-01-08T06:00: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d v="2015-01-20T06:00:00"/>
    <n v="1421733600"/>
    <d v="2015-01-26T06:00: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d v="2011-05-12T05:00:00"/>
    <n v="1305176400"/>
    <d v="2011-05-16T05:00: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10.01646903820817"/>
    <n v="1518"/>
    <x v="0"/>
    <s v="CAD"/>
    <d v="2014-10-24T05:00:00"/>
    <n v="1414126800"/>
    <d v="2014-11-02T05:00: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d v="2018-02-05T06:00:00"/>
    <n v="1517810400"/>
    <d v="2018-03-07T06:00: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79.009523809523813"/>
    <n v="210"/>
    <x v="6"/>
    <s v="EUR"/>
    <d v="2019-08-01T05:00:00"/>
    <n v="1564635600"/>
    <d v="2019-08-30T05:00: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86.867469879518069"/>
    <n v="166"/>
    <x v="1"/>
    <s v="USD"/>
    <d v="2017-07-22T05:00:00"/>
    <n v="1500699600"/>
    <d v="2017-07-27T05:00: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62.04"/>
    <n v="100"/>
    <x v="2"/>
    <s v="AUD"/>
    <d v="2012-11-28T06:00:00"/>
    <n v="1354082400"/>
    <d v="2012-12-09T06:00: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6.970212765957445"/>
    <n v="235"/>
    <x v="1"/>
    <s v="USD"/>
    <d v="2012-05-08T05:00:00"/>
    <n v="1336453200"/>
    <d v="2012-06-12T05:00: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d v="2011-05-13T05:00:00"/>
    <n v="1305262800"/>
    <d v="2011-05-21T05:00: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.035353535353536"/>
    <n v="198"/>
    <x v="1"/>
    <s v="USD"/>
    <d v="2017-04-15T05:00:00"/>
    <n v="1492232400"/>
    <d v="2017-05-10T05:00: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d v="2018-09-19T05:00:00"/>
    <n v="1537333200"/>
    <d v="2018-09-20T05:00: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d v="2015-10-06T05:00:00"/>
    <n v="1444107600"/>
    <d v="2015-11-20T06:00: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73.92"/>
    <n v="150"/>
    <x v="1"/>
    <s v="USD"/>
    <d v="2013-12-11T06:00:00"/>
    <n v="1386741600"/>
    <d v="2013-12-26T06:00: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1.995894428152493"/>
    <n v="3410"/>
    <x v="1"/>
    <s v="USD"/>
    <d v="2013-08-15T05:00:00"/>
    <n v="1376542800"/>
    <d v="2013-09-10T05:00: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d v="2014-04-14T05:00:00"/>
    <n v="1397451600"/>
    <d v="2014-04-21T05:00: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06.5"/>
    <n v="26"/>
    <x v="1"/>
    <s v="USD"/>
    <d v="2019-01-26T06:00:00"/>
    <n v="1548482400"/>
    <d v="2019-02-22T06:00: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d v="2019-02-09T06:00:00"/>
    <n v="1549692000"/>
    <d v="2019-02-13T06:00: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d v="2017-04-13T05:00:00"/>
    <n v="1492059600"/>
    <d v="2017-04-23T05:00: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86.858974358974365"/>
    <n v="78"/>
    <x v="6"/>
    <s v="EUR"/>
    <d v="2016-05-23T05:00:00"/>
    <n v="1463979600"/>
    <d v="2016-07-03T05:00: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96.8"/>
    <n v="10"/>
    <x v="1"/>
    <s v="USD"/>
    <d v="2014-11-06T06:00:00"/>
    <n v="1415253600"/>
    <d v="2014-11-16T06:00: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2.995456610631528"/>
    <n v="2201"/>
    <x v="1"/>
    <s v="USD"/>
    <d v="2019-07-04T05:00:00"/>
    <n v="1562216400"/>
    <d v="2019-07-22T05:00: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8.028106508875737"/>
    <n v="676"/>
    <x v="1"/>
    <s v="USD"/>
    <d v="2011-09-23T05:00:00"/>
    <n v="1316754000"/>
    <d v="2011-10-22T05:00: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8.867816091954026"/>
    <n v="174"/>
    <x v="5"/>
    <s v="CHF"/>
    <d v="2011-08-13T05:00:00"/>
    <n v="1313211600"/>
    <d v="2011-08-18T05:00: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105.04572803850782"/>
    <n v="831"/>
    <x v="1"/>
    <s v="USD"/>
    <d v="2015-08-14T05:00:00"/>
    <n v="1439528400"/>
    <d v="2015-08-23T05:00: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d v="2016-07-22T05:00:00"/>
    <n v="1469163600"/>
    <d v="2016-08-10T05:00: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78.821428571428569"/>
    <n v="56"/>
    <x v="5"/>
    <s v="CHF"/>
    <d v="2010-10-31T05:00:00"/>
    <n v="1288501200"/>
    <d v="2010-12-21T06:00: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d v="2011-03-01T06:00:00"/>
    <n v="1298959200"/>
    <d v="2011-03-29T05:00: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d v="2013-12-17T06:00:00"/>
    <n v="1387260000"/>
    <d v="2013-12-24T06:00: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0.996070133010882"/>
    <n v="3308"/>
    <x v="1"/>
    <s v="USD"/>
    <d v="2016-03-06T06:00:00"/>
    <n v="1457244000"/>
    <d v="2016-03-17T05:00: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d v="2019-04-27T05:00:00"/>
    <n v="1556341200"/>
    <d v="2019-05-31T05:00: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2.879227053140099"/>
    <n v="207"/>
    <x v="6"/>
    <s v="EUR"/>
    <d v="2018-03-27T05:00:00"/>
    <n v="1522126800"/>
    <d v="2018-04-03T05:00: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71.005820721769496"/>
    <n v="859"/>
    <x v="0"/>
    <s v="CAD"/>
    <d v="2011-05-21T05:00:00"/>
    <n v="1305954000"/>
    <d v="2011-05-30T05:00: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02.38709677419355"/>
    <n v="31"/>
    <x v="1"/>
    <s v="USD"/>
    <d v="2012-10-20T05:00:00"/>
    <n v="1350709200"/>
    <d v="2012-11-10T06:00: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74.466666666666669"/>
    <n v="45"/>
    <x v="1"/>
    <s v="USD"/>
    <d v="2014-05-27T05:00:00"/>
    <n v="1401166800"/>
    <d v="2014-07-03T05:00: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d v="2010-02-14T06:00:00"/>
    <n v="1266127200"/>
    <d v="2010-02-20T06:00: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90"/>
    <n v="6"/>
    <x v="1"/>
    <s v="USD"/>
    <d v="2016-12-11T06:00:00"/>
    <n v="1481436000"/>
    <d v="2016-12-27T06:00:00"/>
    <n v="1482818400"/>
    <b v="0"/>
    <b v="0"/>
    <s v="food/food trucks"/>
    <x v="8"/>
    <s v="food trucks"/>
  </r>
  <r>
    <n v="792"/>
    <s v="Jordan, Schneider and Hall"/>
    <s v="Reduced 6thgeneration intranet"/>
    <n v="2000"/>
    <n v="680"/>
    <n v="34"/>
    <x v="0"/>
    <n v="97.142857142857139"/>
    <n v="7"/>
    <x v="1"/>
    <s v="USD"/>
    <d v="2013-06-26T05:00:00"/>
    <n v="1372222800"/>
    <d v="2013-07-24T05:00: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d v="2013-06-25T05:00:00"/>
    <n v="1372136400"/>
    <d v="2013-06-29T05:00: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75.236363636363635"/>
    <n v="110"/>
    <x v="1"/>
    <s v="USD"/>
    <d v="2017-12-22T06:00:00"/>
    <n v="1513922400"/>
    <d v="2018-01-03T06:00: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d v="2016-11-01T05:00:00"/>
    <n v="1477976400"/>
    <d v="2016-11-04T05:00: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07"/>
    <n v="78"/>
    <x v="1"/>
    <s v="USD"/>
    <d v="2014-08-08T05:00:00"/>
    <n v="1407474000"/>
    <d v="2014-08-15T05:00: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d v="2018-12-30T06:00:00"/>
    <n v="1546149600"/>
    <d v="2019-01-22T06:00: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52.958677685950413"/>
    <n v="121"/>
    <x v="1"/>
    <s v="USD"/>
    <d v="2012-05-31T05:00:00"/>
    <n v="1338440400"/>
    <d v="2012-06-28T05:00: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60.017959183673469"/>
    <n v="1225"/>
    <x v="4"/>
    <s v="GBP"/>
    <d v="2016-01-30T06:00:00"/>
    <n v="1454133600"/>
    <d v="2016-02-03T06:00: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d v="2015-06-12T05:00:00"/>
    <n v="1434085200"/>
    <d v="2015-06-16T05:00: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44.028301886792455"/>
    <n v="106"/>
    <x v="1"/>
    <s v="USD"/>
    <d v="2019-12-31T06:00:00"/>
    <n v="1577772000"/>
    <d v="2020-01-22T06:00: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d v="2019-07-04T05:00:00"/>
    <n v="1562216400"/>
    <d v="2019-07-06T05:00: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8.012875536480685"/>
    <n v="233"/>
    <x v="1"/>
    <s v="USD"/>
    <d v="2019-01-27T06:00:00"/>
    <n v="1548568800"/>
    <d v="2019-03-02T06:00: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d v="2018-01-02T06:00:00"/>
    <n v="1514872800"/>
    <d v="2018-01-22T06:00: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d v="2014-11-15T06:00:00"/>
    <n v="1416031200"/>
    <d v="2015-01-05T06:00: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08.71052631578948"/>
    <n v="76"/>
    <x v="1"/>
    <s v="USD"/>
    <d v="2012-03-05T06:00:00"/>
    <n v="1330927200"/>
    <d v="2012-03-29T05:00: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2.97674418604651"/>
    <n v="43"/>
    <x v="1"/>
    <s v="USD"/>
    <d v="2019-10-15T05:00:00"/>
    <n v="1571115600"/>
    <d v="2019-11-28T06:00: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d v="2016-05-17T05:00:00"/>
    <n v="1463461200"/>
    <d v="2016-06-03T05:00:00"/>
    <n v="1464930000"/>
    <b v="0"/>
    <b v="0"/>
    <s v="food/food trucks"/>
    <x v="8"/>
    <s v="food trucks"/>
  </r>
  <r>
    <n v="809"/>
    <s v="Williams and Sons"/>
    <s v="Public-key bottom-line algorithm"/>
    <n v="140800"/>
    <n v="88536"/>
    <n v="62.880681818181813"/>
    <x v="0"/>
    <n v="42"/>
    <n v="2108"/>
    <x v="5"/>
    <s v="CHF"/>
    <d v="2012-08-14T05:00:00"/>
    <n v="1344920400"/>
    <d v="2012-08-15T05:00: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55.927601809954751"/>
    <n v="221"/>
    <x v="1"/>
    <s v="USD"/>
    <d v="2017-11-28T06:00:00"/>
    <n v="1511848800"/>
    <d v="2017-12-08T06:00: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d v="2016-01-09T06:00:00"/>
    <n v="1452319200"/>
    <d v="2016-01-11T06:00: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48"/>
    <n v="2805"/>
    <x v="0"/>
    <s v="CAD"/>
    <d v="2018-04-16T05:00:00"/>
    <n v="1523854800"/>
    <d v="2018-04-21T05:00: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112.66176470588235"/>
    <n v="68"/>
    <x v="1"/>
    <s v="USD"/>
    <d v="2012-08-27T05:00:00"/>
    <n v="1346043600"/>
    <d v="2012-09-06T05:00: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81.944444444444443"/>
    <n v="36"/>
    <x v="3"/>
    <s v="DKK"/>
    <d v="2016-05-27T05:00:00"/>
    <n v="1464325200"/>
    <d v="2016-05-29T05:00: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d v="2017-11-29T06:00:00"/>
    <n v="1511935200"/>
    <d v="2017-12-25T06:00: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d v="2014-02-10T06:00:00"/>
    <n v="1392012000"/>
    <d v="2014-02-12T06:00: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d v="2019-05-04T05:00:00"/>
    <n v="1556946000"/>
    <d v="2019-06-01T05:00: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11.07246376811594"/>
    <n v="69"/>
    <x v="1"/>
    <s v="USD"/>
    <d v="2019-01-21T06:00:00"/>
    <n v="1548050400"/>
    <d v="2019-02-03T06:00: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95.936170212765958"/>
    <n v="47"/>
    <x v="1"/>
    <s v="USD"/>
    <d v="2012-11-24T06:00:00"/>
    <n v="1353736800"/>
    <d v="2012-12-09T06:00: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43.043010752688176"/>
    <n v="279"/>
    <x v="4"/>
    <s v="GBP"/>
    <d v="2018-07-29T05:00:00"/>
    <n v="1532840400"/>
    <d v="2018-08-11T05:00: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67.966666666666669"/>
    <n v="210"/>
    <x v="1"/>
    <s v="USD"/>
    <d v="2017-02-28T06:00:00"/>
    <n v="1488261600"/>
    <d v="2017-03-13T05:00: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d v="2014-02-28T06:00:00"/>
    <n v="1393567200"/>
    <d v="2014-03-17T05:00: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58.095238095238095"/>
    <n v="252"/>
    <x v="1"/>
    <s v="USD"/>
    <d v="2014-09-10T05:00:00"/>
    <n v="1410325200"/>
    <d v="2014-10-05T05:00: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d v="2010-06-19T05:00:00"/>
    <n v="1276923600"/>
    <d v="2010-07-21T05:00: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88.853503184713375"/>
    <n v="157"/>
    <x v="4"/>
    <s v="GBP"/>
    <d v="2017-07-25T05:00:00"/>
    <n v="1500958800"/>
    <d v="2017-08-06T05:00: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d v="2010-12-13T06:00:00"/>
    <n v="1292220000"/>
    <d v="2011-01-10T06:00: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d v="2011-05-03T05:00:00"/>
    <n v="1304398800"/>
    <d v="2011-05-15T05:00: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d v="2018-08-28T05:00:00"/>
    <n v="1535432400"/>
    <d v="2018-09-22T05:00: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32.006493506493506"/>
    <n v="154"/>
    <x v="1"/>
    <s v="USD"/>
    <d v="2015-06-09T05:00:00"/>
    <n v="1433826000"/>
    <d v="2015-06-24T05:00: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d v="2018-01-03T06:00:00"/>
    <n v="1514959200"/>
    <d v="2018-03-03T06:00: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d v="2012-03-26T05:00:00"/>
    <n v="1332738000"/>
    <d v="2012-04-29T05:00: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d v="2015-10-22T05:00:00"/>
    <n v="1445490000"/>
    <d v="2015-11-25T06:00: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d v="2011-02-14T06:00:00"/>
    <n v="1297663200"/>
    <d v="2011-02-25T06:00: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d v="2013-06-23T05:00:00"/>
    <n v="1371963600"/>
    <d v="2013-06-29T05:00: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d v="2015-02-28T06:00:00"/>
    <n v="1425103200"/>
    <d v="2015-03-06T06:00: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64.744680851063833"/>
    <n v="94"/>
    <x v="1"/>
    <s v="USD"/>
    <d v="2010-02-05T06:00:00"/>
    <n v="1265349600"/>
    <d v="2010-02-16T06:00: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d v="2011-03-27T05:00:00"/>
    <n v="1301202000"/>
    <d v="2011-05-20T05:00: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34.061302681992338"/>
    <n v="261"/>
    <x v="1"/>
    <s v="USD"/>
    <d v="2018-09-27T05:00:00"/>
    <n v="1538024400"/>
    <d v="2018-10-06T05:00: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93.273885350318466"/>
    <n v="157"/>
    <x v="1"/>
    <s v="USD"/>
    <d v="2014-03-17T05:00:00"/>
    <n v="1395032400"/>
    <d v="2014-05-01T05:00: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2.998301726577978"/>
    <n v="3533"/>
    <x v="1"/>
    <s v="USD"/>
    <d v="2014-07-16T05:00:00"/>
    <n v="1405486800"/>
    <d v="2014-07-18T05:00: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d v="2016-02-19T06:00:00"/>
    <n v="1455861600"/>
    <d v="2016-03-06T06:00: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d v="2018-06-15T05:00:00"/>
    <n v="1529038800"/>
    <d v="2018-06-18T05:00: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d v="2018-08-26T05:00:00"/>
    <n v="1535259600"/>
    <d v="2018-09-01T05:00: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3.053191489361708"/>
    <n v="94"/>
    <x v="1"/>
    <s v="USD"/>
    <d v="2012-01-22T06:00:00"/>
    <n v="1327212000"/>
    <d v="2012-01-25T06:00: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01.98449039881831"/>
    <n v="1354"/>
    <x v="4"/>
    <s v="GBP"/>
    <d v="2018-05-15T05:00:00"/>
    <n v="1526360400"/>
    <d v="2018-06-21T05:00: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105.9375"/>
    <n v="48"/>
    <x v="1"/>
    <s v="USD"/>
    <d v="2018-07-21T05:00:00"/>
    <n v="1532149200"/>
    <d v="2018-08-26T05:00: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d v="2018-01-07T06:00:00"/>
    <n v="1515304800"/>
    <d v="2018-01-10T06:00:00"/>
    <n v="1515564000"/>
    <b v="0"/>
    <b v="0"/>
    <s v="food/food trucks"/>
    <x v="8"/>
    <s v="food trucks"/>
  </r>
  <r>
    <n v="848"/>
    <s v="Cole, Salazar and Moreno"/>
    <s v="Robust motivating orchestration"/>
    <n v="3200"/>
    <n v="10831"/>
    <n v="338.46875"/>
    <x v="1"/>
    <n v="62.970930232558139"/>
    <n v="172"/>
    <x v="1"/>
    <s v="USD"/>
    <d v="2010-06-12T05:00:00"/>
    <n v="1276318800"/>
    <d v="2010-06-21T05:00: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d v="2012-02-09T06:00:00"/>
    <n v="1328767200"/>
    <d v="2012-02-12T06:00: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d v="2011-11-19T06:00:00"/>
    <n v="1321682400"/>
    <d v="2011-12-04T06:00: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d v="2012-05-02T05:00:00"/>
    <n v="1335934800"/>
    <d v="2012-06-04T05:00: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80.806451612903231"/>
    <n v="31"/>
    <x v="1"/>
    <s v="USD"/>
    <d v="2011-07-16T05:00:00"/>
    <n v="1310792400"/>
    <d v="2011-07-26T05:00: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76.006816632583508"/>
    <n v="1467"/>
    <x v="0"/>
    <s v="CAD"/>
    <d v="2011-06-20T05:00:00"/>
    <n v="1308546000"/>
    <d v="2011-06-25T05:00: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d v="2019-11-18T06:00:00"/>
    <n v="1574056800"/>
    <d v="2019-12-15T06:00: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53"/>
    <n v="452"/>
    <x v="2"/>
    <s v="AUD"/>
    <d v="2011-06-18T05:00:00"/>
    <n v="1308373200"/>
    <d v="2011-07-19T05:00: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54.164556962025316"/>
    <n v="158"/>
    <x v="1"/>
    <s v="USD"/>
    <d v="2012-04-24T05:00:00"/>
    <n v="1335243600"/>
    <d v="2012-05-11T05:00:00"/>
    <n v="1336712400"/>
    <b v="0"/>
    <b v="0"/>
    <s v="food/food trucks"/>
    <x v="8"/>
    <s v="food trucks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d v="2012-02-05T06:00:00"/>
    <n v="1328421600"/>
    <d v="2012-02-28T06:00: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d v="2018-04-21T05:00:00"/>
    <n v="1524286800"/>
    <d v="2018-04-28T05:00:00"/>
    <n v="1524891600"/>
    <b v="1"/>
    <b v="0"/>
    <s v="food/food trucks"/>
    <x v="8"/>
    <s v="food trucks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d v="2013-03-01T06:00:00"/>
    <n v="1362117600"/>
    <d v="2013-03-19T05:00: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77.430769230769229"/>
    <n v="65"/>
    <x v="1"/>
    <s v="USD"/>
    <d v="2019-02-19T06:00:00"/>
    <n v="1550556000"/>
    <d v="2019-03-01T06:00: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d v="2010-03-21T05:00:00"/>
    <n v="1269147600"/>
    <d v="2010-03-29T05:00: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77.17647058823529"/>
    <n v="85"/>
    <x v="1"/>
    <s v="USD"/>
    <d v="2011-08-01T05:00:00"/>
    <n v="1312174800"/>
    <d v="2011-08-05T05:00: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4.953917050691246"/>
    <n v="217"/>
    <x v="1"/>
    <s v="USD"/>
    <d v="2015-06-17T05:00:00"/>
    <n v="1434517200"/>
    <d v="2015-07-10T05:00: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97.18"/>
    <n v="150"/>
    <x v="1"/>
    <s v="USD"/>
    <d v="2016-08-19T05:00:00"/>
    <n v="1471582800"/>
    <d v="2016-08-24T05:00: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d v="2014-09-15T05:00:00"/>
    <n v="1410757200"/>
    <d v="2014-09-24T05:00: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8.023385300668153"/>
    <n v="898"/>
    <x v="1"/>
    <s v="USD"/>
    <d v="2011-05-08T05:00:00"/>
    <n v="1304830800"/>
    <d v="2011-05-09T05:00: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25.99"/>
    <n v="300"/>
    <x v="1"/>
    <s v="USD"/>
    <d v="2018-10-09T05:00:00"/>
    <n v="1539061200"/>
    <d v="2018-10-15T05:00:00"/>
    <n v="1539579600"/>
    <b v="0"/>
    <b v="0"/>
    <s v="food/food trucks"/>
    <x v="8"/>
    <s v="food trucks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d v="2013-10-12T05:00:00"/>
    <n v="1381554000"/>
    <d v="2013-10-23T05:00: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d v="2010-06-21T05:00:00"/>
    <n v="1277096400"/>
    <d v="2010-07-05T05:00: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57.190082644628099"/>
    <n v="121"/>
    <x v="1"/>
    <s v="USD"/>
    <d v="2015-08-24T05:00:00"/>
    <n v="1440392400"/>
    <d v="2015-09-18T05:00: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d v="2017-11-01T05:00:00"/>
    <n v="1509512400"/>
    <d v="2017-11-19T06:00: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98.666666666666671"/>
    <n v="81"/>
    <x v="2"/>
    <s v="AUD"/>
    <d v="2018-09-03T05:00:00"/>
    <n v="1535950800"/>
    <d v="2018-09-08T05:00: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d v="2014-01-08T06:00:00"/>
    <n v="1389160800"/>
    <d v="2014-01-13T06:00: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2.002753556677376"/>
    <n v="4358"/>
    <x v="1"/>
    <s v="USD"/>
    <d v="2010-04-23T05:00:00"/>
    <n v="1271998800"/>
    <d v="2010-05-31T05:00: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81.567164179104481"/>
    <n v="67"/>
    <x v="1"/>
    <s v="USD"/>
    <d v="2011-01-13T06:00:00"/>
    <n v="1294898400"/>
    <d v="2011-01-14T06:00: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d v="2019-06-08T05:00:00"/>
    <n v="1559970000"/>
    <d v="2019-07-02T05:00: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d v="2016-07-26T05:00:00"/>
    <n v="1469509200"/>
    <d v="2016-07-27T05:00:00"/>
    <n v="1469595600"/>
    <b v="0"/>
    <b v="0"/>
    <s v="food/food trucks"/>
    <x v="8"/>
    <s v="food trucks"/>
  </r>
  <r>
    <n v="878"/>
    <s v="Lutz Group"/>
    <s v="Enterprise-wide foreground paradigm"/>
    <n v="2700"/>
    <n v="1012"/>
    <n v="37.481481481481481"/>
    <x v="0"/>
    <n v="84.333333333333329"/>
    <n v="12"/>
    <x v="6"/>
    <s v="EUR"/>
    <d v="2020-01-15T06:00:00"/>
    <n v="1579068000"/>
    <d v="2020-02-08T06:00: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102.60377358490567"/>
    <n v="53"/>
    <x v="1"/>
    <s v="USD"/>
    <d v="2017-02-22T06:00:00"/>
    <n v="1487743200"/>
    <d v="2017-03-03T06:00: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d v="2019-07-21T05:00:00"/>
    <n v="1563685200"/>
    <d v="2019-07-23T05:00: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70.055309734513273"/>
    <n v="452"/>
    <x v="1"/>
    <s v="USD"/>
    <d v="2015-07-09T05:00:00"/>
    <n v="1436418000"/>
    <d v="2015-08-07T05:00: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"/>
    <n v="80"/>
    <x v="1"/>
    <s v="USD"/>
    <d v="2015-01-21T06:00:00"/>
    <n v="1421820000"/>
    <d v="2015-01-25T06:00: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d v="2010-05-25T05:00:00"/>
    <n v="1274763600"/>
    <d v="2010-06-30T05:00: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d v="2014-05-04T05:00:00"/>
    <n v="1399179600"/>
    <d v="2014-05-06T05:00: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40.942307692307693"/>
    <n v="52"/>
    <x v="1"/>
    <s v="USD"/>
    <d v="2010-06-06T05:00:00"/>
    <n v="1275800400"/>
    <d v="2010-07-14T05:00: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69.9972602739726"/>
    <n v="1825"/>
    <x v="1"/>
    <s v="USD"/>
    <d v="2010-08-26T05:00:00"/>
    <n v="1282798800"/>
    <d v="2010-09-13T05:00: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73.838709677419359"/>
    <n v="31"/>
    <x v="1"/>
    <s v="USD"/>
    <d v="2015-07-17T05:00:00"/>
    <n v="1437109200"/>
    <d v="2015-09-02T05:00: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d v="2017-04-11T05:00:00"/>
    <n v="1491886800"/>
    <d v="2017-04-30T05:00: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77.93442622950819"/>
    <n v="122"/>
    <x v="1"/>
    <s v="USD"/>
    <d v="2014-03-12T05:00:00"/>
    <n v="1394600400"/>
    <d v="2014-03-19T05:00: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d v="2019-06-24T05:00:00"/>
    <n v="1561352400"/>
    <d v="2019-06-25T05:00: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d v="2011-12-03T06:00:00"/>
    <n v="1322892000"/>
    <d v="2012-01-16T06:00: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d v="2010-05-21T05:00:00"/>
    <n v="1274418000"/>
    <d v="2010-07-01T05:00: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d v="2015-06-15T05:00:00"/>
    <n v="1434344400"/>
    <d v="2015-06-19T05:00: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7.285714285714285"/>
    <n v="56"/>
    <x v="4"/>
    <s v="GBP"/>
    <d v="2013-07-11T05:00:00"/>
    <n v="1373518800"/>
    <d v="2013-08-10T05:00: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d v="2018-02-03T06:00:00"/>
    <n v="1517637600"/>
    <d v="2018-02-12T06:00: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d v="2011-07-14T05:00:00"/>
    <n v="1310619600"/>
    <d v="2011-07-17T05:00:00"/>
    <n v="1310878800"/>
    <b v="0"/>
    <b v="1"/>
    <s v="food/food trucks"/>
    <x v="8"/>
    <s v="food trucks"/>
  </r>
  <r>
    <n v="897"/>
    <s v="Berry-Cannon"/>
    <s v="Organized discrete encoding"/>
    <n v="8800"/>
    <n v="2437"/>
    <n v="27.693181818181817"/>
    <x v="0"/>
    <n v="90.259259259259252"/>
    <n v="27"/>
    <x v="1"/>
    <s v="USD"/>
    <d v="2019-04-28T05:00:00"/>
    <n v="1556427600"/>
    <d v="2019-04-30T05:00: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76.978705978705975"/>
    <n v="1221"/>
    <x v="1"/>
    <s v="USD"/>
    <d v="2019-12-16T06:00:00"/>
    <n v="1576476000"/>
    <d v="2019-12-22T06:00: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02.60162601626017"/>
    <n v="123"/>
    <x v="5"/>
    <s v="CHF"/>
    <d v="2013-10-07T05:00:00"/>
    <n v="1381122000"/>
    <d v="2013-10-25T05:00: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x v="1"/>
    <s v="USD"/>
    <d v="2014-09-19T05:00:00"/>
    <n v="1411102800"/>
    <d v="2014-09-20T05:00: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55.0062893081761"/>
    <n v="159"/>
    <x v="1"/>
    <s v="USD"/>
    <d v="2018-07-17T05:00:00"/>
    <n v="1531803600"/>
    <d v="2018-08-19T05:00: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d v="2016-01-30T06:00:00"/>
    <n v="1454133600"/>
    <d v="2016-03-12T06:00: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d v="2012-05-05T05:00:00"/>
    <n v="1336194000"/>
    <d v="2012-05-20T05:00: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9.6875"/>
    <n v="16"/>
    <x v="1"/>
    <s v="USD"/>
    <d v="2012-10-04T05:00:00"/>
    <n v="1349326800"/>
    <d v="2012-10-08T05:00: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54.894067796610166"/>
    <n v="236"/>
    <x v="1"/>
    <s v="USD"/>
    <d v="2013-09-19T05:00:00"/>
    <n v="1379566800"/>
    <d v="2013-09-22T05:00: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d v="2017-05-13T05:00:00"/>
    <n v="1494651600"/>
    <d v="2017-06-18T05:00: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d v="2011-04-27T05:00:00"/>
    <n v="1303880400"/>
    <d v="2011-05-04T05:00: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0.99898322318251"/>
    <n v="3934"/>
    <x v="1"/>
    <s v="USD"/>
    <d v="2012-05-02T05:00:00"/>
    <n v="1335934800"/>
    <d v="2012-05-13T05:00: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107.7625"/>
    <n v="80"/>
    <x v="0"/>
    <s v="CAD"/>
    <d v="2018-06-04T05:00:00"/>
    <n v="1528088400"/>
    <d v="2018-07-01T05:00: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02.07770270270271"/>
    <n v="296"/>
    <x v="1"/>
    <s v="USD"/>
    <d v="2015-01-22T06:00:00"/>
    <n v="1421906400"/>
    <d v="2015-01-23T06:00: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d v="2019-09-09T05:00:00"/>
    <n v="1568005200"/>
    <d v="2019-09-11T05:00: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.944134078212286"/>
    <n v="179"/>
    <x v="1"/>
    <s v="USD"/>
    <d v="2012-09-05T05:00:00"/>
    <n v="1346821200"/>
    <d v="2012-09-18T05:00: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d v="2019-05-12T05:00:00"/>
    <n v="1557637200"/>
    <d v="2019-05-25T05:00: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d v="2013-08-04T05:00:00"/>
    <n v="1375592400"/>
    <d v="2013-08-16T05:00: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d v="2017-08-29T05:00:00"/>
    <n v="1503982800"/>
    <d v="2017-09-07T05:00: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d v="2014-12-18T06:00:00"/>
    <n v="1418882400"/>
    <d v="2014-12-27T06:00: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77.666666666666671"/>
    <n v="27"/>
    <x v="4"/>
    <s v="GBP"/>
    <d v="2011-06-28T05:00:00"/>
    <n v="1309237200"/>
    <d v="2011-07-22T05:00: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57.82692307692308"/>
    <n v="156"/>
    <x v="5"/>
    <s v="CHF"/>
    <d v="2012-07-27T05:00:00"/>
    <n v="1343365200"/>
    <d v="2012-08-07T05:00: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92.955555555555549"/>
    <n v="225"/>
    <x v="2"/>
    <s v="AUD"/>
    <d v="2017-10-14T05:00:00"/>
    <n v="1507957200"/>
    <d v="2017-11-15T06:00: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d v="2019-02-07T06:00:00"/>
    <n v="1549519200"/>
    <d v="2019-02-27T06:00: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d v="2012-02-12T06:00:00"/>
    <n v="1329026400"/>
    <d v="2012-02-26T06:00: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0"/>
    <n v="2261"/>
    <x v="1"/>
    <s v="USD"/>
    <d v="2018-12-09T06:00:00"/>
    <n v="1544335200"/>
    <d v="2018-12-18T06:00: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101.1"/>
    <n v="40"/>
    <x v="1"/>
    <s v="USD"/>
    <d v="2010-07-14T05:00:00"/>
    <n v="1279083600"/>
    <d v="2010-07-15T05:00: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d v="2019-10-31T05:00:00"/>
    <n v="1572498000"/>
    <d v="2019-11-11T06:00: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d v="2017-09-22T05:00:00"/>
    <n v="1506056400"/>
    <d v="2017-10-04T05:00: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05.13333333333334"/>
    <n v="15"/>
    <x v="1"/>
    <s v="USD"/>
    <d v="2016-05-12T05:00:00"/>
    <n v="1463029200"/>
    <d v="2016-05-16T05:00:00"/>
    <n v="1463374800"/>
    <b v="0"/>
    <b v="0"/>
    <s v="food/food trucks"/>
    <x v="8"/>
    <s v="food trucks"/>
  </r>
  <r>
    <n v="927"/>
    <s v="Davis-Gardner"/>
    <s v="Synergistic dynamic utilization"/>
    <n v="7200"/>
    <n v="3301"/>
    <n v="45.847222222222221"/>
    <x v="0"/>
    <n v="89.21621621621621"/>
    <n v="37"/>
    <x v="1"/>
    <s v="USD"/>
    <d v="2012-07-12T05:00:00"/>
    <n v="1342069200"/>
    <d v="2012-08-10T05:00: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d v="2013-12-29T06:00:00"/>
    <n v="1388296800"/>
    <d v="2014-01-07T06:00: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4.956521739130437"/>
    <n v="184"/>
    <x v="4"/>
    <s v="GBP"/>
    <d v="2017-05-03T05:00:00"/>
    <n v="1493787600"/>
    <d v="2017-05-17T05:00: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d v="2015-02-25T06:00:00"/>
    <n v="1424844000"/>
    <d v="2015-03-04T06:00: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d v="2014-06-28T05:00:00"/>
    <n v="1403931600"/>
    <d v="2014-06-30T05:00: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d v="2014-03-11T05:00:00"/>
    <n v="1394514000"/>
    <d v="2014-03-14T05:00: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92.016298633017882"/>
    <n v="1902"/>
    <x v="1"/>
    <s v="USD"/>
    <d v="2013-04-08T05:00:00"/>
    <n v="1365397200"/>
    <d v="2013-04-21T05:00: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d v="2016-02-22T06:00:00"/>
    <n v="1456120800"/>
    <d v="2016-02-28T06:00: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d v="2015-07-24T05:00:00"/>
    <n v="1437714000"/>
    <d v="2015-07-31T05:00: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0.476190476190482"/>
    <n v="21"/>
    <x v="1"/>
    <s v="USD"/>
    <d v="2019-07-22T05:00:00"/>
    <n v="1563771600"/>
    <d v="2019-07-25T05:00: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d v="2015-11-26T06:00:00"/>
    <n v="1448517600"/>
    <d v="2015-12-05T06:00: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5.13541666666667"/>
    <n v="96"/>
    <x v="1"/>
    <s v="USD"/>
    <d v="2018-06-12T05:00:00"/>
    <n v="1528779600"/>
    <d v="2018-07-18T05:00: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d v="2011-05-07T05:00:00"/>
    <n v="1304744400"/>
    <d v="2011-05-24T05:00: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93.348484848484844"/>
    <n v="66"/>
    <x v="0"/>
    <s v="CAD"/>
    <d v="2012-12-01T06:00:00"/>
    <n v="1354341600"/>
    <d v="2012-12-23T06:00: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1.987179487179489"/>
    <n v="78"/>
    <x v="1"/>
    <s v="USD"/>
    <d v="2011-01-09T06:00:00"/>
    <n v="1294552800"/>
    <d v="2011-02-13T06:00: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92.611940298507463"/>
    <n v="67"/>
    <x v="2"/>
    <s v="AUD"/>
    <d v="2011-01-25T06:00:00"/>
    <n v="1295935200"/>
    <d v="2011-01-28T06:00: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d v="2014-09-24T05:00:00"/>
    <n v="1411534800"/>
    <d v="2014-10-29T05:00:00"/>
    <n v="1414558800"/>
    <b v="0"/>
    <b v="0"/>
    <s v="food/food trucks"/>
    <x v="8"/>
    <s v="food trucks"/>
  </r>
  <r>
    <n v="944"/>
    <s v="Walter Inc"/>
    <s v="Streamlined 5thgeneration intranet"/>
    <n v="10000"/>
    <n v="8142"/>
    <n v="81.42"/>
    <x v="0"/>
    <n v="30.958174904942965"/>
    <n v="263"/>
    <x v="2"/>
    <s v="AUD"/>
    <d v="2017-02-10T06:00:00"/>
    <n v="1486706400"/>
    <d v="2017-03-01T06:00: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d v="2012-04-05T05:00:00"/>
    <n v="1333602000"/>
    <d v="2012-04-20T05:00: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d v="2011-06-16T05:00:00"/>
    <n v="1308200400"/>
    <d v="2011-06-18T05:00: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73.92307692307692"/>
    <n v="13"/>
    <x v="1"/>
    <s v="USD"/>
    <d v="2014-09-26T05:00:00"/>
    <n v="1411707600"/>
    <d v="2014-10-03T05:00: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6.987499999999997"/>
    <n v="160"/>
    <x v="1"/>
    <s v="USD"/>
    <d v="2014-12-12T06:00:00"/>
    <n v="1418364000"/>
    <d v="2014-12-22T06:00: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6.896551724137929"/>
    <n v="203"/>
    <x v="1"/>
    <s v="USD"/>
    <d v="2015-04-18T05:00:00"/>
    <n v="1429333200"/>
    <d v="2015-05-07T05:00: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x v="1"/>
    <s v="USD"/>
    <d v="2019-04-16T05:00:00"/>
    <n v="1555390800"/>
    <d v="2019-04-21T05:00: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2.02437459910199"/>
    <n v="1559"/>
    <x v="1"/>
    <s v="USD"/>
    <d v="2016-12-26T06:00:00"/>
    <n v="1482732000"/>
    <d v="2016-12-27T06:00: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45.007502206531335"/>
    <n v="2266"/>
    <x v="1"/>
    <s v="USD"/>
    <d v="2016-08-09T05:00:00"/>
    <n v="1470718800"/>
    <d v="2016-08-23T05:00: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94.285714285714292"/>
    <n v="21"/>
    <x v="1"/>
    <s v="USD"/>
    <d v="2015-12-20T06:00:00"/>
    <n v="1450591200"/>
    <d v="2016-01-25T06:00: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d v="2012-09-22T05:00:00"/>
    <n v="1348290000"/>
    <d v="2012-10-16T05:00: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97.037499999999994"/>
    <n v="80"/>
    <x v="1"/>
    <s v="USD"/>
    <d v="2012-11-25T06:00:00"/>
    <n v="1353823200"/>
    <d v="2012-11-27T06:00: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43.00963855421687"/>
    <n v="830"/>
    <x v="1"/>
    <s v="USD"/>
    <d v="2015-12-22T06:00:00"/>
    <n v="1450764000"/>
    <d v="2015-12-26T06:00: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d v="2012-02-16T06:00:00"/>
    <n v="1329372000"/>
    <d v="2012-02-19T06:00: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d v="2010-06-21T05:00:00"/>
    <n v="1277096400"/>
    <d v="2010-07-13T05:00: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51.007692307692309"/>
    <n v="130"/>
    <x v="1"/>
    <s v="USD"/>
    <d v="2010-06-28T05:00:00"/>
    <n v="1277701200"/>
    <d v="2010-07-26T05:00: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x v="1"/>
    <s v="USD"/>
    <d v="2016-02-08T06:00:00"/>
    <n v="1454911200"/>
    <d v="2016-03-16T05:00: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d v="2011-02-17T06:00:00"/>
    <n v="1297922400"/>
    <d v="2011-02-21T06:00: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d v="2013-11-14T06:00:00"/>
    <n v="1384408800"/>
    <d v="2013-12-05T06:00:00"/>
    <n v="1386223200"/>
    <b v="0"/>
    <b v="0"/>
    <s v="food/food trucks"/>
    <x v="8"/>
    <s v="food trucks"/>
  </r>
  <r>
    <n v="963"/>
    <s v="Rodriguez-Robinson"/>
    <s v="Ergonomic methodical hub"/>
    <n v="5900"/>
    <n v="4997"/>
    <n v="84.694915254237287"/>
    <x v="0"/>
    <n v="43.833333333333336"/>
    <n v="114"/>
    <x v="6"/>
    <s v="EUR"/>
    <d v="2011-03-05T06:00:00"/>
    <n v="1299304800"/>
    <d v="2011-03-11T06:00: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d v="2015-05-11T05:00:00"/>
    <n v="1431320400"/>
    <d v="2015-05-16T05:00: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1.067632850241544"/>
    <n v="207"/>
    <x v="4"/>
    <s v="GBP"/>
    <d v="2010-01-25T06:00:00"/>
    <n v="1264399200"/>
    <d v="2010-03-06T06:00: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d v="2017-06-15T05:00:00"/>
    <n v="1497502800"/>
    <d v="2017-06-17T05:00: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d v="2012-04-06T05:00:00"/>
    <n v="1333688400"/>
    <d v="2012-05-13T05:00: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d v="2011-01-01T06:00:00"/>
    <n v="1293861600"/>
    <d v="2011-01-16T06:00:00"/>
    <n v="1295157600"/>
    <b v="0"/>
    <b v="0"/>
    <s v="food/food trucks"/>
    <x v="8"/>
    <s v="food trucks"/>
  </r>
  <r>
    <n v="969"/>
    <s v="Lopez-King"/>
    <s v="Multi-lateral radical solution"/>
    <n v="7900"/>
    <n v="8550"/>
    <n v="108.22784810126582"/>
    <x v="1"/>
    <n v="91.935483870967744"/>
    <n v="93"/>
    <x v="1"/>
    <s v="USD"/>
    <d v="2019-12-22T06:00:00"/>
    <n v="1576994400"/>
    <d v="2019-12-29T06:00: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d v="2011-05-09T05:00:00"/>
    <n v="1304917200"/>
    <d v="2011-05-10T05:00: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58.916666666666664"/>
    <n v="24"/>
    <x v="1"/>
    <s v="USD"/>
    <d v="2013-10-08T05:00:00"/>
    <n v="1381208400"/>
    <d v="2013-10-14T05:00: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d v="2014-06-02T05:00:00"/>
    <n v="1401685200"/>
    <d v="2014-06-11T05:00: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d v="2010-12-10T06:00:00"/>
    <n v="1291960800"/>
    <d v="2010-12-12T06:00: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93.46875"/>
    <n v="32"/>
    <x v="1"/>
    <s v="USD"/>
    <d v="2013-05-18T05:00:00"/>
    <n v="1368853200"/>
    <d v="2013-05-19T05:00: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61.970370370370368"/>
    <n v="135"/>
    <x v="1"/>
    <s v="USD"/>
    <d v="2015-11-29T06:00:00"/>
    <n v="1448776800"/>
    <d v="2016-01-07T06:00: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d v="2011-01-28T06:00:00"/>
    <n v="1296194400"/>
    <d v="2011-02-03T06:00: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7.268656716417908"/>
    <n v="67"/>
    <x v="1"/>
    <s v="USD"/>
    <d v="2018-02-07T06:00:00"/>
    <n v="1517983200"/>
    <d v="2018-03-11T06:00:00"/>
    <n v="1520748000"/>
    <b v="0"/>
    <b v="0"/>
    <s v="food/food trucks"/>
    <x v="8"/>
    <s v="food trucks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d v="2016-11-12T06:00:00"/>
    <n v="1478930400"/>
    <d v="2016-12-04T06:00: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d v="2015-03-15T05:00:00"/>
    <n v="1426395600"/>
    <d v="2015-03-21T05:00: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d v="2015-10-30T05:00:00"/>
    <n v="1446181200"/>
    <d v="2015-11-04T06:00: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6.969040247678016"/>
    <n v="323"/>
    <x v="1"/>
    <s v="USD"/>
    <d v="2017-12-25T06:00:00"/>
    <n v="1514181600"/>
    <d v="2018-01-27T06:00: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1.533333333333331"/>
    <n v="75"/>
    <x v="1"/>
    <s v="USD"/>
    <d v="2011-07-19T05:00:00"/>
    <n v="1311051600"/>
    <d v="2011-07-21T05:00: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80.999140154772135"/>
    <n v="2326"/>
    <x v="1"/>
    <s v="USD"/>
    <d v="2019-08-04T05:00:00"/>
    <n v="1564894800"/>
    <d v="2019-08-19T05:00: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d v="2019-09-08T05:00:00"/>
    <n v="1567918800"/>
    <d v="2019-10-04T05:00: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25.998410896708286"/>
    <n v="4405"/>
    <x v="1"/>
    <s v="USD"/>
    <d v="2013-12-06T06:00:00"/>
    <n v="1386309600"/>
    <d v="2014-01-01T06:00: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d v="2011-04-05T05:00:00"/>
    <n v="1301979600"/>
    <d v="2011-04-19T05:00: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8.002083333333335"/>
    <n v="480"/>
    <x v="1"/>
    <s v="USD"/>
    <d v="2017-04-27T05:00:00"/>
    <n v="1493269200"/>
    <d v="2017-05-11T05:00: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d v="2016-11-12T06:00:00"/>
    <n v="1478930400"/>
    <d v="2016-12-03T06:00: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53.053097345132741"/>
    <n v="226"/>
    <x v="1"/>
    <s v="USD"/>
    <d v="2019-04-16T05:00:00"/>
    <n v="1555390800"/>
    <d v="2019-04-21T05:00: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106.859375"/>
    <n v="64"/>
    <x v="1"/>
    <s v="USD"/>
    <d v="2016-03-03T06:00:00"/>
    <n v="1456984800"/>
    <d v="2016-03-25T05:00: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46.020746887966808"/>
    <n v="241"/>
    <x v="1"/>
    <s v="USD"/>
    <d v="2014-09-25T05:00:00"/>
    <n v="1411621200"/>
    <d v="2014-09-29T05:00: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00.17424242424242"/>
    <n v="132"/>
    <x v="1"/>
    <s v="USD"/>
    <d v="2018-05-07T05:00:00"/>
    <n v="1525669200"/>
    <d v="2018-05-21T05:00: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101.44"/>
    <n v="75"/>
    <x v="6"/>
    <s v="EUR"/>
    <d v="2015-12-24T06:00:00"/>
    <n v="1450936800"/>
    <d v="2016-01-10T06:00: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d v="2014-10-17T05:00:00"/>
    <n v="1413522000"/>
    <d v="2014-10-23T05:00: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d v="2018-11-04T05:00:00"/>
    <n v="1541307600"/>
    <d v="2018-12-03T06:00:00"/>
    <n v="1543816800"/>
    <b v="0"/>
    <b v="1"/>
    <s v="food/food trucks"/>
    <x v="8"/>
    <s v="food trucks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d v="2013-01-02T06:00:00"/>
    <n v="1357106400"/>
    <d v="2013-02-01T06:00: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33.115107913669064"/>
    <n v="139"/>
    <x v="6"/>
    <s v="EUR"/>
    <d v="2014-01-20T06:00:00"/>
    <n v="1390197600"/>
    <d v="2014-01-25T06:00: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d v="2010-02-11T06:00:00"/>
    <n v="1265868000"/>
    <d v="2010-02-25T06:00: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d v="2016-06-29T05:00:00"/>
    <n v="1467176400"/>
    <d v="2016-07-06T05:00:00"/>
    <n v="1467781200"/>
    <b v="0"/>
    <b v="0"/>
    <s v="food/food trucks"/>
    <x v="8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48690400"/>
    <d v="2015-12-15T06:00:00"/>
    <n v="1450159200"/>
    <b v="0"/>
    <b v="0"/>
    <s v="food/food trucks"/>
    <m/>
    <x v="0"/>
  </r>
  <r>
    <n v="1"/>
    <s v="Odom Inc"/>
    <s v="Managed bottom-line architecture"/>
    <n v="1400"/>
    <n v="14560"/>
    <n v="1040"/>
    <x v="1"/>
    <n v="92.151898734177209"/>
    <n v="158"/>
    <x v="1"/>
    <s v="USD"/>
    <x v="1"/>
    <n v="1408424400"/>
    <d v="2014-08-21T05:00:00"/>
    <n v="1408597200"/>
    <b v="0"/>
    <b v="1"/>
    <s v="music/rock"/>
    <s v="music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x v="2"/>
    <n v="1384668000"/>
    <d v="2013-11-19T06:00:00"/>
    <n v="1384840800"/>
    <b v="0"/>
    <b v="0"/>
    <s v="technology/web"/>
    <s v="technology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x v="3"/>
    <n v="1565499600"/>
    <d v="2019-09-20T05:00:00"/>
    <n v="1568955600"/>
    <b v="0"/>
    <b v="0"/>
    <s v="music/rock"/>
    <s v="music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x v="4"/>
    <n v="1547964000"/>
    <d v="2019-01-24T06:00:00"/>
    <n v="1548309600"/>
    <b v="0"/>
    <b v="0"/>
    <s v="theater/plays"/>
    <s v="theater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x v="5"/>
    <n v="1346130000"/>
    <d v="2012-09-08T05:00:00"/>
    <n v="1347080400"/>
    <b v="0"/>
    <b v="0"/>
    <s v="theater/plays"/>
    <s v="theater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x v="6"/>
    <n v="1505278800"/>
    <d v="2017-09-14T05:00:00"/>
    <n v="1505365200"/>
    <b v="0"/>
    <b v="0"/>
    <s v="film &amp; video/documentary"/>
    <s v="film &amp; video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x v="7"/>
    <n v="1439442000"/>
    <d v="2015-08-15T05:00:00"/>
    <n v="1439614800"/>
    <b v="0"/>
    <b v="0"/>
    <s v="theater/plays"/>
    <s v="theater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x v="8"/>
    <n v="1281330000"/>
    <d v="2010-08-11T05:00:00"/>
    <n v="1281502800"/>
    <b v="0"/>
    <b v="0"/>
    <s v="theater/plays"/>
    <s v="theater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x v="9"/>
    <n v="1379566800"/>
    <d v="2013-11-07T06:00:00"/>
    <n v="1383804000"/>
    <b v="0"/>
    <b v="0"/>
    <s v="music/electric music"/>
    <s v="music"/>
    <x v="5"/>
  </r>
  <r>
    <n v="10"/>
    <s v="Green Ltd"/>
    <s v="Monitored empowering installation"/>
    <n v="5200"/>
    <n v="13838"/>
    <n v="266.11538461538464"/>
    <x v="1"/>
    <n v="62.9"/>
    <n v="220"/>
    <x v="1"/>
    <s v="USD"/>
    <x v="10"/>
    <n v="1281762000"/>
    <d v="2010-10-01T05:00:00"/>
    <n v="1285909200"/>
    <b v="0"/>
    <b v="0"/>
    <s v="film &amp; video/drama"/>
    <s v="film &amp; video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x v="11"/>
    <n v="1285045200"/>
    <d v="2010-09-27T05:00:00"/>
    <n v="1285563600"/>
    <b v="0"/>
    <b v="1"/>
    <s v="theater/plays"/>
    <s v="theater"/>
    <x v="3"/>
  </r>
  <r>
    <n v="12"/>
    <s v="Kim Ltd"/>
    <s v="Assimilated hybrid intranet"/>
    <n v="6300"/>
    <n v="5629"/>
    <n v="89.349206349206341"/>
    <x v="0"/>
    <n v="102.34545454545454"/>
    <n v="55"/>
    <x v="1"/>
    <s v="USD"/>
    <x v="12"/>
    <n v="1571720400"/>
    <d v="2019-10-30T05:00:00"/>
    <n v="1572411600"/>
    <b v="0"/>
    <b v="0"/>
    <s v="film &amp; video/drama"/>
    <s v="film &amp; video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x v="13"/>
    <n v="1465621200"/>
    <d v="2016-06-23T05:00:00"/>
    <n v="1466658000"/>
    <b v="0"/>
    <b v="0"/>
    <s v="music/indie rock"/>
    <s v="music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x v="14"/>
    <n v="1331013600"/>
    <d v="2012-04-02T05:00:00"/>
    <n v="1333342800"/>
    <b v="0"/>
    <b v="0"/>
    <s v="music/indie rock"/>
    <s v="music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x v="15"/>
    <n v="1575957600"/>
    <d v="2019-12-14T06:00:00"/>
    <n v="1576303200"/>
    <b v="0"/>
    <b v="0"/>
    <s v="technology/wearables"/>
    <s v="technology"/>
    <x v="8"/>
  </r>
  <r>
    <n v="16"/>
    <s v="Hines Inc"/>
    <s v="Cross-platform systemic adapter"/>
    <n v="1700"/>
    <n v="11041"/>
    <n v="649.47058823529414"/>
    <x v="1"/>
    <n v="110.41"/>
    <n v="100"/>
    <x v="1"/>
    <s v="USD"/>
    <x v="16"/>
    <n v="1390370400"/>
    <d v="2014-02-13T06:00:00"/>
    <n v="1392271200"/>
    <b v="0"/>
    <b v="0"/>
    <s v="publishing/nonfiction"/>
    <s v="publishing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x v="17"/>
    <n v="1294812000"/>
    <d v="2011-01-13T06:00:00"/>
    <n v="1294898400"/>
    <b v="0"/>
    <b v="0"/>
    <s v="film &amp; video/animation"/>
    <s v="film &amp; video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x v="18"/>
    <n v="1536382800"/>
    <d v="2018-09-16T05:00:00"/>
    <n v="1537074000"/>
    <b v="0"/>
    <b v="0"/>
    <s v="theater/plays"/>
    <s v="theater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x v="19"/>
    <n v="1551679200"/>
    <d v="2019-03-25T05:00:00"/>
    <n v="1553490000"/>
    <b v="0"/>
    <b v="1"/>
    <s v="theater/plays"/>
    <s v="theater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x v="20"/>
    <n v="1406523600"/>
    <d v="2014-07-28T05:00:00"/>
    <n v="1406523600"/>
    <b v="0"/>
    <b v="0"/>
    <s v="film &amp; video/drama"/>
    <s v="film &amp; video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x v="21"/>
    <n v="1313384400"/>
    <d v="2011-09-18T05:00:00"/>
    <n v="1316322000"/>
    <b v="0"/>
    <b v="0"/>
    <s v="theater/plays"/>
    <s v="theater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x v="22"/>
    <n v="1522731600"/>
    <d v="2018-04-18T05:00:00"/>
    <n v="1524027600"/>
    <b v="0"/>
    <b v="0"/>
    <s v="theater/plays"/>
    <s v="theater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x v="23"/>
    <n v="1550124000"/>
    <d v="2019-04-08T05:00:00"/>
    <n v="1554699600"/>
    <b v="0"/>
    <b v="0"/>
    <s v="film &amp; video/documentary"/>
    <s v="film &amp; video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x v="24"/>
    <n v="1403326800"/>
    <d v="2014-06-23T05:00:00"/>
    <n v="1403499600"/>
    <b v="0"/>
    <b v="0"/>
    <s v="technology/wearables"/>
    <s v="technology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x v="25"/>
    <n v="1305694800"/>
    <d v="2011-06-07T05:00:00"/>
    <n v="1307422800"/>
    <b v="0"/>
    <b v="1"/>
    <s v="games/video games"/>
    <s v="games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x v="26"/>
    <n v="1533013200"/>
    <d v="2018-08-27T05:00:00"/>
    <n v="1535346000"/>
    <b v="0"/>
    <b v="0"/>
    <s v="theater/plays"/>
    <s v="theater"/>
    <x v="3"/>
  </r>
  <r>
    <n v="27"/>
    <s v="Best, Carr and Williams"/>
    <s v="Diverse transitional migration"/>
    <n v="2000"/>
    <n v="1599"/>
    <n v="79.95"/>
    <x v="0"/>
    <n v="106.6"/>
    <n v="15"/>
    <x v="1"/>
    <s v="USD"/>
    <x v="27"/>
    <n v="1443848400"/>
    <d v="2015-10-11T05:00:00"/>
    <n v="1444539600"/>
    <b v="0"/>
    <b v="0"/>
    <s v="music/rock"/>
    <s v="music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x v="28"/>
    <n v="1265695200"/>
    <d v="2010-03-04T06:00:00"/>
    <n v="1267682400"/>
    <b v="0"/>
    <b v="1"/>
    <s v="theater/plays"/>
    <s v="theater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x v="29"/>
    <n v="1532062800"/>
    <d v="2018-08-29T05:00:00"/>
    <n v="1535518800"/>
    <b v="0"/>
    <b v="0"/>
    <s v="film &amp; video/shorts"/>
    <s v="film &amp; video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x v="30"/>
    <n v="1558674000"/>
    <d v="2019-05-29T05:00:00"/>
    <n v="1559106000"/>
    <b v="0"/>
    <b v="0"/>
    <s v="film &amp; video/animation"/>
    <s v="film &amp; video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x v="31"/>
    <n v="1451973600"/>
    <d v="2016-02-02T06:00:00"/>
    <n v="1454392800"/>
    <b v="0"/>
    <b v="0"/>
    <s v="games/video games"/>
    <s v="games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x v="32"/>
    <n v="1515564000"/>
    <d v="2018-02-06T06:00:00"/>
    <n v="1517896800"/>
    <b v="0"/>
    <b v="0"/>
    <s v="film &amp; video/documentary"/>
    <s v="film &amp; video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x v="33"/>
    <n v="1412485200"/>
    <d v="2014-11-11T06:00:00"/>
    <n v="1415685600"/>
    <b v="0"/>
    <b v="0"/>
    <s v="theater/plays"/>
    <s v="theater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x v="34"/>
    <n v="1490245200"/>
    <d v="2017-03-28T05:00:00"/>
    <n v="1490677200"/>
    <b v="0"/>
    <b v="0"/>
    <s v="film &amp; video/documentary"/>
    <s v="film &amp; video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x v="35"/>
    <n v="1547877600"/>
    <d v="2019-03-02T06:00:00"/>
    <n v="1551506400"/>
    <b v="0"/>
    <b v="1"/>
    <s v="film &amp; video/drama"/>
    <s v="film &amp; video"/>
    <x v="6"/>
  </r>
  <r>
    <n v="36"/>
    <s v="Jackson-Lewis"/>
    <s v="Monitored multi-state encryption"/>
    <n v="700"/>
    <n v="1101"/>
    <n v="157.28571428571431"/>
    <x v="1"/>
    <n v="68.8125"/>
    <n v="16"/>
    <x v="1"/>
    <s v="USD"/>
    <x v="36"/>
    <n v="1298700000"/>
    <d v="2011-03-23T05:00:00"/>
    <n v="1300856400"/>
    <b v="0"/>
    <b v="0"/>
    <s v="theater/plays"/>
    <s v="theater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x v="37"/>
    <n v="1570338000"/>
    <d v="2019-11-08T06:00:00"/>
    <n v="1573192800"/>
    <b v="0"/>
    <b v="1"/>
    <s v="publishing/fiction"/>
    <s v="publishing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x v="38"/>
    <n v="1287378000"/>
    <d v="2010-10-23T05:00:00"/>
    <n v="1287810000"/>
    <b v="0"/>
    <b v="0"/>
    <s v="photography/photography books"/>
    <s v="photography"/>
    <x v="14"/>
  </r>
  <r>
    <n v="39"/>
    <s v="Kim-Rice"/>
    <s v="Organized bi-directional function"/>
    <n v="9900"/>
    <n v="5027"/>
    <n v="50.777777777777779"/>
    <x v="0"/>
    <n v="57.125"/>
    <n v="88"/>
    <x v="3"/>
    <s v="DKK"/>
    <x v="39"/>
    <n v="1361772000"/>
    <d v="2013-03-11T05:00:00"/>
    <n v="1362978000"/>
    <b v="0"/>
    <b v="0"/>
    <s v="theater/plays"/>
    <s v="theater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x v="40"/>
    <n v="1275714000"/>
    <d v="2010-06-24T05:00:00"/>
    <n v="1277355600"/>
    <b v="0"/>
    <b v="1"/>
    <s v="technology/wearables"/>
    <s v="technology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x v="41"/>
    <n v="1346734800"/>
    <d v="2012-09-30T05:00:00"/>
    <n v="1348981200"/>
    <b v="0"/>
    <b v="1"/>
    <s v="music/rock"/>
    <s v="music"/>
    <x v="1"/>
  </r>
  <r>
    <n v="42"/>
    <s v="Werner-Bryant"/>
    <s v="Virtual uniform frame"/>
    <n v="1800"/>
    <n v="7991"/>
    <n v="443.94444444444446"/>
    <x v="1"/>
    <n v="35.995495495495497"/>
    <n v="222"/>
    <x v="1"/>
    <s v="USD"/>
    <x v="42"/>
    <n v="1309755600"/>
    <d v="2011-07-13T05:00:00"/>
    <n v="1310533200"/>
    <b v="0"/>
    <b v="0"/>
    <s v="food/food trucks"/>
    <s v="food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x v="43"/>
    <n v="1406178000"/>
    <d v="2014-08-09T05:00:00"/>
    <n v="1407560400"/>
    <b v="0"/>
    <b v="0"/>
    <s v="publishing/radio &amp; podcasts"/>
    <s v="publishing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x v="44"/>
    <n v="1552798800"/>
    <d v="2019-03-18T05:00:00"/>
    <n v="1552885200"/>
    <b v="0"/>
    <b v="0"/>
    <s v="publishing/fiction"/>
    <s v="publishing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x v="45"/>
    <n v="1478062800"/>
    <d v="2016-11-17T06:00:00"/>
    <n v="1479362400"/>
    <b v="0"/>
    <b v="1"/>
    <s v="theater/plays"/>
    <s v="theater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x v="46"/>
    <n v="1278565200"/>
    <d v="2010-07-31T05:00:00"/>
    <n v="1280552400"/>
    <b v="0"/>
    <b v="0"/>
    <s v="music/rock"/>
    <s v="music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x v="47"/>
    <n v="1396069200"/>
    <d v="2014-04-28T05:00:00"/>
    <n v="1398661200"/>
    <b v="0"/>
    <b v="0"/>
    <s v="theater/plays"/>
    <s v="theater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x v="48"/>
    <n v="1435208400"/>
    <d v="2015-07-07T05:00:00"/>
    <n v="1436245200"/>
    <b v="0"/>
    <b v="0"/>
    <s v="theater/plays"/>
    <s v="theater"/>
    <x v="3"/>
  </r>
  <r>
    <n v="49"/>
    <s v="Casey-Kelly"/>
    <s v="Sharable holistic interface"/>
    <n v="7200"/>
    <n v="13653"/>
    <n v="189.625"/>
    <x v="1"/>
    <n v="45.059405940594061"/>
    <n v="303"/>
    <x v="1"/>
    <s v="USD"/>
    <x v="49"/>
    <n v="1571547600"/>
    <d v="2019-12-04T06:00:00"/>
    <n v="1575439200"/>
    <b v="0"/>
    <b v="0"/>
    <s v="music/rock"/>
    <s v="music"/>
    <x v="1"/>
  </r>
  <r>
    <n v="50"/>
    <s v="Jones, Taylor and Moore"/>
    <s v="Down-sized system-worthy secured line"/>
    <n v="100"/>
    <n v="2"/>
    <n v="2"/>
    <x v="0"/>
    <n v="2"/>
    <n v="1"/>
    <x v="6"/>
    <s v="EUR"/>
    <x v="50"/>
    <n v="1375333200"/>
    <d v="2013-08-29T05:00:00"/>
    <n v="1377752400"/>
    <b v="0"/>
    <b v="0"/>
    <s v="music/metal"/>
    <s v="music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x v="51"/>
    <n v="1332824400"/>
    <d v="2012-04-12T05:00:00"/>
    <n v="1334206800"/>
    <b v="0"/>
    <b v="1"/>
    <s v="technology/wearables"/>
    <s v="technology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x v="52"/>
    <n v="1284526800"/>
    <d v="2010-09-19T05:00:00"/>
    <n v="1284872400"/>
    <b v="0"/>
    <b v="0"/>
    <s v="theater/plays"/>
    <s v="theater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x v="53"/>
    <n v="1400562000"/>
    <d v="2014-06-28T05:00:00"/>
    <n v="1403931600"/>
    <b v="0"/>
    <b v="0"/>
    <s v="film &amp; video/drama"/>
    <s v="film &amp; video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x v="54"/>
    <n v="1520748000"/>
    <d v="2018-03-17T05:00:00"/>
    <n v="1521262800"/>
    <b v="0"/>
    <b v="0"/>
    <s v="technology/wearables"/>
    <s v="technology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x v="55"/>
    <n v="1532926800"/>
    <d v="2018-08-04T05:00:00"/>
    <n v="1533358800"/>
    <b v="0"/>
    <b v="0"/>
    <s v="music/jazz"/>
    <s v="music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x v="56"/>
    <n v="1420869600"/>
    <d v="2015-01-17T06:00:00"/>
    <n v="1421474400"/>
    <b v="0"/>
    <b v="0"/>
    <s v="technology/wearables"/>
    <s v="technology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x v="57"/>
    <n v="1504242000"/>
    <d v="2017-09-13T05:00:00"/>
    <n v="1505278800"/>
    <b v="0"/>
    <b v="0"/>
    <s v="games/video games"/>
    <s v="games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x v="58"/>
    <n v="1442811600"/>
    <d v="2015-10-04T05:00:00"/>
    <n v="1443934800"/>
    <b v="0"/>
    <b v="0"/>
    <s v="theater/plays"/>
    <s v="theater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x v="59"/>
    <n v="1497243600"/>
    <d v="2017-06-27T05:00:00"/>
    <n v="1498539600"/>
    <b v="0"/>
    <b v="1"/>
    <s v="theater/plays"/>
    <s v="theater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x v="60"/>
    <n v="1342501200"/>
    <d v="2012-07-20T05:00:00"/>
    <n v="1342760400"/>
    <b v="0"/>
    <b v="0"/>
    <s v="theater/plays"/>
    <s v="theater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x v="61"/>
    <n v="1298268000"/>
    <d v="2011-04-02T05:00:00"/>
    <n v="1301720400"/>
    <b v="0"/>
    <b v="0"/>
    <s v="theater/plays"/>
    <s v="theater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x v="62"/>
    <n v="1433480400"/>
    <d v="2015-06-06T05:00:00"/>
    <n v="1433566800"/>
    <b v="0"/>
    <b v="0"/>
    <s v="technology/web"/>
    <s v="technology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x v="63"/>
    <n v="1493355600"/>
    <d v="2017-05-04T05:00:00"/>
    <n v="1493874000"/>
    <b v="0"/>
    <b v="0"/>
    <s v="theater/plays"/>
    <s v="theater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x v="64"/>
    <n v="1530507600"/>
    <d v="2018-07-17T05:00:00"/>
    <n v="1531803600"/>
    <b v="0"/>
    <b v="1"/>
    <s v="technology/web"/>
    <s v="technology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x v="65"/>
    <n v="1296108000"/>
    <d v="2011-02-03T06:00:00"/>
    <n v="1296712800"/>
    <b v="0"/>
    <b v="0"/>
    <s v="theater/plays"/>
    <s v="theater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x v="66"/>
    <n v="1428469200"/>
    <d v="2015-04-13T05:00:00"/>
    <n v="1428901200"/>
    <b v="0"/>
    <b v="1"/>
    <s v="theater/plays"/>
    <s v="theater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x v="67"/>
    <n v="1264399200"/>
    <d v="2010-01-30T06:00:00"/>
    <n v="1264831200"/>
    <b v="0"/>
    <b v="1"/>
    <s v="technology/wearables"/>
    <s v="technology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x v="68"/>
    <n v="1501131600"/>
    <d v="2017-09-12T05:00:00"/>
    <n v="1505192400"/>
    <b v="0"/>
    <b v="1"/>
    <s v="theater/plays"/>
    <s v="theater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x v="69"/>
    <n v="1292738400"/>
    <d v="2011-01-22T06:00:00"/>
    <n v="1295676000"/>
    <b v="0"/>
    <b v="0"/>
    <s v="theater/plays"/>
    <s v="theater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x v="70"/>
    <n v="1288674000"/>
    <d v="2010-12-21T06:00:00"/>
    <n v="1292911200"/>
    <b v="0"/>
    <b v="1"/>
    <s v="theater/plays"/>
    <s v="theater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x v="71"/>
    <n v="1575093600"/>
    <d v="2019-12-04T06:00:00"/>
    <n v="1575439200"/>
    <b v="0"/>
    <b v="0"/>
    <s v="theater/plays"/>
    <s v="theater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x v="72"/>
    <n v="1435726800"/>
    <d v="2015-08-06T05:00:00"/>
    <n v="1438837200"/>
    <b v="0"/>
    <b v="0"/>
    <s v="film &amp; video/animation"/>
    <s v="film &amp; video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x v="73"/>
    <n v="1480226400"/>
    <d v="2016-11-30T06:00:00"/>
    <n v="1480485600"/>
    <b v="0"/>
    <b v="0"/>
    <s v="music/jazz"/>
    <s v="music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x v="74"/>
    <n v="1459054800"/>
    <d v="2016-03-28T05:00:00"/>
    <n v="1459141200"/>
    <b v="0"/>
    <b v="0"/>
    <s v="music/metal"/>
    <s v="music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x v="75"/>
    <n v="1531630800"/>
    <d v="2018-07-23T05:00:00"/>
    <n v="1532322000"/>
    <b v="0"/>
    <b v="0"/>
    <s v="photography/photography books"/>
    <s v="photography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x v="76"/>
    <n v="1421992800"/>
    <d v="2015-03-13T05:00:00"/>
    <n v="1426222800"/>
    <b v="1"/>
    <b v="1"/>
    <s v="theater/plays"/>
    <s v="theater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x v="77"/>
    <n v="1285563600"/>
    <d v="2010-10-11T05:00:00"/>
    <n v="1286773200"/>
    <b v="0"/>
    <b v="1"/>
    <s v="film &amp; video/animation"/>
    <s v="film &amp; video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x v="78"/>
    <n v="1523854800"/>
    <d v="2018-04-17T05:00:00"/>
    <n v="1523941200"/>
    <b v="0"/>
    <b v="0"/>
    <s v="publishing/translations"/>
    <s v="publishing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x v="79"/>
    <n v="1529125200"/>
    <d v="2018-06-21T05:00:00"/>
    <n v="1529557200"/>
    <b v="0"/>
    <b v="0"/>
    <s v="theater/plays"/>
    <s v="theater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x v="80"/>
    <n v="1503982800"/>
    <d v="2017-09-28T05:00:00"/>
    <n v="1506574800"/>
    <b v="0"/>
    <b v="0"/>
    <s v="games/video games"/>
    <s v="games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x v="81"/>
    <n v="1511416800"/>
    <d v="2017-12-18T06:00:00"/>
    <n v="1513576800"/>
    <b v="0"/>
    <b v="0"/>
    <s v="music/rock"/>
    <s v="music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x v="82"/>
    <n v="1547704800"/>
    <d v="2019-01-24T06:00:00"/>
    <n v="1548309600"/>
    <b v="0"/>
    <b v="1"/>
    <s v="games/video games"/>
    <s v="games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x v="83"/>
    <n v="1469682000"/>
    <d v="2016-08-19T05:00:00"/>
    <n v="1471582800"/>
    <b v="0"/>
    <b v="0"/>
    <s v="music/electric music"/>
    <s v="music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x v="84"/>
    <n v="1343451600"/>
    <d v="2012-08-07T05:00:00"/>
    <n v="1344315600"/>
    <b v="0"/>
    <b v="0"/>
    <s v="technology/wearables"/>
    <s v="technology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x v="85"/>
    <n v="1315717200"/>
    <d v="2011-09-19T05:00:00"/>
    <n v="1316408400"/>
    <b v="0"/>
    <b v="0"/>
    <s v="music/indie rock"/>
    <s v="music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x v="86"/>
    <n v="1430715600"/>
    <d v="2015-05-17T05:00:00"/>
    <n v="1431838800"/>
    <b v="1"/>
    <b v="0"/>
    <s v="theater/plays"/>
    <s v="theater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x v="87"/>
    <n v="1299564000"/>
    <d v="2011-03-19T05:00:00"/>
    <n v="1300510800"/>
    <b v="0"/>
    <b v="1"/>
    <s v="music/rock"/>
    <s v="music"/>
    <x v="1"/>
  </r>
  <r>
    <n v="88"/>
    <s v="Clark Group"/>
    <s v="Grass-roots fault-tolerant policy"/>
    <n v="4800"/>
    <n v="12516"/>
    <n v="260.75"/>
    <x v="1"/>
    <n v="110.76106194690266"/>
    <n v="113"/>
    <x v="1"/>
    <s v="USD"/>
    <x v="88"/>
    <n v="1429160400"/>
    <d v="2015-05-08T05:00:00"/>
    <n v="1431061200"/>
    <b v="0"/>
    <b v="0"/>
    <s v="publishing/translations"/>
    <s v="publishing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x v="89"/>
    <n v="1271307600"/>
    <d v="2010-04-17T05:00:00"/>
    <n v="1271480400"/>
    <b v="0"/>
    <b v="0"/>
    <s v="theater/plays"/>
    <s v="theater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x v="90"/>
    <n v="1456380000"/>
    <d v="2016-02-25T06:00:00"/>
    <n v="1456380000"/>
    <b v="0"/>
    <b v="1"/>
    <s v="theater/plays"/>
    <s v="theater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x v="91"/>
    <n v="1470459600"/>
    <d v="2016-09-03T05:00:00"/>
    <n v="1472878800"/>
    <b v="0"/>
    <b v="0"/>
    <s v="publishing/translations"/>
    <s v="publishing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x v="92"/>
    <n v="1277269200"/>
    <d v="2010-06-24T05:00:00"/>
    <n v="1277355600"/>
    <b v="0"/>
    <b v="1"/>
    <s v="games/video games"/>
    <s v="games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x v="93"/>
    <n v="1350709200"/>
    <d v="2012-10-24T05:00:00"/>
    <n v="1351054800"/>
    <b v="0"/>
    <b v="1"/>
    <s v="theater/plays"/>
    <s v="theater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x v="94"/>
    <n v="1554613200"/>
    <d v="2019-04-18T05:00:00"/>
    <n v="1555563600"/>
    <b v="0"/>
    <b v="0"/>
    <s v="technology/web"/>
    <s v="technology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x v="95"/>
    <n v="1571029200"/>
    <d v="2019-10-21T05:00:00"/>
    <n v="1571634000"/>
    <b v="0"/>
    <b v="0"/>
    <s v="film &amp; video/documentary"/>
    <s v="film &amp; video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x v="96"/>
    <n v="1299736800"/>
    <d v="2011-03-23T05:00:00"/>
    <n v="1300856400"/>
    <b v="0"/>
    <b v="0"/>
    <s v="theater/plays"/>
    <s v="theater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x v="48"/>
    <n v="1435208400"/>
    <d v="2015-08-18T05:00:00"/>
    <n v="1439874000"/>
    <b v="0"/>
    <b v="0"/>
    <s v="food/food trucks"/>
    <s v="food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x v="97"/>
    <n v="1437973200"/>
    <d v="2015-07-31T05:00:00"/>
    <n v="1438318800"/>
    <b v="0"/>
    <b v="0"/>
    <s v="games/video games"/>
    <s v="games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x v="98"/>
    <n v="1416895200"/>
    <d v="2014-12-24T06:00:00"/>
    <n v="1419400800"/>
    <b v="0"/>
    <b v="0"/>
    <s v="theater/plays"/>
    <s v="theater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19000400"/>
    <d v="2011-11-06T05:00:00"/>
    <n v="1320555600"/>
    <b v="0"/>
    <b v="0"/>
    <s v="theater/plays"/>
    <s v="theater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x v="100"/>
    <n v="1424498400"/>
    <d v="2015-02-28T06:00:00"/>
    <n v="1425103200"/>
    <b v="0"/>
    <b v="1"/>
    <s v="music/electric music"/>
    <s v="music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x v="101"/>
    <n v="1526274000"/>
    <d v="2018-05-21T05:00:00"/>
    <n v="1526878800"/>
    <b v="0"/>
    <b v="1"/>
    <s v="technology/wearables"/>
    <s v="technology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x v="102"/>
    <n v="1287896400"/>
    <d v="2010-11-02T05:00:00"/>
    <n v="1288674000"/>
    <b v="0"/>
    <b v="0"/>
    <s v="music/electric music"/>
    <s v="music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x v="103"/>
    <n v="1495515600"/>
    <d v="2017-05-24T05:00:00"/>
    <n v="1495602000"/>
    <b v="0"/>
    <b v="0"/>
    <s v="music/indie rock"/>
    <s v="music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x v="104"/>
    <n v="1364878800"/>
    <d v="2013-04-20T05:00:00"/>
    <n v="1366434000"/>
    <b v="0"/>
    <b v="0"/>
    <s v="technology/web"/>
    <s v="technology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x v="105"/>
    <n v="1567918800"/>
    <d v="2019-09-13T05:00:00"/>
    <n v="1568350800"/>
    <b v="0"/>
    <b v="0"/>
    <s v="theater/plays"/>
    <s v="theater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x v="106"/>
    <n v="1524459600"/>
    <d v="2018-05-10T05:00:00"/>
    <n v="1525928400"/>
    <b v="0"/>
    <b v="1"/>
    <s v="theater/plays"/>
    <s v="theater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x v="107"/>
    <n v="1333688400"/>
    <d v="2012-05-13T05:00:00"/>
    <n v="1336885200"/>
    <b v="0"/>
    <b v="0"/>
    <s v="film &amp; video/documentary"/>
    <s v="film &amp; video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x v="108"/>
    <n v="1389506400"/>
    <d v="2014-01-14T06:00:00"/>
    <n v="1389679200"/>
    <b v="0"/>
    <b v="0"/>
    <s v="film &amp; video/television"/>
    <s v="film &amp; video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x v="109"/>
    <n v="1536642000"/>
    <d v="2018-09-30T05:00:00"/>
    <n v="1538283600"/>
    <b v="0"/>
    <b v="0"/>
    <s v="food/food trucks"/>
    <s v="food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x v="110"/>
    <n v="1348290000"/>
    <d v="2012-09-28T05:00:00"/>
    <n v="1348808400"/>
    <b v="0"/>
    <b v="0"/>
    <s v="publishing/radio &amp; podcasts"/>
    <s v="publishing"/>
    <x v="15"/>
  </r>
  <r>
    <n v="112"/>
    <s v="Jones-Meyer"/>
    <s v="Re-engineered client-driven hub"/>
    <n v="4700"/>
    <n v="12635"/>
    <n v="268.82978723404256"/>
    <x v="1"/>
    <n v="35"/>
    <n v="361"/>
    <x v="2"/>
    <s v="AUD"/>
    <x v="111"/>
    <n v="1408856400"/>
    <d v="2014-09-08T05:00:00"/>
    <n v="1410152400"/>
    <b v="0"/>
    <b v="0"/>
    <s v="technology/web"/>
    <s v="technology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x v="112"/>
    <n v="1505192400"/>
    <d v="2017-09-19T05:00:00"/>
    <n v="1505797200"/>
    <b v="0"/>
    <b v="0"/>
    <s v="food/food trucks"/>
    <s v="food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x v="113"/>
    <n v="1554786000"/>
    <d v="2019-04-10T05:00:00"/>
    <n v="1554872400"/>
    <b v="0"/>
    <b v="1"/>
    <s v="technology/wearables"/>
    <s v="technology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x v="114"/>
    <n v="1510898400"/>
    <d v="2017-12-22T06:00:00"/>
    <n v="1513922400"/>
    <b v="0"/>
    <b v="0"/>
    <s v="publishing/fiction"/>
    <s v="publishing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x v="115"/>
    <n v="1442552400"/>
    <d v="2015-09-19T05:00:00"/>
    <n v="1442638800"/>
    <b v="0"/>
    <b v="0"/>
    <s v="theater/plays"/>
    <s v="theater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x v="116"/>
    <n v="1316667600"/>
    <d v="2011-09-28T05:00:00"/>
    <n v="1317186000"/>
    <b v="0"/>
    <b v="0"/>
    <s v="film &amp; video/television"/>
    <s v="film &amp; video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x v="117"/>
    <n v="1390716000"/>
    <d v="2014-02-01T06:00:00"/>
    <n v="1391234400"/>
    <b v="0"/>
    <b v="0"/>
    <s v="photography/photography books"/>
    <s v="photography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x v="118"/>
    <n v="1402894800"/>
    <d v="2014-07-03T05:00:00"/>
    <n v="1404363600"/>
    <b v="0"/>
    <b v="1"/>
    <s v="film &amp; video/documentary"/>
    <s v="film &amp; video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x v="119"/>
    <n v="1429246800"/>
    <d v="2015-04-21T05:00:00"/>
    <n v="1429592400"/>
    <b v="0"/>
    <b v="1"/>
    <s v="games/mobile games"/>
    <s v="games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x v="33"/>
    <n v="1412485200"/>
    <d v="2014-10-18T05:00:00"/>
    <n v="1413608400"/>
    <b v="0"/>
    <b v="0"/>
    <s v="games/video games"/>
    <s v="games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x v="120"/>
    <n v="1417068000"/>
    <d v="2014-12-24T06:00:00"/>
    <n v="1419400800"/>
    <b v="0"/>
    <b v="0"/>
    <s v="publishing/fiction"/>
    <s v="publishing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x v="121"/>
    <n v="1448344800"/>
    <d v="2015-11-27T06:00:00"/>
    <n v="1448604000"/>
    <b v="1"/>
    <b v="0"/>
    <s v="theater/plays"/>
    <s v="theater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x v="122"/>
    <n v="1557723600"/>
    <d v="2019-07-05T05:00:00"/>
    <n v="1562302800"/>
    <b v="0"/>
    <b v="0"/>
    <s v="photography/photography books"/>
    <s v="photography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x v="123"/>
    <n v="1537333200"/>
    <d v="2018-09-23T05:00:00"/>
    <n v="1537678800"/>
    <b v="0"/>
    <b v="0"/>
    <s v="theater/plays"/>
    <s v="theater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x v="124"/>
    <n v="1471150800"/>
    <d v="2016-09-11T05:00:00"/>
    <n v="1473570000"/>
    <b v="0"/>
    <b v="1"/>
    <s v="theater/plays"/>
    <s v="theater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x v="125"/>
    <n v="1273640400"/>
    <d v="2010-05-15T05:00:00"/>
    <n v="1273899600"/>
    <b v="0"/>
    <b v="0"/>
    <s v="theater/plays"/>
    <s v="theater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x v="126"/>
    <n v="1282885200"/>
    <d v="2010-09-09T05:00:00"/>
    <n v="1284008400"/>
    <b v="0"/>
    <b v="0"/>
    <s v="music/rock"/>
    <s v="music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x v="127"/>
    <n v="1422943200"/>
    <d v="2015-02-28T06:00:00"/>
    <n v="1425103200"/>
    <b v="0"/>
    <b v="0"/>
    <s v="food/food trucks"/>
    <s v="food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x v="128"/>
    <n v="1319605200"/>
    <d v="2011-11-11T06:00:00"/>
    <n v="1320991200"/>
    <b v="0"/>
    <b v="0"/>
    <s v="film &amp; video/drama"/>
    <s v="film &amp; video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x v="129"/>
    <n v="1385704800"/>
    <d v="2013-12-12T06:00:00"/>
    <n v="1386828000"/>
    <b v="0"/>
    <b v="0"/>
    <s v="technology/web"/>
    <s v="technology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x v="130"/>
    <n v="1515736800"/>
    <d v="2018-01-28T06:00:00"/>
    <n v="1517119200"/>
    <b v="0"/>
    <b v="1"/>
    <s v="theater/plays"/>
    <s v="theater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x v="131"/>
    <n v="1313125200"/>
    <d v="2011-09-03T05:00:00"/>
    <n v="1315026000"/>
    <b v="0"/>
    <b v="0"/>
    <s v="music/world music"/>
    <s v="music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x v="132"/>
    <n v="1308459600"/>
    <d v="2011-08-07T05:00:00"/>
    <n v="1312693200"/>
    <b v="0"/>
    <b v="1"/>
    <s v="film &amp; video/documentary"/>
    <s v="film &amp; video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x v="133"/>
    <n v="1362636000"/>
    <d v="2013-03-12T05:00:00"/>
    <n v="1363064400"/>
    <b v="0"/>
    <b v="1"/>
    <s v="theater/plays"/>
    <s v="theater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x v="134"/>
    <n v="1402117200"/>
    <d v="2014-06-19T05:00:00"/>
    <n v="1403154000"/>
    <b v="0"/>
    <b v="1"/>
    <s v="film &amp; video/drama"/>
    <s v="film &amp; video"/>
    <x v="6"/>
  </r>
  <r>
    <n v="137"/>
    <s v="Hudson-Nguyen"/>
    <s v="Down-sized disintermediate support"/>
    <n v="1800"/>
    <n v="4712"/>
    <n v="261.77777777777777"/>
    <x v="1"/>
    <n v="94.24"/>
    <n v="50"/>
    <x v="1"/>
    <s v="USD"/>
    <x v="135"/>
    <n v="1286341200"/>
    <d v="2010-10-12T05:00:00"/>
    <n v="1286859600"/>
    <b v="0"/>
    <b v="0"/>
    <s v="publishing/nonfiction"/>
    <s v="publishing"/>
    <x v="9"/>
  </r>
  <r>
    <n v="138"/>
    <s v="Hogan Ltd"/>
    <s v="Stand-alone mission-critical moratorium"/>
    <n v="9600"/>
    <n v="9216"/>
    <n v="96"/>
    <x v="0"/>
    <n v="80.139130434782615"/>
    <n v="115"/>
    <x v="1"/>
    <s v="USD"/>
    <x v="136"/>
    <n v="1348808400"/>
    <d v="2012-10-04T05:00:00"/>
    <n v="1349326800"/>
    <b v="0"/>
    <b v="0"/>
    <s v="games/mobile games"/>
    <s v="games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x v="137"/>
    <n v="1429592400"/>
    <d v="2015-05-07T05:00:00"/>
    <n v="1430974800"/>
    <b v="0"/>
    <b v="1"/>
    <s v="technology/wearables"/>
    <s v="technology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x v="138"/>
    <n v="1519538400"/>
    <d v="2018-03-02T06:00:00"/>
    <n v="1519970400"/>
    <b v="0"/>
    <b v="0"/>
    <s v="film &amp; video/documentary"/>
    <s v="film &amp; video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x v="139"/>
    <n v="1434085200"/>
    <d v="2015-06-18T05:00:00"/>
    <n v="1434603600"/>
    <b v="0"/>
    <b v="0"/>
    <s v="technology/web"/>
    <s v="technology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x v="107"/>
    <n v="1333688400"/>
    <d v="2012-05-17T05:00:00"/>
    <n v="1337230800"/>
    <b v="0"/>
    <b v="0"/>
    <s v="technology/web"/>
    <s v="technology"/>
    <x v="2"/>
  </r>
  <r>
    <n v="143"/>
    <s v="Avila-Jones"/>
    <s v="Implemented discrete secured line"/>
    <n v="5400"/>
    <n v="7322"/>
    <n v="135.59259259259261"/>
    <x v="1"/>
    <n v="104.6"/>
    <n v="70"/>
    <x v="1"/>
    <s v="USD"/>
    <x v="140"/>
    <n v="1277701200"/>
    <d v="2010-07-18T05:00:00"/>
    <n v="1279429200"/>
    <b v="0"/>
    <b v="0"/>
    <s v="music/indie rock"/>
    <s v="music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x v="141"/>
    <n v="1560747600"/>
    <d v="2019-06-25T05:00:00"/>
    <n v="1561438800"/>
    <b v="0"/>
    <b v="0"/>
    <s v="theater/plays"/>
    <s v="theater"/>
    <x v="3"/>
  </r>
  <r>
    <n v="145"/>
    <s v="Fields-Moore"/>
    <s v="Secured reciprocal array"/>
    <n v="25000"/>
    <n v="59128"/>
    <n v="236.512"/>
    <x v="1"/>
    <n v="76.989583333333329"/>
    <n v="768"/>
    <x v="5"/>
    <s v="CHF"/>
    <x v="142"/>
    <n v="1410066000"/>
    <d v="2014-09-12T05:00:00"/>
    <n v="1410498000"/>
    <b v="0"/>
    <b v="0"/>
    <s v="technology/wearables"/>
    <s v="technology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x v="143"/>
    <n v="1320732000"/>
    <d v="2011-11-28T06:00:00"/>
    <n v="1322460000"/>
    <b v="0"/>
    <b v="0"/>
    <s v="theater/plays"/>
    <s v="theater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x v="144"/>
    <n v="1465794000"/>
    <d v="2016-06-19T05:00:00"/>
    <n v="1466312400"/>
    <b v="0"/>
    <b v="1"/>
    <s v="theater/plays"/>
    <s v="theater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x v="145"/>
    <n v="1500958800"/>
    <d v="2017-08-03T05:00:00"/>
    <n v="1501736400"/>
    <b v="0"/>
    <b v="0"/>
    <s v="technology/wearables"/>
    <s v="technology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x v="146"/>
    <n v="1357020000"/>
    <d v="2013-02-22T06:00:00"/>
    <n v="1361512800"/>
    <b v="0"/>
    <b v="0"/>
    <s v="music/indie rock"/>
    <s v="music"/>
    <x v="7"/>
  </r>
  <r>
    <n v="150"/>
    <s v="Brown, Palmer and Pace"/>
    <s v="Networked stable workforce"/>
    <n v="100"/>
    <n v="1"/>
    <n v="1"/>
    <x v="0"/>
    <n v="1"/>
    <n v="1"/>
    <x v="1"/>
    <s v="USD"/>
    <x v="147"/>
    <n v="1544940000"/>
    <d v="2018-12-17T06:00:00"/>
    <n v="1545026400"/>
    <b v="0"/>
    <b v="0"/>
    <s v="music/rock"/>
    <s v="music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x v="148"/>
    <n v="1402290000"/>
    <d v="2014-07-30T05:00:00"/>
    <n v="1406696400"/>
    <b v="0"/>
    <b v="0"/>
    <s v="music/electric music"/>
    <s v="music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x v="149"/>
    <n v="1487311200"/>
    <d v="2017-02-24T06:00:00"/>
    <n v="1487916000"/>
    <b v="0"/>
    <b v="0"/>
    <s v="music/indie rock"/>
    <s v="music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x v="150"/>
    <n v="1350622800"/>
    <d v="2012-10-25T05:00:00"/>
    <n v="1351141200"/>
    <b v="0"/>
    <b v="0"/>
    <s v="theater/plays"/>
    <s v="theater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x v="151"/>
    <n v="1463029200"/>
    <d v="2016-06-04T05:00:00"/>
    <n v="1465016400"/>
    <b v="0"/>
    <b v="1"/>
    <s v="music/indie rock"/>
    <s v="music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x v="152"/>
    <n v="1269493200"/>
    <d v="2010-04-09T05:00:00"/>
    <n v="1270789200"/>
    <b v="0"/>
    <b v="0"/>
    <s v="theater/plays"/>
    <s v="theater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x v="153"/>
    <n v="1570251600"/>
    <d v="2019-10-29T05:00:00"/>
    <n v="1572325200"/>
    <b v="0"/>
    <b v="0"/>
    <s v="music/rock"/>
    <s v="music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x v="154"/>
    <n v="1388383200"/>
    <d v="2014-01-11T06:00:00"/>
    <n v="1389420000"/>
    <b v="0"/>
    <b v="0"/>
    <s v="photography/photography books"/>
    <s v="photography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x v="155"/>
    <n v="1449554400"/>
    <d v="2015-12-09T06:00:00"/>
    <n v="1449640800"/>
    <b v="0"/>
    <b v="0"/>
    <s v="music/rock"/>
    <s v="music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x v="156"/>
    <n v="1553662800"/>
    <d v="2019-04-14T05:00:00"/>
    <n v="1555218000"/>
    <b v="0"/>
    <b v="1"/>
    <s v="theater/plays"/>
    <s v="theater"/>
    <x v="3"/>
  </r>
  <r>
    <n v="160"/>
    <s v="Evans Group"/>
    <s v="Stand-alone actuating support"/>
    <n v="8000"/>
    <n v="12985"/>
    <n v="162.3125"/>
    <x v="1"/>
    <n v="79.176829268292678"/>
    <n v="164"/>
    <x v="1"/>
    <s v="USD"/>
    <x v="157"/>
    <n v="1556341200"/>
    <d v="2019-05-13T05:00:00"/>
    <n v="1557723600"/>
    <b v="0"/>
    <b v="0"/>
    <s v="technology/wearables"/>
    <s v="technology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x v="158"/>
    <n v="1442984400"/>
    <d v="2015-09-29T05:00:00"/>
    <n v="1443502800"/>
    <b v="0"/>
    <b v="1"/>
    <s v="technology/web"/>
    <s v="technology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x v="159"/>
    <n v="1544248800"/>
    <d v="2019-01-07T06:00:00"/>
    <n v="1546840800"/>
    <b v="0"/>
    <b v="0"/>
    <s v="music/rock"/>
    <s v="music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x v="160"/>
    <n v="1508475600"/>
    <d v="2017-12-08T06:00:00"/>
    <n v="1512712800"/>
    <b v="0"/>
    <b v="1"/>
    <s v="photography/photography books"/>
    <s v="photography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x v="161"/>
    <n v="1507438800"/>
    <d v="2017-10-09T05:00:00"/>
    <n v="1507525200"/>
    <b v="0"/>
    <b v="0"/>
    <s v="theater/plays"/>
    <s v="theater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x v="162"/>
    <n v="1501563600"/>
    <d v="2017-09-02T05:00:00"/>
    <n v="1504328400"/>
    <b v="0"/>
    <b v="0"/>
    <s v="technology/web"/>
    <s v="technology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x v="163"/>
    <n v="1292997600"/>
    <d v="2010-12-26T06:00:00"/>
    <n v="1293343200"/>
    <b v="0"/>
    <b v="0"/>
    <s v="photography/photography books"/>
    <s v="photography"/>
    <x v="14"/>
  </r>
  <r>
    <n v="167"/>
    <s v="Cruz-Ward"/>
    <s v="Robust content-based emulation"/>
    <n v="2600"/>
    <n v="10804"/>
    <n v="415.53846153846149"/>
    <x v="1"/>
    <n v="74"/>
    <n v="146"/>
    <x v="2"/>
    <s v="AUD"/>
    <x v="164"/>
    <n v="1370840400"/>
    <d v="2013-06-20T05:00:00"/>
    <n v="1371704400"/>
    <b v="0"/>
    <b v="0"/>
    <s v="theater/plays"/>
    <s v="theater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x v="165"/>
    <n v="1550815200"/>
    <d v="2019-03-17T05:00:00"/>
    <n v="1552798800"/>
    <b v="0"/>
    <b v="1"/>
    <s v="music/indie rock"/>
    <s v="music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x v="166"/>
    <n v="1339909200"/>
    <d v="2012-07-15T05:00:00"/>
    <n v="1342328400"/>
    <b v="0"/>
    <b v="1"/>
    <s v="film &amp; video/shorts"/>
    <s v="film &amp; video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x v="167"/>
    <n v="1501736400"/>
    <d v="2017-08-10T05:00:00"/>
    <n v="1502341200"/>
    <b v="0"/>
    <b v="0"/>
    <s v="music/indie rock"/>
    <s v="music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x v="168"/>
    <n v="1395291600"/>
    <d v="2014-04-11T05:00:00"/>
    <n v="1397192400"/>
    <b v="0"/>
    <b v="0"/>
    <s v="publishing/translations"/>
    <s v="publishing"/>
    <x v="18"/>
  </r>
  <r>
    <n v="172"/>
    <s v="Nixon Inc"/>
    <s v="Centralized national firmware"/>
    <n v="800"/>
    <n v="663"/>
    <n v="82.875"/>
    <x v="0"/>
    <n v="25.5"/>
    <n v="26"/>
    <x v="1"/>
    <s v="USD"/>
    <x v="169"/>
    <n v="1405746000"/>
    <d v="2014-08-03T05:00:00"/>
    <n v="1407042000"/>
    <b v="0"/>
    <b v="1"/>
    <s v="film &amp; video/documentary"/>
    <s v="film &amp; video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x v="170"/>
    <n v="1368853200"/>
    <d v="2013-05-24T05:00:00"/>
    <n v="1369371600"/>
    <b v="0"/>
    <b v="0"/>
    <s v="theater/plays"/>
    <s v="theater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x v="171"/>
    <n v="1444021200"/>
    <d v="2015-10-06T05:00:00"/>
    <n v="1444107600"/>
    <b v="0"/>
    <b v="1"/>
    <s v="technology/wearables"/>
    <s v="technology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x v="172"/>
    <n v="1472619600"/>
    <d v="2016-09-19T05:00:00"/>
    <n v="1474261200"/>
    <b v="0"/>
    <b v="0"/>
    <s v="theater/plays"/>
    <s v="theater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x v="173"/>
    <n v="1472878800"/>
    <d v="2016-09-12T05:00:00"/>
    <n v="1473656400"/>
    <b v="0"/>
    <b v="0"/>
    <s v="theater/plays"/>
    <s v="theater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x v="174"/>
    <n v="1289800800"/>
    <d v="2010-12-10T06:00:00"/>
    <n v="1291960800"/>
    <b v="0"/>
    <b v="0"/>
    <s v="theater/plays"/>
    <s v="theater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x v="175"/>
    <n v="1505970000"/>
    <d v="2017-09-30T05:00:00"/>
    <n v="1506747600"/>
    <b v="0"/>
    <b v="0"/>
    <s v="food/food trucks"/>
    <s v="food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x v="176"/>
    <n v="1363496400"/>
    <d v="2013-03-18T05:00:00"/>
    <n v="1363582800"/>
    <b v="0"/>
    <b v="1"/>
    <s v="theater/plays"/>
    <s v="theater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x v="177"/>
    <n v="1269234000"/>
    <d v="2010-03-27T05:00:00"/>
    <n v="1269666000"/>
    <b v="0"/>
    <b v="0"/>
    <s v="technology/wearables"/>
    <s v="technology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x v="178"/>
    <n v="1507093200"/>
    <d v="2017-10-22T05:00:00"/>
    <n v="1508648400"/>
    <b v="0"/>
    <b v="0"/>
    <s v="technology/web"/>
    <s v="technology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x v="179"/>
    <n v="1560574800"/>
    <d v="2019-07-01T05:00:00"/>
    <n v="1561957200"/>
    <b v="0"/>
    <b v="0"/>
    <s v="theater/plays"/>
    <s v="theater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x v="180"/>
    <n v="1284008400"/>
    <d v="2010-09-22T05:00:00"/>
    <n v="1285131600"/>
    <b v="0"/>
    <b v="0"/>
    <s v="music/rock"/>
    <s v="music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x v="181"/>
    <n v="1556859600"/>
    <d v="2019-05-04T05:00:00"/>
    <n v="1556946000"/>
    <b v="0"/>
    <b v="0"/>
    <s v="theater/plays"/>
    <s v="theater"/>
    <x v="3"/>
  </r>
  <r>
    <n v="185"/>
    <s v="Bailey PLC"/>
    <s v="Innovative actuating conglomeration"/>
    <n v="1000"/>
    <n v="718"/>
    <n v="71.8"/>
    <x v="0"/>
    <n v="37.789473684210527"/>
    <n v="19"/>
    <x v="1"/>
    <s v="USD"/>
    <x v="182"/>
    <n v="1526187600"/>
    <d v="2018-05-24T05:00:00"/>
    <n v="1527138000"/>
    <b v="0"/>
    <b v="0"/>
    <s v="film &amp; video/television"/>
    <s v="film &amp; video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x v="183"/>
    <n v="1400821200"/>
    <d v="2014-06-07T05:00:00"/>
    <n v="1402117200"/>
    <b v="0"/>
    <b v="0"/>
    <s v="theater/plays"/>
    <s v="theater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x v="184"/>
    <n v="1361599200"/>
    <d v="2013-03-23T05:00:00"/>
    <n v="1364014800"/>
    <b v="0"/>
    <b v="1"/>
    <s v="film &amp; video/shorts"/>
    <s v="film &amp; video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x v="185"/>
    <n v="1417500000"/>
    <d v="2014-12-03T06:00:00"/>
    <n v="1417586400"/>
    <b v="0"/>
    <b v="0"/>
    <s v="theater/plays"/>
    <s v="theater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x v="186"/>
    <n v="1457071200"/>
    <d v="2016-03-04T06:00:00"/>
    <n v="1457071200"/>
    <b v="0"/>
    <b v="0"/>
    <s v="theater/plays"/>
    <s v="theater"/>
    <x v="3"/>
  </r>
  <r>
    <n v="190"/>
    <s v="Cook LLC"/>
    <s v="Up-sized dynamic throughput"/>
    <n v="3700"/>
    <n v="2538"/>
    <n v="68.594594594594597"/>
    <x v="0"/>
    <n v="105.75"/>
    <n v="24"/>
    <x v="1"/>
    <s v="USD"/>
    <x v="187"/>
    <n v="1370322000"/>
    <d v="2013-06-05T05:00:00"/>
    <n v="1370408400"/>
    <b v="0"/>
    <b v="1"/>
    <s v="theater/plays"/>
    <s v="theater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x v="188"/>
    <n v="1552366800"/>
    <d v="2019-03-15T05:00:00"/>
    <n v="1552626000"/>
    <b v="0"/>
    <b v="0"/>
    <s v="theater/plays"/>
    <s v="theater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x v="189"/>
    <n v="1403845200"/>
    <d v="2014-07-01T05:00:00"/>
    <n v="1404190800"/>
    <b v="0"/>
    <b v="0"/>
    <s v="music/rock"/>
    <s v="music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x v="190"/>
    <n v="1523163600"/>
    <d v="2018-04-12T05:00:00"/>
    <n v="1523509200"/>
    <b v="1"/>
    <b v="0"/>
    <s v="music/indie rock"/>
    <s v="music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x v="191"/>
    <n v="1442206800"/>
    <d v="2015-09-30T05:00:00"/>
    <n v="1443589200"/>
    <b v="0"/>
    <b v="0"/>
    <s v="music/metal"/>
    <s v="music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x v="192"/>
    <n v="1532840400"/>
    <d v="2018-08-05T05:00:00"/>
    <n v="1533445200"/>
    <b v="0"/>
    <b v="0"/>
    <s v="music/electric music"/>
    <s v="music"/>
    <x v="5"/>
  </r>
  <r>
    <n v="196"/>
    <s v="King Inc"/>
    <s v="Organic bandwidth-monitored frame"/>
    <n v="8200"/>
    <n v="5178"/>
    <n v="63.146341463414636"/>
    <x v="0"/>
    <n v="51.78"/>
    <n v="100"/>
    <x v="3"/>
    <s v="DKK"/>
    <x v="173"/>
    <n v="1472878800"/>
    <d v="2016-09-22T05:00:00"/>
    <n v="1474520400"/>
    <b v="0"/>
    <b v="0"/>
    <s v="technology/wearables"/>
    <s v="technology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x v="193"/>
    <n v="1498194000"/>
    <d v="2017-07-07T05:00:00"/>
    <n v="1499403600"/>
    <b v="0"/>
    <b v="0"/>
    <s v="film &amp; video/drama"/>
    <s v="film &amp; video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x v="194"/>
    <n v="1281070800"/>
    <d v="2010-09-04T05:00:00"/>
    <n v="1283576400"/>
    <b v="0"/>
    <b v="0"/>
    <s v="music/electric music"/>
    <s v="music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x v="195"/>
    <n v="1436245200"/>
    <d v="2015-07-11T05:00:00"/>
    <n v="1436590800"/>
    <b v="0"/>
    <b v="0"/>
    <s v="music/rock"/>
    <s v="music"/>
    <x v="1"/>
  </r>
  <r>
    <n v="200"/>
    <s v="Becker, Rice and White"/>
    <s v="Reduced dedicated capability"/>
    <n v="100"/>
    <n v="2"/>
    <n v="2"/>
    <x v="0"/>
    <n v="2"/>
    <n v="1"/>
    <x v="0"/>
    <s v="CAD"/>
    <x v="152"/>
    <n v="1269493200"/>
    <d v="2010-04-05T05:00:00"/>
    <n v="1270443600"/>
    <b v="0"/>
    <b v="0"/>
    <s v="theater/plays"/>
    <s v="theater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x v="196"/>
    <n v="1406264400"/>
    <d v="2014-08-12T05:00:00"/>
    <n v="1407819600"/>
    <b v="0"/>
    <b v="0"/>
    <s v="technology/web"/>
    <s v="technology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x v="197"/>
    <n v="1317531600"/>
    <d v="2011-10-06T05:00:00"/>
    <n v="1317877200"/>
    <b v="0"/>
    <b v="0"/>
    <s v="food/food trucks"/>
    <s v="food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x v="198"/>
    <n v="1484632800"/>
    <d v="2017-01-19T06:00:00"/>
    <n v="1484805600"/>
    <b v="0"/>
    <b v="0"/>
    <s v="theater/plays"/>
    <s v="theater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x v="199"/>
    <n v="1301806800"/>
    <d v="2011-04-13T05:00:00"/>
    <n v="1302670800"/>
    <b v="0"/>
    <b v="0"/>
    <s v="music/jazz"/>
    <s v="music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x v="200"/>
    <n v="1539752400"/>
    <d v="2018-10-29T05:00:00"/>
    <n v="1540789200"/>
    <b v="1"/>
    <b v="0"/>
    <s v="theater/plays"/>
    <s v="theater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x v="201"/>
    <n v="1267250400"/>
    <d v="2010-03-08T06:00:00"/>
    <n v="1268028000"/>
    <b v="0"/>
    <b v="0"/>
    <s v="publishing/fiction"/>
    <s v="publishing"/>
    <x v="13"/>
  </r>
  <r>
    <n v="207"/>
    <s v="Carney-Anderson"/>
    <s v="Digitized 5thgeneration knowledgebase"/>
    <n v="1000"/>
    <n v="4257"/>
    <n v="425.7"/>
    <x v="1"/>
    <n v="99"/>
    <n v="43"/>
    <x v="1"/>
    <s v="USD"/>
    <x v="202"/>
    <n v="1535432400"/>
    <d v="2018-09-17T05:00:00"/>
    <n v="1537160400"/>
    <b v="0"/>
    <b v="1"/>
    <s v="music/rock"/>
    <s v="music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x v="203"/>
    <n v="1510207200"/>
    <d v="2017-12-03T06:00:00"/>
    <n v="1512280800"/>
    <b v="0"/>
    <b v="0"/>
    <s v="film &amp; video/documentary"/>
    <s v="film &amp; video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x v="204"/>
    <n v="1462510800"/>
    <d v="2016-05-13T05:00:00"/>
    <n v="1463115600"/>
    <b v="0"/>
    <b v="0"/>
    <s v="film &amp; video/documentary"/>
    <s v="film &amp; video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x v="205"/>
    <n v="1488520800"/>
    <d v="2017-03-30T05:00:00"/>
    <n v="1490850000"/>
    <b v="0"/>
    <b v="0"/>
    <s v="film &amp; video/science fiction"/>
    <s v="film &amp; video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x v="206"/>
    <n v="1377579600"/>
    <d v="2013-09-20T05:00:00"/>
    <n v="1379653200"/>
    <b v="0"/>
    <b v="0"/>
    <s v="theater/plays"/>
    <s v="theater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x v="207"/>
    <n v="1576389600"/>
    <d v="2020-01-30T06:00:00"/>
    <n v="1580364000"/>
    <b v="0"/>
    <b v="0"/>
    <s v="theater/plays"/>
    <s v="theater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x v="208"/>
    <n v="1289019600"/>
    <d v="2010-11-14T06:00:00"/>
    <n v="1289714400"/>
    <b v="0"/>
    <b v="1"/>
    <s v="music/indie rock"/>
    <s v="music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x v="209"/>
    <n v="1282194000"/>
    <d v="2010-08-25T05:00:00"/>
    <n v="1282712400"/>
    <b v="0"/>
    <b v="0"/>
    <s v="music/rock"/>
    <s v="music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x v="210"/>
    <n v="1550037600"/>
    <d v="2019-02-15T06:00:00"/>
    <n v="1550210400"/>
    <b v="0"/>
    <b v="0"/>
    <s v="theater/plays"/>
    <s v="theater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x v="211"/>
    <n v="1321941600"/>
    <d v="2011-11-24T06:00:00"/>
    <n v="1322114400"/>
    <b v="0"/>
    <b v="0"/>
    <s v="theater/plays"/>
    <s v="theater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x v="212"/>
    <n v="1556427600"/>
    <d v="2019-05-07T05:00:00"/>
    <n v="1557205200"/>
    <b v="0"/>
    <b v="0"/>
    <s v="film &amp; video/science fiction"/>
    <s v="film &amp; video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x v="213"/>
    <n v="1320991200"/>
    <d v="2011-12-15T06:00:00"/>
    <n v="1323928800"/>
    <b v="0"/>
    <b v="1"/>
    <s v="film &amp; video/shorts"/>
    <s v="film &amp; video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x v="214"/>
    <n v="1345093200"/>
    <d v="2012-08-28T05:00:00"/>
    <n v="1346130000"/>
    <b v="0"/>
    <b v="0"/>
    <s v="film &amp; video/animation"/>
    <s v="film &amp; video"/>
    <x v="10"/>
  </r>
  <r>
    <n v="220"/>
    <s v="Owens-Le"/>
    <s v="Focused composite approach"/>
    <n v="7900"/>
    <n v="667"/>
    <n v="8.4430379746835449"/>
    <x v="0"/>
    <n v="39.235294117647058"/>
    <n v="17"/>
    <x v="1"/>
    <s v="USD"/>
    <x v="215"/>
    <n v="1309496400"/>
    <d v="2011-07-19T05:00:00"/>
    <n v="1311051600"/>
    <b v="1"/>
    <b v="0"/>
    <s v="theater/plays"/>
    <s v="theater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x v="216"/>
    <n v="1340254800"/>
    <d v="2012-06-23T05:00:00"/>
    <n v="1340427600"/>
    <b v="1"/>
    <b v="0"/>
    <s v="food/food trucks"/>
    <s v="food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x v="217"/>
    <n v="1412226000"/>
    <d v="2014-10-03T05:00:00"/>
    <n v="1412312400"/>
    <b v="0"/>
    <b v="0"/>
    <s v="photography/photography books"/>
    <s v="photography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x v="218"/>
    <n v="1458104400"/>
    <d v="2016-03-30T05:00:00"/>
    <n v="1459314000"/>
    <b v="0"/>
    <b v="0"/>
    <s v="theater/plays"/>
    <s v="theater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x v="219"/>
    <n v="1411534800"/>
    <d v="2014-11-08T06:00:00"/>
    <n v="1415426400"/>
    <b v="0"/>
    <b v="0"/>
    <s v="film &amp; video/science fiction"/>
    <s v="film &amp; video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x v="220"/>
    <n v="1399093200"/>
    <d v="2014-05-03T05:00:00"/>
    <n v="1399093200"/>
    <b v="1"/>
    <b v="0"/>
    <s v="music/rock"/>
    <s v="music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x v="221"/>
    <n v="1270702800"/>
    <d v="2010-05-15T05:00:00"/>
    <n v="1273899600"/>
    <b v="0"/>
    <b v="0"/>
    <s v="photography/photography books"/>
    <s v="photography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x v="222"/>
    <n v="1431666000"/>
    <d v="2015-05-21T05:00:00"/>
    <n v="1432184400"/>
    <b v="0"/>
    <b v="0"/>
    <s v="games/mobile games"/>
    <s v="games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x v="172"/>
    <n v="1472619600"/>
    <d v="2016-09-25T05:00:00"/>
    <n v="1474779600"/>
    <b v="0"/>
    <b v="0"/>
    <s v="film &amp; video/animation"/>
    <s v="film &amp; video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x v="223"/>
    <n v="1496293200"/>
    <d v="2017-07-19T05:00:00"/>
    <n v="1500440400"/>
    <b v="0"/>
    <b v="1"/>
    <s v="games/mobile games"/>
    <s v="games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x v="224"/>
    <n v="1575612000"/>
    <d v="2019-12-06T06:00:00"/>
    <n v="1575612000"/>
    <b v="0"/>
    <b v="0"/>
    <s v="games/video games"/>
    <s v="games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x v="225"/>
    <n v="1369112400"/>
    <d v="2013-07-18T05:00:00"/>
    <n v="1374123600"/>
    <b v="0"/>
    <b v="0"/>
    <s v="theater/plays"/>
    <s v="theater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x v="226"/>
    <n v="1469422800"/>
    <d v="2016-07-26T05:00:00"/>
    <n v="1469509200"/>
    <b v="0"/>
    <b v="0"/>
    <s v="theater/plays"/>
    <s v="theater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x v="227"/>
    <n v="1307854800"/>
    <d v="2011-06-28T05:00:00"/>
    <n v="1309237200"/>
    <b v="0"/>
    <b v="0"/>
    <s v="film &amp; video/animation"/>
    <s v="film &amp; video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x v="228"/>
    <n v="1503378000"/>
    <d v="2017-08-29T05:00:00"/>
    <n v="1503982800"/>
    <b v="0"/>
    <b v="1"/>
    <s v="games/video games"/>
    <s v="games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x v="229"/>
    <n v="1486965600"/>
    <d v="2017-02-18T06:00:00"/>
    <n v="1487397600"/>
    <b v="0"/>
    <b v="0"/>
    <s v="film &amp; video/animation"/>
    <s v="film &amp; video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x v="230"/>
    <n v="1561438800"/>
    <d v="2019-07-02T05:00:00"/>
    <n v="1562043600"/>
    <b v="0"/>
    <b v="1"/>
    <s v="music/rock"/>
    <s v="music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x v="231"/>
    <n v="1398402000"/>
    <d v="2014-04-27T05:00:00"/>
    <n v="1398574800"/>
    <b v="0"/>
    <b v="0"/>
    <s v="film &amp; video/animation"/>
    <s v="film &amp; video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x v="232"/>
    <n v="1513231200"/>
    <d v="2018-01-08T06:00:00"/>
    <n v="1515391200"/>
    <b v="0"/>
    <b v="1"/>
    <s v="theater/plays"/>
    <s v="theater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x v="233"/>
    <n v="1440824400"/>
    <d v="2015-09-02T05:00:00"/>
    <n v="1441170000"/>
    <b v="0"/>
    <b v="0"/>
    <s v="technology/wearables"/>
    <s v="technology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x v="194"/>
    <n v="1281070800"/>
    <d v="2010-08-07T05:00:00"/>
    <n v="1281157200"/>
    <b v="0"/>
    <b v="0"/>
    <s v="theater/plays"/>
    <s v="theater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x v="234"/>
    <n v="1397365200"/>
    <d v="2014-04-23T05:00:00"/>
    <n v="1398229200"/>
    <b v="0"/>
    <b v="1"/>
    <s v="publishing/nonfiction"/>
    <s v="publishing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x v="235"/>
    <n v="1494392400"/>
    <d v="2017-05-20T05:00:00"/>
    <n v="1495256400"/>
    <b v="0"/>
    <b v="1"/>
    <s v="music/rock"/>
    <s v="music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x v="236"/>
    <n v="1520143200"/>
    <d v="2018-03-07T06:00:00"/>
    <n v="1520402400"/>
    <b v="0"/>
    <b v="0"/>
    <s v="theater/plays"/>
    <s v="theater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x v="237"/>
    <n v="1405314000"/>
    <d v="2014-09-04T05:00:00"/>
    <n v="1409806800"/>
    <b v="0"/>
    <b v="0"/>
    <s v="theater/plays"/>
    <s v="theater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x v="238"/>
    <n v="1396846800"/>
    <d v="2014-04-08T05:00:00"/>
    <n v="1396933200"/>
    <b v="0"/>
    <b v="0"/>
    <s v="theater/plays"/>
    <s v="theater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x v="239"/>
    <n v="1375678800"/>
    <d v="2013-08-09T05:00:00"/>
    <n v="1376024400"/>
    <b v="0"/>
    <b v="0"/>
    <s v="technology/web"/>
    <s v="technology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x v="240"/>
    <n v="1482386400"/>
    <d v="2017-01-06T06:00:00"/>
    <n v="1483682400"/>
    <b v="0"/>
    <b v="1"/>
    <s v="publishing/fiction"/>
    <s v="publishing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x v="241"/>
    <n v="1420005600"/>
    <d v="2015-01-05T06:00:00"/>
    <n v="1420437600"/>
    <b v="0"/>
    <b v="0"/>
    <s v="games/mobile games"/>
    <s v="games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x v="242"/>
    <n v="1420178400"/>
    <d v="2015-01-09T06:00:00"/>
    <n v="1420783200"/>
    <b v="0"/>
    <b v="0"/>
    <s v="publishing/translations"/>
    <s v="publishing"/>
    <x v="18"/>
  </r>
  <r>
    <n v="250"/>
    <s v="Robbins and Sons"/>
    <s v="Future-proofed directional synergy"/>
    <n v="100"/>
    <n v="3"/>
    <n v="3"/>
    <x v="0"/>
    <n v="3"/>
    <n v="1"/>
    <x v="1"/>
    <s v="USD"/>
    <x v="67"/>
    <n v="1264399200"/>
    <d v="2010-03-01T06:00:00"/>
    <n v="1267423200"/>
    <b v="0"/>
    <b v="0"/>
    <s v="music/rock"/>
    <s v="music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x v="243"/>
    <n v="1355032800"/>
    <d v="2012-12-11T06:00:00"/>
    <n v="1355205600"/>
    <b v="0"/>
    <b v="0"/>
    <s v="theater/plays"/>
    <s v="theater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x v="244"/>
    <n v="1382677200"/>
    <d v="2013-10-30T05:00:00"/>
    <n v="1383109200"/>
    <b v="0"/>
    <b v="0"/>
    <s v="theater/plays"/>
    <s v="theater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x v="245"/>
    <n v="1302238800"/>
    <d v="2011-04-20T05:00:00"/>
    <n v="1303275600"/>
    <b v="0"/>
    <b v="0"/>
    <s v="film &amp; video/drama"/>
    <s v="film &amp; video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x v="246"/>
    <n v="1487656800"/>
    <d v="2017-02-23T06:00:00"/>
    <n v="1487829600"/>
    <b v="0"/>
    <b v="0"/>
    <s v="publishing/nonfiction"/>
    <s v="publishing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x v="247"/>
    <n v="1297836000"/>
    <d v="2011-02-21T06:00:00"/>
    <n v="1298268000"/>
    <b v="0"/>
    <b v="1"/>
    <s v="music/rock"/>
    <s v="music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x v="248"/>
    <n v="1453615200"/>
    <d v="2016-03-01T06:00:00"/>
    <n v="1456812000"/>
    <b v="0"/>
    <b v="0"/>
    <s v="music/rock"/>
    <s v="music"/>
    <x v="1"/>
  </r>
  <r>
    <n v="257"/>
    <s v="Williams Inc"/>
    <s v="Decentralized exuding strategy"/>
    <n v="5700"/>
    <n v="8322"/>
    <n v="146"/>
    <x v="1"/>
    <n v="90.456521739130437"/>
    <n v="92"/>
    <x v="1"/>
    <s v="USD"/>
    <x v="249"/>
    <n v="1362463200"/>
    <d v="2013-03-19T05:00:00"/>
    <n v="1363669200"/>
    <b v="0"/>
    <b v="0"/>
    <s v="theater/plays"/>
    <s v="theater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x v="250"/>
    <n v="1481176800"/>
    <d v="2016-12-28T06:00:00"/>
    <n v="1482904800"/>
    <b v="0"/>
    <b v="1"/>
    <s v="theater/plays"/>
    <s v="theater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x v="251"/>
    <n v="1354946400"/>
    <d v="2012-12-27T06:00:00"/>
    <n v="1356588000"/>
    <b v="1"/>
    <b v="0"/>
    <s v="photography/photography books"/>
    <s v="photography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x v="136"/>
    <n v="1348808400"/>
    <d v="2012-10-10T05:00:00"/>
    <n v="1349845200"/>
    <b v="0"/>
    <b v="0"/>
    <s v="music/rock"/>
    <s v="music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x v="252"/>
    <n v="1282712400"/>
    <d v="2010-08-29T05:00:00"/>
    <n v="1283058000"/>
    <b v="0"/>
    <b v="1"/>
    <s v="music/rock"/>
    <s v="music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x v="253"/>
    <n v="1301979600"/>
    <d v="2011-05-01T05:00:00"/>
    <n v="1304226000"/>
    <b v="0"/>
    <b v="1"/>
    <s v="music/indie rock"/>
    <s v="music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x v="254"/>
    <n v="1263016800"/>
    <d v="2010-01-09T06:00:00"/>
    <n v="1263016800"/>
    <b v="0"/>
    <b v="0"/>
    <s v="photography/photography books"/>
    <s v="photography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x v="255"/>
    <n v="1360648800"/>
    <d v="2013-02-28T06:00:00"/>
    <n v="1362031200"/>
    <b v="0"/>
    <b v="0"/>
    <s v="theater/plays"/>
    <s v="theater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x v="256"/>
    <n v="1451800800"/>
    <d v="2016-02-16T06:00:00"/>
    <n v="1455602400"/>
    <b v="0"/>
    <b v="0"/>
    <s v="theater/plays"/>
    <s v="theater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x v="257"/>
    <n v="1415340000"/>
    <d v="2014-12-10T06:00:00"/>
    <n v="1418191200"/>
    <b v="0"/>
    <b v="1"/>
    <s v="music/jazz"/>
    <s v="music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x v="258"/>
    <n v="1351054800"/>
    <d v="2012-11-09T06:00:00"/>
    <n v="1352440800"/>
    <b v="0"/>
    <b v="0"/>
    <s v="theater/plays"/>
    <s v="theater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x v="259"/>
    <n v="1349326800"/>
    <d v="2012-11-19T06:00:00"/>
    <n v="1353304800"/>
    <b v="0"/>
    <b v="0"/>
    <s v="film &amp; video/documentary"/>
    <s v="film &amp; video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x v="260"/>
    <n v="1548914400"/>
    <d v="2019-02-21T06:00:00"/>
    <n v="1550728800"/>
    <b v="0"/>
    <b v="0"/>
    <s v="film &amp; video/television"/>
    <s v="film &amp; video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x v="261"/>
    <n v="1291269600"/>
    <d v="2010-12-04T06:00:00"/>
    <n v="1291442400"/>
    <b v="0"/>
    <b v="0"/>
    <s v="games/video games"/>
    <s v="games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x v="262"/>
    <n v="1449468000"/>
    <d v="2016-01-07T06:00:00"/>
    <n v="1452146400"/>
    <b v="0"/>
    <b v="0"/>
    <s v="photography/photography books"/>
    <s v="photography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x v="263"/>
    <n v="1562734800"/>
    <d v="2019-08-04T05:00:00"/>
    <n v="1564894800"/>
    <b v="0"/>
    <b v="1"/>
    <s v="theater/plays"/>
    <s v="theater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x v="264"/>
    <n v="1505624400"/>
    <d v="2017-09-20T05:00:00"/>
    <n v="1505883600"/>
    <b v="0"/>
    <b v="0"/>
    <s v="theater/plays"/>
    <s v="theater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x v="265"/>
    <n v="1509948000"/>
    <d v="2017-11-11T06:00:00"/>
    <n v="1510380000"/>
    <b v="0"/>
    <b v="0"/>
    <s v="theater/plays"/>
    <s v="theater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x v="266"/>
    <n v="1554526800"/>
    <d v="2019-04-14T05:00:00"/>
    <n v="1555218000"/>
    <b v="0"/>
    <b v="0"/>
    <s v="publishing/translations"/>
    <s v="publishing"/>
    <x v="18"/>
  </r>
  <r>
    <n v="276"/>
    <s v="Fields Ltd"/>
    <s v="Front-line foreground project"/>
    <n v="5500"/>
    <n v="5324"/>
    <n v="96.8"/>
    <x v="0"/>
    <n v="40.030075187969928"/>
    <n v="133"/>
    <x v="1"/>
    <s v="USD"/>
    <x v="267"/>
    <n v="1334811600"/>
    <d v="2012-04-24T05:00:00"/>
    <n v="1335243600"/>
    <b v="0"/>
    <b v="1"/>
    <s v="games/video games"/>
    <s v="games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x v="268"/>
    <n v="1279515600"/>
    <d v="2010-07-21T05:00:00"/>
    <n v="1279688400"/>
    <b v="0"/>
    <b v="0"/>
    <s v="theater/plays"/>
    <s v="theater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x v="269"/>
    <n v="1353909600"/>
    <d v="2012-12-21T06:00:00"/>
    <n v="1356069600"/>
    <b v="0"/>
    <b v="0"/>
    <s v="technology/web"/>
    <s v="technology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x v="270"/>
    <n v="1535950800"/>
    <d v="2018-09-06T05:00:00"/>
    <n v="1536210000"/>
    <b v="0"/>
    <b v="0"/>
    <s v="theater/plays"/>
    <s v="theater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x v="271"/>
    <n v="1511244000"/>
    <d v="2017-11-27T06:00:00"/>
    <n v="1511762400"/>
    <b v="0"/>
    <b v="0"/>
    <s v="film &amp; video/animation"/>
    <s v="film &amp; video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x v="272"/>
    <n v="1331445600"/>
    <d v="2012-04-01T05:00:00"/>
    <n v="1333256400"/>
    <b v="0"/>
    <b v="1"/>
    <s v="theater/plays"/>
    <s v="theater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x v="73"/>
    <n v="1480226400"/>
    <d v="2016-12-03T06:00:00"/>
    <n v="1480744800"/>
    <b v="0"/>
    <b v="1"/>
    <s v="film &amp; video/television"/>
    <s v="film &amp; video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x v="273"/>
    <n v="1464584400"/>
    <d v="2016-06-04T05:00:00"/>
    <n v="1465016400"/>
    <b v="0"/>
    <b v="0"/>
    <s v="music/rock"/>
    <s v="music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x v="274"/>
    <n v="1335848400"/>
    <d v="2012-05-06T05:00:00"/>
    <n v="1336280400"/>
    <b v="0"/>
    <b v="0"/>
    <s v="technology/web"/>
    <s v="technology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x v="275"/>
    <n v="1473483600"/>
    <d v="2016-10-18T05:00:00"/>
    <n v="1476766800"/>
    <b v="0"/>
    <b v="0"/>
    <s v="theater/plays"/>
    <s v="theater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x v="276"/>
    <n v="1479880800"/>
    <d v="2016-11-30T06:00:00"/>
    <n v="1480485600"/>
    <b v="0"/>
    <b v="0"/>
    <s v="theater/plays"/>
    <s v="theater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x v="277"/>
    <n v="1430197200"/>
    <d v="2015-04-28T05:00:00"/>
    <n v="1430197200"/>
    <b v="0"/>
    <b v="0"/>
    <s v="music/electric music"/>
    <s v="music"/>
    <x v="5"/>
  </r>
  <r>
    <n v="288"/>
    <s v="Garcia Ltd"/>
    <s v="Secured global success"/>
    <n v="5600"/>
    <n v="5476"/>
    <n v="97.785714285714292"/>
    <x v="0"/>
    <n v="39.970802919708028"/>
    <n v="137"/>
    <x v="3"/>
    <s v="DKK"/>
    <x v="278"/>
    <n v="1331701200"/>
    <d v="2012-03-15T05:00:00"/>
    <n v="1331787600"/>
    <b v="0"/>
    <b v="1"/>
    <s v="music/metal"/>
    <s v="music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x v="279"/>
    <n v="1438578000"/>
    <d v="2015-08-06T05:00:00"/>
    <n v="1438837200"/>
    <b v="0"/>
    <b v="0"/>
    <s v="theater/plays"/>
    <s v="theater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x v="280"/>
    <n v="1368162000"/>
    <d v="2013-06-11T05:00:00"/>
    <n v="1370926800"/>
    <b v="0"/>
    <b v="1"/>
    <s v="film &amp; video/documentary"/>
    <s v="film &amp; video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x v="281"/>
    <n v="1318654800"/>
    <d v="2011-10-19T05:00:00"/>
    <n v="1319000400"/>
    <b v="1"/>
    <b v="0"/>
    <s v="technology/web"/>
    <s v="technology"/>
    <x v="2"/>
  </r>
  <r>
    <n v="292"/>
    <s v="Ho-Harris"/>
    <s v="Versatile cohesive encoding"/>
    <n v="7300"/>
    <n v="717"/>
    <n v="9.8219178082191778"/>
    <x v="0"/>
    <n v="71.7"/>
    <n v="10"/>
    <x v="1"/>
    <s v="USD"/>
    <x v="282"/>
    <n v="1331874000"/>
    <d v="2012-04-03T05:00:00"/>
    <n v="1333429200"/>
    <b v="0"/>
    <b v="0"/>
    <s v="food/food trucks"/>
    <s v="food"/>
    <x v="0"/>
  </r>
  <r>
    <n v="293"/>
    <s v="Ross Group"/>
    <s v="Organized executive solution"/>
    <n v="6500"/>
    <n v="1065"/>
    <n v="16.384615384615383"/>
    <x v="3"/>
    <n v="33.28125"/>
    <n v="32"/>
    <x v="6"/>
    <s v="EUR"/>
    <x v="283"/>
    <n v="1286254800"/>
    <d v="2010-10-14T05:00:00"/>
    <n v="1287032400"/>
    <b v="0"/>
    <b v="0"/>
    <s v="theater/plays"/>
    <s v="theater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x v="284"/>
    <n v="1540530000"/>
    <d v="2018-11-07T06:00:00"/>
    <n v="1541570400"/>
    <b v="0"/>
    <b v="0"/>
    <s v="theater/plays"/>
    <s v="theater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x v="285"/>
    <n v="1381813200"/>
    <d v="2013-11-09T06:00:00"/>
    <n v="1383976800"/>
    <b v="0"/>
    <b v="0"/>
    <s v="theater/plays"/>
    <s v="theater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x v="286"/>
    <n v="1548655200"/>
    <d v="2019-02-19T06:00:00"/>
    <n v="1550556000"/>
    <b v="0"/>
    <b v="0"/>
    <s v="theater/plays"/>
    <s v="theater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x v="287"/>
    <n v="1389679200"/>
    <d v="2014-01-23T06:00:00"/>
    <n v="1390456800"/>
    <b v="0"/>
    <b v="1"/>
    <s v="theater/plays"/>
    <s v="theater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x v="288"/>
    <n v="1456466400"/>
    <d v="2016-03-15T05:00:00"/>
    <n v="1458018000"/>
    <b v="0"/>
    <b v="1"/>
    <s v="music/rock"/>
    <s v="music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x v="289"/>
    <n v="1456984800"/>
    <d v="2016-04-28T05:00:00"/>
    <n v="1461819600"/>
    <b v="0"/>
    <b v="0"/>
    <s v="food/food trucks"/>
    <s v="food"/>
    <x v="0"/>
  </r>
  <r>
    <n v="300"/>
    <s v="Cooke PLC"/>
    <s v="Focused executive core"/>
    <n v="100"/>
    <n v="5"/>
    <n v="5"/>
    <x v="0"/>
    <n v="5"/>
    <n v="1"/>
    <x v="3"/>
    <s v="DKK"/>
    <x v="290"/>
    <n v="1504069200"/>
    <d v="2017-08-31T05:00:00"/>
    <n v="1504155600"/>
    <b v="0"/>
    <b v="1"/>
    <s v="publishing/nonfiction"/>
    <s v="publishing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x v="291"/>
    <n v="1424930400"/>
    <d v="2015-03-15T05:00:00"/>
    <n v="1426395600"/>
    <b v="0"/>
    <b v="0"/>
    <s v="film &amp; video/documentary"/>
    <s v="film &amp; video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x v="292"/>
    <n v="1535864400"/>
    <d v="2018-09-16T05:00:00"/>
    <n v="1537074000"/>
    <b v="0"/>
    <b v="0"/>
    <s v="theater/plays"/>
    <s v="theater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x v="293"/>
    <n v="1452146400"/>
    <d v="2016-01-12T06:00:00"/>
    <n v="1452578400"/>
    <b v="0"/>
    <b v="0"/>
    <s v="music/indie rock"/>
    <s v="music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x v="294"/>
    <n v="1470546000"/>
    <d v="2016-09-17T05:00:00"/>
    <n v="1474088400"/>
    <b v="0"/>
    <b v="0"/>
    <s v="film &amp; video/documentary"/>
    <s v="film &amp; video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x v="295"/>
    <n v="1458363600"/>
    <d v="2016-04-29T05:00:00"/>
    <n v="1461906000"/>
    <b v="0"/>
    <b v="0"/>
    <s v="theater/plays"/>
    <s v="theater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x v="296"/>
    <n v="1500008400"/>
    <d v="2017-07-17T05:00:00"/>
    <n v="1500267600"/>
    <b v="0"/>
    <b v="1"/>
    <s v="theater/plays"/>
    <s v="theater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x v="297"/>
    <n v="1338958800"/>
    <d v="2012-06-26T05:00:00"/>
    <n v="1340686800"/>
    <b v="0"/>
    <b v="1"/>
    <s v="publishing/fiction"/>
    <s v="publishing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x v="298"/>
    <n v="1303102800"/>
    <d v="2011-04-19T05:00:00"/>
    <n v="1303189200"/>
    <b v="0"/>
    <b v="0"/>
    <s v="theater/plays"/>
    <s v="theater"/>
    <x v="3"/>
  </r>
  <r>
    <n v="309"/>
    <s v="Harris-Perry"/>
    <s v="User-centric 6thgeneration attitude"/>
    <n v="4100"/>
    <n v="3087"/>
    <n v="75.292682926829272"/>
    <x v="3"/>
    <n v="41.16"/>
    <n v="75"/>
    <x v="1"/>
    <s v="USD"/>
    <x v="299"/>
    <n v="1316581200"/>
    <d v="2011-10-11T05:00:00"/>
    <n v="1318309200"/>
    <b v="0"/>
    <b v="1"/>
    <s v="music/indie rock"/>
    <s v="music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x v="300"/>
    <n v="1270789200"/>
    <d v="2010-04-25T05:00:00"/>
    <n v="1272171600"/>
    <b v="0"/>
    <b v="0"/>
    <s v="games/video games"/>
    <s v="games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x v="247"/>
    <n v="1297836000"/>
    <d v="2011-02-28T06:00:00"/>
    <n v="1298872800"/>
    <b v="0"/>
    <b v="0"/>
    <s v="theater/plays"/>
    <s v="theater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x v="244"/>
    <n v="1382677200"/>
    <d v="2013-11-01T05:00:00"/>
    <n v="1383282000"/>
    <b v="0"/>
    <b v="0"/>
    <s v="theater/plays"/>
    <s v="theater"/>
    <x v="3"/>
  </r>
  <r>
    <n v="313"/>
    <s v="Miller-Irwin"/>
    <s v="Secured maximized policy"/>
    <n v="2200"/>
    <n v="8697"/>
    <n v="395.31818181818181"/>
    <x v="1"/>
    <n v="39"/>
    <n v="223"/>
    <x v="1"/>
    <s v="USD"/>
    <x v="301"/>
    <n v="1330322400"/>
    <d v="2012-02-29T06:00:00"/>
    <n v="1330495200"/>
    <b v="0"/>
    <b v="0"/>
    <s v="music/rock"/>
    <s v="music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x v="188"/>
    <n v="1552366800"/>
    <d v="2019-03-17T05:00:00"/>
    <n v="1552798800"/>
    <b v="0"/>
    <b v="1"/>
    <s v="film &amp; video/documentary"/>
    <s v="film &amp; video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x v="302"/>
    <n v="1400907600"/>
    <d v="2014-06-22T05:00:00"/>
    <n v="1403413200"/>
    <b v="0"/>
    <b v="0"/>
    <s v="theater/plays"/>
    <s v="theater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x v="303"/>
    <n v="1574143200"/>
    <d v="2019-11-20T06:00:00"/>
    <n v="1574229600"/>
    <b v="0"/>
    <b v="1"/>
    <s v="food/food trucks"/>
    <s v="food"/>
    <x v="0"/>
  </r>
  <r>
    <n v="317"/>
    <s v="Summers PLC"/>
    <s v="Cross-group coherent hierarchy"/>
    <n v="6600"/>
    <n v="1269"/>
    <n v="19.227272727272727"/>
    <x v="0"/>
    <n v="42.3"/>
    <n v="30"/>
    <x v="1"/>
    <s v="USD"/>
    <x v="304"/>
    <n v="1494738000"/>
    <d v="2017-05-27T05:00:00"/>
    <n v="1495861200"/>
    <b v="0"/>
    <b v="0"/>
    <s v="theater/plays"/>
    <s v="theater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x v="305"/>
    <n v="1392357600"/>
    <d v="2014-02-16T06:00:00"/>
    <n v="1392530400"/>
    <b v="0"/>
    <b v="0"/>
    <s v="music/rock"/>
    <s v="music"/>
    <x v="1"/>
  </r>
  <r>
    <n v="319"/>
    <s v="Mills Group"/>
    <s v="Advanced empowering matrix"/>
    <n v="8400"/>
    <n v="3251"/>
    <n v="38.702380952380956"/>
    <x v="3"/>
    <n v="50.796875"/>
    <n v="64"/>
    <x v="1"/>
    <s v="USD"/>
    <x v="306"/>
    <n v="1281589200"/>
    <d v="2010-09-05T05:00:00"/>
    <n v="1283662800"/>
    <b v="0"/>
    <b v="0"/>
    <s v="technology/web"/>
    <s v="technology"/>
    <x v="2"/>
  </r>
  <r>
    <n v="320"/>
    <s v="Sandoval-Powell"/>
    <s v="Phased holistic implementation"/>
    <n v="84400"/>
    <n v="8092"/>
    <n v="9.5876777251184837"/>
    <x v="0"/>
    <n v="101.15"/>
    <n v="80"/>
    <x v="1"/>
    <s v="USD"/>
    <x v="307"/>
    <n v="1305003600"/>
    <d v="2011-05-19T05:00:00"/>
    <n v="1305781200"/>
    <b v="0"/>
    <b v="0"/>
    <s v="publishing/fiction"/>
    <s v="publishing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x v="308"/>
    <n v="1301634000"/>
    <d v="2011-04-09T05:00:00"/>
    <n v="1302325200"/>
    <b v="0"/>
    <b v="0"/>
    <s v="film &amp; video/shorts"/>
    <s v="film &amp; video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x v="309"/>
    <n v="1290664800"/>
    <d v="2010-12-08T06:00:00"/>
    <n v="1291788000"/>
    <b v="0"/>
    <b v="0"/>
    <s v="theater/plays"/>
    <s v="theater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x v="310"/>
    <n v="1395896400"/>
    <d v="2014-03-29T05:00:00"/>
    <n v="1396069200"/>
    <b v="0"/>
    <b v="0"/>
    <s v="film &amp; video/documentary"/>
    <s v="film &amp; video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x v="311"/>
    <n v="1434862800"/>
    <d v="2015-07-03T05:00:00"/>
    <n v="1435899600"/>
    <b v="0"/>
    <b v="1"/>
    <s v="theater/plays"/>
    <s v="theater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x v="79"/>
    <n v="1529125200"/>
    <d v="2018-07-09T05:00:00"/>
    <n v="1531112400"/>
    <b v="0"/>
    <b v="1"/>
    <s v="theater/plays"/>
    <s v="theater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x v="312"/>
    <n v="1451109600"/>
    <d v="2016-01-01T06:00:00"/>
    <n v="1451628000"/>
    <b v="0"/>
    <b v="0"/>
    <s v="film &amp; video/animation"/>
    <s v="film &amp; video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x v="313"/>
    <n v="1566968400"/>
    <d v="2019-09-01T05:00:00"/>
    <n v="1567314000"/>
    <b v="0"/>
    <b v="1"/>
    <s v="theater/plays"/>
    <s v="theater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x v="314"/>
    <n v="1543557600"/>
    <d v="2018-12-11T06:00:00"/>
    <n v="1544508000"/>
    <b v="0"/>
    <b v="0"/>
    <s v="music/rock"/>
    <s v="music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x v="315"/>
    <n v="1481522400"/>
    <d v="2016-12-23T06:00:00"/>
    <n v="1482472800"/>
    <b v="0"/>
    <b v="0"/>
    <s v="games/video games"/>
    <s v="games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x v="316"/>
    <n v="1512712800"/>
    <d v="2017-12-09T06:00:00"/>
    <n v="1512799200"/>
    <b v="0"/>
    <b v="0"/>
    <s v="film &amp; video/documentary"/>
    <s v="film &amp; video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x v="317"/>
    <n v="1324274400"/>
    <d v="2011-12-20T06:00:00"/>
    <n v="1324360800"/>
    <b v="0"/>
    <b v="0"/>
    <s v="food/food trucks"/>
    <s v="food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x v="318"/>
    <n v="1364446800"/>
    <d v="2013-03-29T05:00:00"/>
    <n v="1364533200"/>
    <b v="0"/>
    <b v="0"/>
    <s v="technology/wearables"/>
    <s v="technology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x v="319"/>
    <n v="1542693600"/>
    <d v="2018-12-18T06:00:00"/>
    <n v="1545112800"/>
    <b v="0"/>
    <b v="0"/>
    <s v="theater/plays"/>
    <s v="theater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x v="32"/>
    <n v="1515564000"/>
    <d v="2018-01-17T06:00:00"/>
    <n v="1516168800"/>
    <b v="0"/>
    <b v="0"/>
    <s v="music/rock"/>
    <s v="music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x v="320"/>
    <n v="1573797600"/>
    <d v="2019-11-28T06:00:00"/>
    <n v="1574920800"/>
    <b v="0"/>
    <b v="0"/>
    <s v="music/rock"/>
    <s v="music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x v="321"/>
    <n v="1292392800"/>
    <d v="2010-12-16T06:00:00"/>
    <n v="1292479200"/>
    <b v="0"/>
    <b v="1"/>
    <s v="music/rock"/>
    <s v="music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x v="322"/>
    <n v="1573452000"/>
    <d v="2019-11-12T06:00:00"/>
    <n v="1573538400"/>
    <b v="0"/>
    <b v="0"/>
    <s v="theater/plays"/>
    <s v="theater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x v="323"/>
    <n v="1317790800"/>
    <d v="2011-11-04T05:00:00"/>
    <n v="1320382800"/>
    <b v="0"/>
    <b v="0"/>
    <s v="theater/plays"/>
    <s v="theater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x v="324"/>
    <n v="1501650000"/>
    <d v="2017-08-16T05:00:00"/>
    <n v="1502859600"/>
    <b v="0"/>
    <b v="0"/>
    <s v="theater/plays"/>
    <s v="theater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x v="325"/>
    <n v="1323669600"/>
    <d v="2011-12-13T06:00:00"/>
    <n v="1323756000"/>
    <b v="0"/>
    <b v="0"/>
    <s v="photography/photography books"/>
    <s v="photography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x v="326"/>
    <n v="1440738000"/>
    <d v="2015-09-04T05:00:00"/>
    <n v="1441342800"/>
    <b v="0"/>
    <b v="0"/>
    <s v="music/indie rock"/>
    <s v="music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x v="327"/>
    <n v="1374296400"/>
    <d v="2013-08-01T05:00:00"/>
    <n v="1375333200"/>
    <b v="0"/>
    <b v="0"/>
    <s v="theater/plays"/>
    <s v="theater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x v="328"/>
    <n v="1384840800"/>
    <d v="2014-01-11T06:00:00"/>
    <n v="1389420000"/>
    <b v="0"/>
    <b v="0"/>
    <s v="theater/plays"/>
    <s v="theater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x v="329"/>
    <n v="1516600800"/>
    <d v="2018-03-03T06:00:00"/>
    <n v="1520056800"/>
    <b v="0"/>
    <b v="0"/>
    <s v="games/video games"/>
    <s v="games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x v="330"/>
    <n v="1436418000"/>
    <d v="2015-07-10T05:00:00"/>
    <n v="1436504400"/>
    <b v="0"/>
    <b v="0"/>
    <s v="film &amp; video/drama"/>
    <s v="film &amp; video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x v="331"/>
    <n v="1503550800"/>
    <d v="2017-10-18T05:00:00"/>
    <n v="1508302800"/>
    <b v="0"/>
    <b v="1"/>
    <s v="music/indie rock"/>
    <s v="music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x v="332"/>
    <n v="1423634400"/>
    <d v="2015-03-07T06:00:00"/>
    <n v="1425708000"/>
    <b v="0"/>
    <b v="0"/>
    <s v="technology/web"/>
    <s v="technology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x v="333"/>
    <n v="1487224800"/>
    <d v="2017-03-01T06:00:00"/>
    <n v="1488348000"/>
    <b v="0"/>
    <b v="0"/>
    <s v="food/food trucks"/>
    <s v="food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x v="296"/>
    <n v="1500008400"/>
    <d v="2017-08-13T05:00:00"/>
    <n v="1502600400"/>
    <b v="0"/>
    <b v="0"/>
    <s v="theater/plays"/>
    <s v="theater"/>
    <x v="3"/>
  </r>
  <r>
    <n v="350"/>
    <s v="Shannon Ltd"/>
    <s v="Pre-emptive neutral capacity"/>
    <n v="100"/>
    <n v="5"/>
    <n v="5"/>
    <x v="0"/>
    <n v="5"/>
    <n v="1"/>
    <x v="1"/>
    <s v="USD"/>
    <x v="334"/>
    <n v="1432098000"/>
    <d v="2015-06-07T05:00:00"/>
    <n v="1433653200"/>
    <b v="0"/>
    <b v="1"/>
    <s v="music/jazz"/>
    <s v="music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x v="335"/>
    <n v="1440392400"/>
    <d v="2015-09-07T05:00:00"/>
    <n v="1441602000"/>
    <b v="0"/>
    <b v="0"/>
    <s v="music/rock"/>
    <s v="music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x v="336"/>
    <n v="1446876000"/>
    <d v="2015-11-15T06:00:00"/>
    <n v="1447567200"/>
    <b v="0"/>
    <b v="0"/>
    <s v="theater/plays"/>
    <s v="theater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x v="337"/>
    <n v="1562302800"/>
    <d v="2019-07-06T05:00:00"/>
    <n v="1562389200"/>
    <b v="0"/>
    <b v="0"/>
    <s v="theater/plays"/>
    <s v="theater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x v="338"/>
    <n v="1378184400"/>
    <d v="2013-09-10T05:00:00"/>
    <n v="1378789200"/>
    <b v="0"/>
    <b v="0"/>
    <s v="film &amp; video/documentary"/>
    <s v="film &amp; video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x v="339"/>
    <n v="1485064800"/>
    <d v="2017-03-03T06:00:00"/>
    <n v="1488520800"/>
    <b v="0"/>
    <b v="0"/>
    <s v="technology/wearables"/>
    <s v="technology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x v="340"/>
    <n v="1326520800"/>
    <d v="2012-01-23T06:00:00"/>
    <n v="1327298400"/>
    <b v="0"/>
    <b v="0"/>
    <s v="theater/plays"/>
    <s v="theater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x v="341"/>
    <n v="1441256400"/>
    <d v="2015-09-28T05:00:00"/>
    <n v="1443416400"/>
    <b v="0"/>
    <b v="0"/>
    <s v="games/video games"/>
    <s v="games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x v="342"/>
    <n v="1533877200"/>
    <d v="2018-08-13T05:00:00"/>
    <n v="1534136400"/>
    <b v="1"/>
    <b v="0"/>
    <s v="photography/photography books"/>
    <s v="photography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x v="343"/>
    <n v="1314421200"/>
    <d v="2011-09-03T05:00:00"/>
    <n v="1315026000"/>
    <b v="0"/>
    <b v="0"/>
    <s v="film &amp; video/animation"/>
    <s v="film &amp; video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x v="344"/>
    <n v="1293861600"/>
    <d v="2011-01-15T06:00:00"/>
    <n v="1295071200"/>
    <b v="0"/>
    <b v="1"/>
    <s v="theater/plays"/>
    <s v="theater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x v="345"/>
    <n v="1507352400"/>
    <d v="2017-10-31T05:00:00"/>
    <n v="1509426000"/>
    <b v="0"/>
    <b v="0"/>
    <s v="theater/plays"/>
    <s v="theater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x v="65"/>
    <n v="1296108000"/>
    <d v="2011-03-06T06:00:00"/>
    <n v="1299391200"/>
    <b v="0"/>
    <b v="0"/>
    <s v="music/rock"/>
    <s v="music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x v="346"/>
    <n v="1324965600"/>
    <d v="2011-12-28T06:00:00"/>
    <n v="1325052000"/>
    <b v="0"/>
    <b v="0"/>
    <s v="music/rock"/>
    <s v="music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x v="347"/>
    <n v="1520229600"/>
    <d v="2018-04-04T05:00:00"/>
    <n v="1522818000"/>
    <b v="0"/>
    <b v="0"/>
    <s v="music/indie rock"/>
    <s v="music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x v="348"/>
    <n v="1482991200"/>
    <d v="2017-01-25T06:00:00"/>
    <n v="1485324000"/>
    <b v="0"/>
    <b v="0"/>
    <s v="theater/plays"/>
    <s v="theater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x v="349"/>
    <n v="1294034400"/>
    <d v="2011-01-04T06:00:00"/>
    <n v="1294120800"/>
    <b v="0"/>
    <b v="1"/>
    <s v="theater/plays"/>
    <s v="theater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x v="350"/>
    <n v="1413608400"/>
    <d v="2014-11-11T06:00:00"/>
    <n v="1415685600"/>
    <b v="0"/>
    <b v="1"/>
    <s v="theater/plays"/>
    <s v="theater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x v="351"/>
    <n v="1286946000"/>
    <d v="2010-11-05T05:00:00"/>
    <n v="1288933200"/>
    <b v="0"/>
    <b v="1"/>
    <s v="film &amp; video/documentary"/>
    <s v="film &amp; video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x v="352"/>
    <n v="1359871200"/>
    <d v="2013-03-14T05:00:00"/>
    <n v="1363237200"/>
    <b v="0"/>
    <b v="1"/>
    <s v="film &amp; video/television"/>
    <s v="film &amp; video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x v="353"/>
    <n v="1555304400"/>
    <d v="2019-04-21T05:00:00"/>
    <n v="1555822800"/>
    <b v="0"/>
    <b v="0"/>
    <s v="theater/plays"/>
    <s v="theater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x v="354"/>
    <n v="1423375200"/>
    <d v="2015-03-31T05:00:00"/>
    <n v="1427778000"/>
    <b v="0"/>
    <b v="0"/>
    <s v="theater/plays"/>
    <s v="theater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x v="355"/>
    <n v="1420696800"/>
    <d v="2015-01-28T06:00:00"/>
    <n v="1422424800"/>
    <b v="0"/>
    <b v="1"/>
    <s v="film &amp; video/documentary"/>
    <s v="film &amp; video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x v="356"/>
    <n v="1502946000"/>
    <d v="2017-08-25T05:00:00"/>
    <n v="1503637200"/>
    <b v="0"/>
    <b v="0"/>
    <s v="theater/plays"/>
    <s v="theater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x v="357"/>
    <n v="1547186400"/>
    <d v="2019-01-16T06:00:00"/>
    <n v="1547618400"/>
    <b v="0"/>
    <b v="1"/>
    <s v="film &amp; video/documentary"/>
    <s v="film &amp; video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x v="358"/>
    <n v="1444971600"/>
    <d v="2015-12-12T06:00:00"/>
    <n v="1449900000"/>
    <b v="0"/>
    <b v="0"/>
    <s v="music/indie rock"/>
    <s v="music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x v="359"/>
    <n v="1404622800"/>
    <d v="2014-07-12T05:00:00"/>
    <n v="1405141200"/>
    <b v="0"/>
    <b v="0"/>
    <s v="music/rock"/>
    <s v="music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x v="12"/>
    <n v="1571720400"/>
    <d v="2019-11-05T06:00:00"/>
    <n v="1572933600"/>
    <b v="0"/>
    <b v="0"/>
    <s v="theater/plays"/>
    <s v="theater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x v="360"/>
    <n v="1526878800"/>
    <d v="2018-06-28T05:00:00"/>
    <n v="1530162000"/>
    <b v="0"/>
    <b v="0"/>
    <s v="film &amp; video/documentary"/>
    <s v="film &amp; video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x v="361"/>
    <n v="1319691600"/>
    <d v="2011-11-10T06:00:00"/>
    <n v="1320904800"/>
    <b v="0"/>
    <b v="0"/>
    <s v="theater/plays"/>
    <s v="theater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x v="362"/>
    <n v="1371963600"/>
    <d v="2013-06-28T05:00:00"/>
    <n v="1372395600"/>
    <b v="0"/>
    <b v="0"/>
    <s v="theater/plays"/>
    <s v="theater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x v="363"/>
    <n v="1433739600"/>
    <d v="2015-07-24T05:00:00"/>
    <n v="1437714000"/>
    <b v="0"/>
    <b v="0"/>
    <s v="theater/plays"/>
    <s v="theater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x v="364"/>
    <n v="1508130000"/>
    <d v="2017-11-04T05:00:00"/>
    <n v="1509771600"/>
    <b v="0"/>
    <b v="0"/>
    <s v="photography/photography books"/>
    <s v="photography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x v="210"/>
    <n v="1550037600"/>
    <d v="2019-02-19T06:00:00"/>
    <n v="1550556000"/>
    <b v="0"/>
    <b v="1"/>
    <s v="food/food trucks"/>
    <s v="food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x v="365"/>
    <n v="1486706400"/>
    <d v="2017-03-09T06:00:00"/>
    <n v="1489039200"/>
    <b v="1"/>
    <b v="1"/>
    <s v="film &amp; video/documentary"/>
    <s v="film &amp; video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x v="366"/>
    <n v="1553835600"/>
    <d v="2019-04-30T05:00:00"/>
    <n v="1556600400"/>
    <b v="0"/>
    <b v="0"/>
    <s v="publishing/nonfiction"/>
    <s v="publishing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x v="367"/>
    <n v="1277528400"/>
    <d v="2010-07-08T05:00:00"/>
    <n v="1278565200"/>
    <b v="0"/>
    <b v="0"/>
    <s v="theater/plays"/>
    <s v="theater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x v="368"/>
    <n v="1339477200"/>
    <d v="2012-06-17T05:00:00"/>
    <n v="1339909200"/>
    <b v="0"/>
    <b v="0"/>
    <s v="technology/wearables"/>
    <s v="technology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x v="369"/>
    <n v="1325656800"/>
    <d v="2012-01-06T06:00:00"/>
    <n v="1325829600"/>
    <b v="0"/>
    <b v="0"/>
    <s v="music/indie rock"/>
    <s v="music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x v="370"/>
    <n v="1288242000"/>
    <d v="2010-11-24T06:00:00"/>
    <n v="1290578400"/>
    <b v="0"/>
    <b v="0"/>
    <s v="theater/plays"/>
    <s v="theater"/>
    <x v="3"/>
  </r>
  <r>
    <n v="390"/>
    <s v="Davis-Allen"/>
    <s v="Digitized eco-centric core"/>
    <n v="2400"/>
    <n v="4477"/>
    <n v="186.54166666666669"/>
    <x v="1"/>
    <n v="89.54"/>
    <n v="50"/>
    <x v="1"/>
    <s v="USD"/>
    <x v="371"/>
    <n v="1379048400"/>
    <d v="2013-09-28T05:00:00"/>
    <n v="1380344400"/>
    <b v="0"/>
    <b v="0"/>
    <s v="photography/photography books"/>
    <s v="photography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x v="287"/>
    <n v="1389679200"/>
    <d v="2014-01-16T06:00:00"/>
    <n v="1389852000"/>
    <b v="0"/>
    <b v="0"/>
    <s v="publishing/nonfiction"/>
    <s v="publishing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x v="372"/>
    <n v="1294293600"/>
    <d v="2011-01-08T06:00:00"/>
    <n v="1294466400"/>
    <b v="0"/>
    <b v="0"/>
    <s v="technology/wearables"/>
    <s v="technology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x v="373"/>
    <n v="1500267600"/>
    <d v="2017-07-18T05:00:00"/>
    <n v="1500354000"/>
    <b v="0"/>
    <b v="0"/>
    <s v="music/jazz"/>
    <s v="music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x v="374"/>
    <n v="1375074000"/>
    <d v="2013-08-08T05:00:00"/>
    <n v="1375938000"/>
    <b v="0"/>
    <b v="1"/>
    <s v="film &amp; video/documentary"/>
    <s v="film &amp; video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x v="375"/>
    <n v="1323324000"/>
    <d v="2011-12-09T06:00:00"/>
    <n v="1323410400"/>
    <b v="1"/>
    <b v="0"/>
    <s v="theater/plays"/>
    <s v="theater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x v="376"/>
    <n v="1538715600"/>
    <d v="2018-10-13T05:00:00"/>
    <n v="1539406800"/>
    <b v="0"/>
    <b v="0"/>
    <s v="film &amp; video/drama"/>
    <s v="film &amp; video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x v="377"/>
    <n v="1369285200"/>
    <d v="2013-05-29T05:00:00"/>
    <n v="1369803600"/>
    <b v="0"/>
    <b v="0"/>
    <s v="music/rock"/>
    <s v="music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x v="378"/>
    <n v="1525755600"/>
    <d v="2018-05-10T05:00:00"/>
    <n v="1525928400"/>
    <b v="0"/>
    <b v="1"/>
    <s v="film &amp; video/animation"/>
    <s v="film &amp; video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x v="379"/>
    <n v="1296626400"/>
    <d v="2011-02-09T06:00:00"/>
    <n v="1297231200"/>
    <b v="0"/>
    <b v="0"/>
    <s v="music/indie rock"/>
    <s v="music"/>
    <x v="7"/>
  </r>
  <r>
    <n v="400"/>
    <s v="Bell PLC"/>
    <s v="Ergonomic eco-centric open architecture"/>
    <n v="100"/>
    <n v="2"/>
    <n v="2"/>
    <x v="0"/>
    <n v="2"/>
    <n v="1"/>
    <x v="1"/>
    <s v="USD"/>
    <x v="380"/>
    <n v="1376629200"/>
    <d v="2013-09-07T05:00:00"/>
    <n v="1378530000"/>
    <b v="0"/>
    <b v="1"/>
    <s v="photography/photography books"/>
    <s v="photography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x v="381"/>
    <n v="1572152400"/>
    <d v="2019-10-27T05:00:00"/>
    <n v="1572152400"/>
    <b v="0"/>
    <b v="0"/>
    <s v="theater/plays"/>
    <s v="theater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x v="382"/>
    <n v="1325829600"/>
    <d v="2012-02-22T06:00:00"/>
    <n v="1329890400"/>
    <b v="0"/>
    <b v="1"/>
    <s v="film &amp; video/shorts"/>
    <s v="film &amp; video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x v="125"/>
    <n v="1273640400"/>
    <d v="2010-06-17T05:00:00"/>
    <n v="1276750800"/>
    <b v="0"/>
    <b v="1"/>
    <s v="theater/plays"/>
    <s v="theater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x v="383"/>
    <n v="1510639200"/>
    <d v="2017-11-17T06:00:00"/>
    <n v="1510898400"/>
    <b v="0"/>
    <b v="0"/>
    <s v="theater/plays"/>
    <s v="theater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x v="384"/>
    <n v="1528088400"/>
    <d v="2018-07-24T05:00:00"/>
    <n v="1532408400"/>
    <b v="0"/>
    <b v="0"/>
    <s v="theater/plays"/>
    <s v="theater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x v="385"/>
    <n v="1359525600"/>
    <d v="2013-02-11T06:00:00"/>
    <n v="1360562400"/>
    <b v="1"/>
    <b v="0"/>
    <s v="film &amp; video/documentary"/>
    <s v="film &amp; video"/>
    <x v="4"/>
  </r>
  <r>
    <n v="407"/>
    <s v="Herrera-Wilson"/>
    <s v="Organized bandwidth-monitored core"/>
    <n v="3400"/>
    <n v="12100"/>
    <n v="355.88235294117646"/>
    <x v="1"/>
    <n v="25"/>
    <n v="484"/>
    <x v="3"/>
    <s v="DKK"/>
    <x v="386"/>
    <n v="1570942800"/>
    <d v="2019-10-20T05:00:00"/>
    <n v="1571547600"/>
    <b v="0"/>
    <b v="0"/>
    <s v="theater/plays"/>
    <s v="theater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x v="387"/>
    <n v="1466398800"/>
    <d v="2016-07-10T05:00:00"/>
    <n v="1468126800"/>
    <b v="0"/>
    <b v="0"/>
    <s v="film &amp; video/documentary"/>
    <s v="film &amp; video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x v="388"/>
    <n v="1492491600"/>
    <d v="2017-04-22T05:00:00"/>
    <n v="1492837200"/>
    <b v="0"/>
    <b v="0"/>
    <s v="music/rock"/>
    <s v="music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x v="277"/>
    <n v="1430197200"/>
    <d v="2015-04-28T05:00:00"/>
    <n v="1430197200"/>
    <b v="0"/>
    <b v="0"/>
    <s v="games/mobile games"/>
    <s v="games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x v="389"/>
    <n v="1496034000"/>
    <d v="2017-05-31T05:00:00"/>
    <n v="1496206800"/>
    <b v="0"/>
    <b v="0"/>
    <s v="theater/plays"/>
    <s v="theater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x v="390"/>
    <n v="1388728800"/>
    <d v="2014-01-13T06:00:00"/>
    <n v="1389592800"/>
    <b v="0"/>
    <b v="0"/>
    <s v="publishing/fiction"/>
    <s v="publishing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x v="391"/>
    <n v="1543298400"/>
    <d v="2018-12-24T06:00:00"/>
    <n v="1545631200"/>
    <b v="0"/>
    <b v="0"/>
    <s v="film &amp; video/animation"/>
    <s v="film &amp; video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x v="392"/>
    <n v="1271739600"/>
    <d v="2010-04-28T05:00:00"/>
    <n v="1272430800"/>
    <b v="0"/>
    <b v="1"/>
    <s v="food/food trucks"/>
    <s v="food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x v="393"/>
    <n v="1326434400"/>
    <d v="2012-01-30T06:00:00"/>
    <n v="1327903200"/>
    <b v="0"/>
    <b v="0"/>
    <s v="theater/plays"/>
    <s v="theater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x v="394"/>
    <n v="1295244000"/>
    <d v="2011-01-26T06:00:00"/>
    <n v="1296021600"/>
    <b v="0"/>
    <b v="1"/>
    <s v="film &amp; video/documentary"/>
    <s v="film &amp; video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x v="395"/>
    <n v="1541221200"/>
    <d v="2018-11-27T06:00:00"/>
    <n v="1543298400"/>
    <b v="0"/>
    <b v="0"/>
    <s v="theater/plays"/>
    <s v="theater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x v="396"/>
    <n v="1336280400"/>
    <d v="2012-05-07T05:00:00"/>
    <n v="1336366800"/>
    <b v="0"/>
    <b v="0"/>
    <s v="film &amp; video/documentary"/>
    <s v="film &amp; video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x v="397"/>
    <n v="1324533600"/>
    <d v="2011-12-28T06:00:00"/>
    <n v="1325052000"/>
    <b v="0"/>
    <b v="0"/>
    <s v="technology/web"/>
    <s v="technology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x v="398"/>
    <n v="1498366800"/>
    <d v="2017-07-09T05:00:00"/>
    <n v="1499576400"/>
    <b v="0"/>
    <b v="0"/>
    <s v="theater/plays"/>
    <s v="theater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x v="399"/>
    <n v="1498712400"/>
    <d v="2017-07-29T05:00:00"/>
    <n v="1501304400"/>
    <b v="0"/>
    <b v="1"/>
    <s v="technology/wearables"/>
    <s v="technology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x v="400"/>
    <n v="1271480400"/>
    <d v="2010-05-07T05:00:00"/>
    <n v="1273208400"/>
    <b v="0"/>
    <b v="1"/>
    <s v="theater/plays"/>
    <s v="theater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x v="116"/>
    <n v="1316667600"/>
    <d v="2011-09-24T05:00:00"/>
    <n v="1316840400"/>
    <b v="0"/>
    <b v="1"/>
    <s v="food/food trucks"/>
    <s v="food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x v="401"/>
    <n v="1524027600"/>
    <d v="2018-04-24T05:00:00"/>
    <n v="1524546000"/>
    <b v="0"/>
    <b v="0"/>
    <s v="music/indie rock"/>
    <s v="music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x v="402"/>
    <n v="1438059600"/>
    <d v="2015-08-03T05:00:00"/>
    <n v="1438578000"/>
    <b v="0"/>
    <b v="0"/>
    <s v="photography/photography books"/>
    <s v="photography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x v="403"/>
    <n v="1361944800"/>
    <d v="2013-03-06T06:00:00"/>
    <n v="1362549600"/>
    <b v="0"/>
    <b v="0"/>
    <s v="theater/plays"/>
    <s v="theater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x v="404"/>
    <n v="1410584400"/>
    <d v="2014-10-15T05:00:00"/>
    <n v="1413349200"/>
    <b v="0"/>
    <b v="1"/>
    <s v="theater/plays"/>
    <s v="theater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x v="405"/>
    <n v="1297404000"/>
    <d v="2011-02-18T06:00:00"/>
    <n v="1298008800"/>
    <b v="0"/>
    <b v="0"/>
    <s v="film &amp; video/animation"/>
    <s v="film &amp; video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x v="406"/>
    <n v="1392012000"/>
    <d v="2014-03-10T05:00:00"/>
    <n v="1394427600"/>
    <b v="0"/>
    <b v="1"/>
    <s v="photography/photography books"/>
    <s v="photography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x v="407"/>
    <n v="1569733200"/>
    <d v="2019-11-02T05:00:00"/>
    <n v="1572670800"/>
    <b v="0"/>
    <b v="0"/>
    <s v="theater/plays"/>
    <s v="theater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x v="408"/>
    <n v="1529643600"/>
    <d v="2018-07-09T05:00:00"/>
    <n v="1531112400"/>
    <b v="1"/>
    <b v="0"/>
    <s v="theater/plays"/>
    <s v="theater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x v="409"/>
    <n v="1399006800"/>
    <d v="2014-05-22T05:00:00"/>
    <n v="1400734800"/>
    <b v="0"/>
    <b v="0"/>
    <s v="theater/plays"/>
    <s v="theater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x v="410"/>
    <n v="1385359200"/>
    <d v="2013-12-11T06:00:00"/>
    <n v="1386741600"/>
    <b v="0"/>
    <b v="1"/>
    <s v="film &amp; video/documentary"/>
    <s v="film &amp; video"/>
    <x v="4"/>
  </r>
  <r>
    <n v="434"/>
    <s v="Floyd-Sims"/>
    <s v="Cloned transitional hierarchy"/>
    <n v="5400"/>
    <n v="903"/>
    <n v="16.722222222222221"/>
    <x v="3"/>
    <n v="90.3"/>
    <n v="10"/>
    <x v="0"/>
    <s v="CAD"/>
    <x v="411"/>
    <n v="1480572000"/>
    <d v="2016-12-15T06:00:00"/>
    <n v="1481781600"/>
    <b v="1"/>
    <b v="0"/>
    <s v="theater/plays"/>
    <s v="theater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x v="412"/>
    <n v="1418623200"/>
    <d v="2014-12-27T06:00:00"/>
    <n v="1419660000"/>
    <b v="0"/>
    <b v="1"/>
    <s v="theater/plays"/>
    <s v="theater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x v="413"/>
    <n v="1555736400"/>
    <d v="2019-04-21T05:00:00"/>
    <n v="1555822800"/>
    <b v="0"/>
    <b v="0"/>
    <s v="music/jazz"/>
    <s v="music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x v="414"/>
    <n v="1442120400"/>
    <d v="2015-09-16T05:00:00"/>
    <n v="1442379600"/>
    <b v="0"/>
    <b v="1"/>
    <s v="film &amp; video/animation"/>
    <s v="film &amp; video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x v="415"/>
    <n v="1362376800"/>
    <d v="2013-04-03T05:00:00"/>
    <n v="1364965200"/>
    <b v="0"/>
    <b v="0"/>
    <s v="theater/plays"/>
    <s v="theater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x v="416"/>
    <n v="1478408400"/>
    <d v="2016-11-13T06:00:00"/>
    <n v="1479016800"/>
    <b v="0"/>
    <b v="0"/>
    <s v="film &amp; video/science fiction"/>
    <s v="film &amp; video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x v="417"/>
    <n v="1498798800"/>
    <d v="2017-07-10T05:00:00"/>
    <n v="1499662800"/>
    <b v="0"/>
    <b v="0"/>
    <s v="film &amp; video/television"/>
    <s v="film &amp; video"/>
    <x v="19"/>
  </r>
  <r>
    <n v="441"/>
    <s v="Rodriguez-West"/>
    <s v="Automated optimal function"/>
    <n v="7000"/>
    <n v="1744"/>
    <n v="24.914285714285715"/>
    <x v="0"/>
    <n v="54.5"/>
    <n v="32"/>
    <x v="1"/>
    <s v="USD"/>
    <x v="418"/>
    <n v="1335416400"/>
    <d v="2012-05-24T05:00:00"/>
    <n v="1337835600"/>
    <b v="0"/>
    <b v="0"/>
    <s v="technology/wearables"/>
    <s v="technology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x v="419"/>
    <n v="1504328400"/>
    <d v="2017-09-18T05:00:00"/>
    <n v="1505710800"/>
    <b v="0"/>
    <b v="0"/>
    <s v="theater/plays"/>
    <s v="theater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x v="420"/>
    <n v="1285822800"/>
    <d v="2010-10-19T05:00:00"/>
    <n v="1287464400"/>
    <b v="0"/>
    <b v="0"/>
    <s v="theater/plays"/>
    <s v="theater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x v="421"/>
    <n v="1311483600"/>
    <d v="2011-07-26T05:00:00"/>
    <n v="1311656400"/>
    <b v="0"/>
    <b v="1"/>
    <s v="music/indie rock"/>
    <s v="music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x v="422"/>
    <n v="1291356000"/>
    <d v="2010-12-24T06:00:00"/>
    <n v="1293170400"/>
    <b v="0"/>
    <b v="1"/>
    <s v="theater/plays"/>
    <s v="theater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x v="423"/>
    <n v="1355810400"/>
    <d v="2012-12-20T06:00:00"/>
    <n v="1355983200"/>
    <b v="0"/>
    <b v="0"/>
    <s v="technology/wearables"/>
    <s v="technology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x v="424"/>
    <n v="1513663200"/>
    <d v="2018-01-04T06:00:00"/>
    <n v="1515045600"/>
    <b v="0"/>
    <b v="0"/>
    <s v="film &amp; video/television"/>
    <s v="film &amp; video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x v="425"/>
    <n v="1365915600"/>
    <d v="2013-04-16T05:00:00"/>
    <n v="1366088400"/>
    <b v="0"/>
    <b v="1"/>
    <s v="games/video games"/>
    <s v="games"/>
    <x v="11"/>
  </r>
  <r>
    <n v="449"/>
    <s v="Cuevas-Morales"/>
    <s v="Public-key coherent ability"/>
    <n v="900"/>
    <n v="8703"/>
    <n v="967"/>
    <x v="1"/>
    <n v="101.19767441860465"/>
    <n v="86"/>
    <x v="3"/>
    <s v="DKK"/>
    <x v="426"/>
    <n v="1551852000"/>
    <d v="2019-03-23T05:00:00"/>
    <n v="1553317200"/>
    <b v="0"/>
    <b v="0"/>
    <s v="games/video games"/>
    <s v="games"/>
    <x v="11"/>
  </r>
  <r>
    <n v="450"/>
    <s v="Delgado-Hatfield"/>
    <s v="Up-sized composite success"/>
    <n v="100"/>
    <n v="4"/>
    <n v="4"/>
    <x v="0"/>
    <n v="4"/>
    <n v="1"/>
    <x v="0"/>
    <s v="CAD"/>
    <x v="427"/>
    <n v="1540098000"/>
    <d v="2018-11-13T06:00:00"/>
    <n v="1542088800"/>
    <b v="0"/>
    <b v="0"/>
    <s v="film &amp; video/animation"/>
    <s v="film &amp; video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x v="428"/>
    <n v="1500440400"/>
    <d v="2017-08-19T05:00:00"/>
    <n v="1503118800"/>
    <b v="0"/>
    <b v="0"/>
    <s v="music/rock"/>
    <s v="music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x v="429"/>
    <n v="1278392400"/>
    <d v="2010-07-07T05:00:00"/>
    <n v="1278478800"/>
    <b v="0"/>
    <b v="0"/>
    <s v="film &amp; video/drama"/>
    <s v="film &amp; video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x v="411"/>
    <n v="1480572000"/>
    <d v="2017-01-11T06:00:00"/>
    <n v="1484114400"/>
    <b v="0"/>
    <b v="0"/>
    <s v="film &amp; video/science fiction"/>
    <s v="film &amp; video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x v="430"/>
    <n v="1382331600"/>
    <d v="2013-11-26T06:00:00"/>
    <n v="1385445600"/>
    <b v="0"/>
    <b v="1"/>
    <s v="film &amp; video/drama"/>
    <s v="film &amp; video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x v="431"/>
    <n v="1316754000"/>
    <d v="2011-10-16T05:00:00"/>
    <n v="1318741200"/>
    <b v="0"/>
    <b v="0"/>
    <s v="theater/plays"/>
    <s v="theater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x v="432"/>
    <n v="1518242400"/>
    <d v="2018-02-10T06:00:00"/>
    <n v="1518242400"/>
    <b v="0"/>
    <b v="1"/>
    <s v="music/indie rock"/>
    <s v="music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x v="433"/>
    <n v="1476421200"/>
    <d v="2016-10-16T05:00:00"/>
    <n v="1476594000"/>
    <b v="0"/>
    <b v="0"/>
    <s v="theater/plays"/>
    <s v="theater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x v="434"/>
    <n v="1269752400"/>
    <d v="2010-05-11T05:00:00"/>
    <n v="1273554000"/>
    <b v="0"/>
    <b v="0"/>
    <s v="theater/plays"/>
    <s v="theater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x v="435"/>
    <n v="1419746400"/>
    <d v="2015-01-22T06:00:00"/>
    <n v="1421906400"/>
    <b v="0"/>
    <b v="0"/>
    <s v="film &amp; video/documentary"/>
    <s v="film &amp; video"/>
    <x v="4"/>
  </r>
  <r>
    <n v="460"/>
    <s v="Rich, Alvarez and King"/>
    <s v="Business-focused static ability"/>
    <n v="2400"/>
    <n v="4119"/>
    <n v="171.625"/>
    <x v="1"/>
    <n v="82.38"/>
    <n v="50"/>
    <x v="1"/>
    <s v="USD"/>
    <x v="8"/>
    <n v="1281330000"/>
    <d v="2010-08-12T05:00:00"/>
    <n v="1281589200"/>
    <b v="0"/>
    <b v="0"/>
    <s v="theater/plays"/>
    <s v="theater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x v="436"/>
    <n v="1398661200"/>
    <d v="2014-05-18T05:00:00"/>
    <n v="1400389200"/>
    <b v="0"/>
    <b v="0"/>
    <s v="film &amp; video/drama"/>
    <s v="film &amp; video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x v="385"/>
    <n v="1359525600"/>
    <d v="2013-03-09T06:00:00"/>
    <n v="1362808800"/>
    <b v="0"/>
    <b v="0"/>
    <s v="games/mobile games"/>
    <s v="games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x v="437"/>
    <n v="1388469600"/>
    <d v="2014-01-04T06:00:00"/>
    <n v="1388815200"/>
    <b v="0"/>
    <b v="0"/>
    <s v="film &amp; video/animation"/>
    <s v="film &amp; video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x v="438"/>
    <n v="1518328800"/>
    <d v="2018-02-25T06:00:00"/>
    <n v="1519538400"/>
    <b v="0"/>
    <b v="0"/>
    <s v="theater/plays"/>
    <s v="theater"/>
    <x v="3"/>
  </r>
  <r>
    <n v="465"/>
    <s v="Gonzalez-Robbins"/>
    <s v="Up-sized responsive protocol"/>
    <n v="4700"/>
    <n v="8829"/>
    <n v="187.85106382978722"/>
    <x v="1"/>
    <n v="110.3625"/>
    <n v="80"/>
    <x v="1"/>
    <s v="USD"/>
    <x v="439"/>
    <n v="1517032800"/>
    <d v="2018-02-05T06:00:00"/>
    <n v="1517810400"/>
    <b v="0"/>
    <b v="0"/>
    <s v="publishing/translations"/>
    <s v="publishing"/>
    <x v="18"/>
  </r>
  <r>
    <n v="466"/>
    <s v="Obrien and Sons"/>
    <s v="Pre-emptive transitional frame"/>
    <n v="1200"/>
    <n v="3984"/>
    <n v="332"/>
    <x v="1"/>
    <n v="94.857142857142861"/>
    <n v="42"/>
    <x v="1"/>
    <s v="USD"/>
    <x v="440"/>
    <n v="1368594000"/>
    <d v="2013-06-07T05:00:00"/>
    <n v="1370581200"/>
    <b v="0"/>
    <b v="1"/>
    <s v="technology/wearables"/>
    <s v="technology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x v="441"/>
    <n v="1448258400"/>
    <d v="2015-11-30T06:00:00"/>
    <n v="1448863200"/>
    <b v="0"/>
    <b v="1"/>
    <s v="technology/web"/>
    <s v="technology"/>
    <x v="2"/>
  </r>
  <r>
    <n v="468"/>
    <s v="Hughes Inc"/>
    <s v="Streamlined neutral analyzer"/>
    <n v="4000"/>
    <n v="1620"/>
    <n v="40.5"/>
    <x v="0"/>
    <n v="101.25"/>
    <n v="16"/>
    <x v="1"/>
    <s v="USD"/>
    <x v="442"/>
    <n v="1555218000"/>
    <d v="2019-04-30T05:00:00"/>
    <n v="1556600400"/>
    <b v="0"/>
    <b v="0"/>
    <s v="theater/plays"/>
    <s v="theater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x v="443"/>
    <n v="1431925200"/>
    <d v="2015-05-20T05:00:00"/>
    <n v="1432098000"/>
    <b v="0"/>
    <b v="0"/>
    <s v="film &amp; video/drama"/>
    <s v="film &amp; video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x v="315"/>
    <n v="1481522400"/>
    <d v="2016-12-19T06:00:00"/>
    <n v="1482127200"/>
    <b v="0"/>
    <b v="0"/>
    <s v="technology/wearables"/>
    <s v="technology"/>
    <x v="8"/>
  </r>
  <r>
    <n v="471"/>
    <s v="Perry and Sons"/>
    <s v="Configurable static help-desk"/>
    <n v="3100"/>
    <n v="9889"/>
    <n v="319"/>
    <x v="1"/>
    <n v="50.97422680412371"/>
    <n v="194"/>
    <x v="4"/>
    <s v="GBP"/>
    <x v="444"/>
    <n v="1335934800"/>
    <d v="2012-05-02T05:00:00"/>
    <n v="1335934800"/>
    <b v="0"/>
    <b v="1"/>
    <s v="food/food trucks"/>
    <s v="food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x v="445"/>
    <n v="1552280400"/>
    <d v="2019-05-04T05:00:00"/>
    <n v="1556946000"/>
    <b v="0"/>
    <b v="0"/>
    <s v="music/rock"/>
    <s v="music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x v="446"/>
    <n v="1529989200"/>
    <d v="2018-06-27T05:00:00"/>
    <n v="1530075600"/>
    <b v="0"/>
    <b v="0"/>
    <s v="music/electric music"/>
    <s v="music"/>
    <x v="5"/>
  </r>
  <r>
    <n v="474"/>
    <s v="Santos-Young"/>
    <s v="Enhanced neutral ability"/>
    <n v="4000"/>
    <n v="14606"/>
    <n v="365.15"/>
    <x v="1"/>
    <n v="102.85915492957747"/>
    <n v="142"/>
    <x v="1"/>
    <s v="USD"/>
    <x v="447"/>
    <n v="1418709600"/>
    <d v="2014-12-17T06:00:00"/>
    <n v="1418796000"/>
    <b v="0"/>
    <b v="0"/>
    <s v="film &amp; video/television"/>
    <s v="film &amp; video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x v="448"/>
    <n v="1372136400"/>
    <d v="2013-06-29T05:00:00"/>
    <n v="1372482000"/>
    <b v="0"/>
    <b v="1"/>
    <s v="publishing/translations"/>
    <s v="publishing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x v="342"/>
    <n v="1533877200"/>
    <d v="2018-08-16T05:00:00"/>
    <n v="1534395600"/>
    <b v="0"/>
    <b v="0"/>
    <s v="publishing/fiction"/>
    <s v="publishing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x v="449"/>
    <n v="1309064400"/>
    <d v="2011-07-23T05:00:00"/>
    <n v="1311397200"/>
    <b v="0"/>
    <b v="0"/>
    <s v="film &amp; video/science fiction"/>
    <s v="film &amp; video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x v="450"/>
    <n v="1425877200"/>
    <d v="2015-03-21T05:00:00"/>
    <n v="1426914000"/>
    <b v="0"/>
    <b v="0"/>
    <s v="technology/wearables"/>
    <s v="technology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x v="451"/>
    <n v="1501304400"/>
    <d v="2017-07-31T05:00:00"/>
    <n v="1501477200"/>
    <b v="0"/>
    <b v="0"/>
    <s v="food/food trucks"/>
    <s v="food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x v="452"/>
    <n v="1268287200"/>
    <d v="2010-03-20T05:00:00"/>
    <n v="1269061200"/>
    <b v="0"/>
    <b v="1"/>
    <s v="photography/photography books"/>
    <s v="photography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x v="453"/>
    <n v="1412139600"/>
    <d v="2014-11-12T06:00:00"/>
    <n v="1415772000"/>
    <b v="0"/>
    <b v="1"/>
    <s v="theater/plays"/>
    <s v="theater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x v="454"/>
    <n v="1330063200"/>
    <d v="2012-03-06T06:00:00"/>
    <n v="1331013600"/>
    <b v="0"/>
    <b v="1"/>
    <s v="publishing/fiction"/>
    <s v="publishing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x v="455"/>
    <n v="1576130400"/>
    <d v="2019-12-19T06:00:00"/>
    <n v="1576735200"/>
    <b v="0"/>
    <b v="0"/>
    <s v="theater/plays"/>
    <s v="theater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x v="456"/>
    <n v="1407128400"/>
    <d v="2014-09-22T05:00:00"/>
    <n v="1411362000"/>
    <b v="0"/>
    <b v="1"/>
    <s v="food/food trucks"/>
    <s v="food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x v="457"/>
    <n v="1560142800"/>
    <d v="2019-07-21T05:00:00"/>
    <n v="1563685200"/>
    <b v="0"/>
    <b v="0"/>
    <s v="theater/plays"/>
    <s v="theater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x v="458"/>
    <n v="1520575200"/>
    <d v="2018-03-24T05:00:00"/>
    <n v="1521867600"/>
    <b v="0"/>
    <b v="1"/>
    <s v="publishing/translations"/>
    <s v="publishing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x v="459"/>
    <n v="1492664400"/>
    <d v="2017-05-23T05:00:00"/>
    <n v="1495515600"/>
    <b v="0"/>
    <b v="0"/>
    <s v="theater/plays"/>
    <s v="theater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x v="460"/>
    <n v="1454479200"/>
    <d v="2016-02-20T06:00:00"/>
    <n v="1455948000"/>
    <b v="0"/>
    <b v="0"/>
    <s v="theater/plays"/>
    <s v="theater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x v="461"/>
    <n v="1281934800"/>
    <d v="2010-08-21T05:00:00"/>
    <n v="1282366800"/>
    <b v="0"/>
    <b v="0"/>
    <s v="technology/wearables"/>
    <s v="technology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x v="462"/>
    <n v="1573970400"/>
    <d v="2019-11-24T06:00:00"/>
    <n v="1574575200"/>
    <b v="0"/>
    <b v="0"/>
    <s v="journalism/audio"/>
    <s v="journalism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x v="463"/>
    <n v="1372654800"/>
    <d v="2013-07-27T05:00:00"/>
    <n v="1374901200"/>
    <b v="0"/>
    <b v="1"/>
    <s v="food/food trucks"/>
    <s v="food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x v="464"/>
    <n v="1275886800"/>
    <d v="2010-07-12T05:00:00"/>
    <n v="1278910800"/>
    <b v="1"/>
    <b v="1"/>
    <s v="film &amp; video/shorts"/>
    <s v="film &amp; video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x v="465"/>
    <n v="1561784400"/>
    <d v="2019-07-12T05:00:00"/>
    <n v="1562907600"/>
    <b v="0"/>
    <b v="0"/>
    <s v="photography/photography books"/>
    <s v="photography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x v="466"/>
    <n v="1332392400"/>
    <d v="2012-03-23T05:00:00"/>
    <n v="1332478800"/>
    <b v="0"/>
    <b v="0"/>
    <s v="technology/wearables"/>
    <s v="technology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x v="467"/>
    <n v="1402376400"/>
    <d v="2014-06-14T05:00:00"/>
    <n v="1402722000"/>
    <b v="0"/>
    <b v="0"/>
    <s v="theater/plays"/>
    <s v="theater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x v="468"/>
    <n v="1495342800"/>
    <d v="2017-06-07T05:00:00"/>
    <n v="1496811600"/>
    <b v="0"/>
    <b v="0"/>
    <s v="film &amp; video/animation"/>
    <s v="film &amp; video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x v="469"/>
    <n v="1482213600"/>
    <d v="2016-12-20T06:00:00"/>
    <n v="1482213600"/>
    <b v="0"/>
    <b v="1"/>
    <s v="technology/wearables"/>
    <s v="technology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x v="470"/>
    <n v="1420092000"/>
    <d v="2015-01-03T06:00:00"/>
    <n v="1420264800"/>
    <b v="0"/>
    <b v="0"/>
    <s v="technology/web"/>
    <s v="technology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x v="471"/>
    <n v="1458018000"/>
    <d v="2016-03-20T05:00:00"/>
    <n v="1458450000"/>
    <b v="0"/>
    <b v="1"/>
    <s v="film &amp; video/documentary"/>
    <s v="film &amp; video"/>
    <x v="4"/>
  </r>
  <r>
    <n v="500"/>
    <s v="Valdez Ltd"/>
    <s v="Team-oriented clear-thinking matrix"/>
    <n v="100"/>
    <n v="0"/>
    <n v="0"/>
    <x v="0"/>
    <e v="#DIV/0!"/>
    <n v="0"/>
    <x v="1"/>
    <s v="USD"/>
    <x v="472"/>
    <n v="1367384400"/>
    <d v="2013-05-29T05:00:00"/>
    <n v="1369803600"/>
    <b v="0"/>
    <b v="1"/>
    <s v="theater/plays"/>
    <s v="theater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x v="473"/>
    <n v="1363064400"/>
    <d v="2013-03-14T05:00:00"/>
    <n v="1363237200"/>
    <b v="0"/>
    <b v="0"/>
    <s v="film &amp; video/documentary"/>
    <s v="film &amp; video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x v="474"/>
    <n v="1343365200"/>
    <d v="2012-08-25T05:00:00"/>
    <n v="1345870800"/>
    <b v="0"/>
    <b v="1"/>
    <s v="games/video games"/>
    <s v="games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x v="72"/>
    <n v="1435726800"/>
    <d v="2015-07-21T05:00:00"/>
    <n v="1437454800"/>
    <b v="0"/>
    <b v="0"/>
    <s v="film &amp; video/drama"/>
    <s v="film &amp; video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x v="443"/>
    <n v="1431925200"/>
    <d v="2015-05-19T05:00:00"/>
    <n v="1432011600"/>
    <b v="0"/>
    <b v="0"/>
    <s v="music/rock"/>
    <s v="music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x v="475"/>
    <n v="1362722400"/>
    <d v="2013-04-19T05:00:00"/>
    <n v="1366347600"/>
    <b v="0"/>
    <b v="1"/>
    <s v="publishing/radio &amp; podcasts"/>
    <s v="publishing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x v="81"/>
    <n v="1511416800"/>
    <d v="2017-12-10T06:00:00"/>
    <n v="1512885600"/>
    <b v="0"/>
    <b v="1"/>
    <s v="theater/plays"/>
    <s v="theater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x v="476"/>
    <n v="1365483600"/>
    <d v="2013-05-28T05:00:00"/>
    <n v="1369717200"/>
    <b v="0"/>
    <b v="1"/>
    <s v="technology/web"/>
    <s v="technology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x v="192"/>
    <n v="1532840400"/>
    <d v="2018-08-19T05:00:00"/>
    <n v="1534654800"/>
    <b v="0"/>
    <b v="0"/>
    <s v="theater/plays"/>
    <s v="theater"/>
    <x v="3"/>
  </r>
  <r>
    <n v="509"/>
    <s v="White LLC"/>
    <s v="Robust zero-defect project"/>
    <n v="168500"/>
    <n v="119510"/>
    <n v="70.925816023738875"/>
    <x v="0"/>
    <n v="95"/>
    <n v="1258"/>
    <x v="1"/>
    <s v="USD"/>
    <x v="477"/>
    <n v="1336194000"/>
    <d v="2012-05-15T05:00:00"/>
    <n v="1337058000"/>
    <b v="0"/>
    <b v="0"/>
    <s v="theater/plays"/>
    <s v="theater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x v="478"/>
    <n v="1527742800"/>
    <d v="2018-06-24T05:00:00"/>
    <n v="1529816400"/>
    <b v="0"/>
    <b v="0"/>
    <s v="film &amp; video/drama"/>
    <s v="film &amp; video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x v="479"/>
    <n v="1564030800"/>
    <d v="2019-08-04T05:00:00"/>
    <n v="1564894800"/>
    <b v="0"/>
    <b v="0"/>
    <s v="theater/plays"/>
    <s v="theater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x v="480"/>
    <n v="1404536400"/>
    <d v="2014-07-06T05:00:00"/>
    <n v="1404622800"/>
    <b v="0"/>
    <b v="1"/>
    <s v="games/video games"/>
    <s v="games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x v="180"/>
    <n v="1284008400"/>
    <d v="2010-09-11T05:00:00"/>
    <n v="1284181200"/>
    <b v="0"/>
    <b v="0"/>
    <s v="film &amp; video/television"/>
    <s v="film &amp; video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x v="481"/>
    <n v="1386309600"/>
    <d v="2013-12-11T06:00:00"/>
    <n v="1386741600"/>
    <b v="0"/>
    <b v="1"/>
    <s v="music/rock"/>
    <s v="music"/>
    <x v="1"/>
  </r>
  <r>
    <n v="515"/>
    <s v="Cox LLC"/>
    <s v="Phased 24hour flexibility"/>
    <n v="8600"/>
    <n v="4797"/>
    <n v="55.779069767441861"/>
    <x v="0"/>
    <n v="36.067669172932334"/>
    <n v="133"/>
    <x v="0"/>
    <s v="CAD"/>
    <x v="482"/>
    <n v="1324620000"/>
    <d v="2011-12-25T06:00:00"/>
    <n v="1324792800"/>
    <b v="0"/>
    <b v="1"/>
    <s v="theater/plays"/>
    <s v="theater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x v="194"/>
    <n v="1281070800"/>
    <d v="2010-09-13T05:00:00"/>
    <n v="1284354000"/>
    <b v="0"/>
    <b v="0"/>
    <s v="publishing/nonfiction"/>
    <s v="publishing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x v="483"/>
    <n v="1493960400"/>
    <d v="2017-05-10T05:00:00"/>
    <n v="1494392400"/>
    <b v="0"/>
    <b v="0"/>
    <s v="food/food trucks"/>
    <s v="food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x v="484"/>
    <n v="1519365600"/>
    <d v="2018-02-25T06:00:00"/>
    <n v="1519538400"/>
    <b v="0"/>
    <b v="1"/>
    <s v="film &amp; video/animation"/>
    <s v="film &amp; video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x v="355"/>
    <n v="1420696800"/>
    <d v="2015-01-22T06:00:00"/>
    <n v="1421906400"/>
    <b v="0"/>
    <b v="1"/>
    <s v="music/rock"/>
    <s v="music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x v="485"/>
    <n v="1555650000"/>
    <d v="2019-04-22T05:00:00"/>
    <n v="1555909200"/>
    <b v="0"/>
    <b v="0"/>
    <s v="theater/plays"/>
    <s v="theater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x v="486"/>
    <n v="1471928400"/>
    <d v="2016-08-29T05:00:00"/>
    <n v="1472446800"/>
    <b v="0"/>
    <b v="1"/>
    <s v="film &amp; video/drama"/>
    <s v="film &amp; video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x v="487"/>
    <n v="1341291600"/>
    <d v="2012-07-15T05:00:00"/>
    <n v="1342328400"/>
    <b v="0"/>
    <b v="0"/>
    <s v="film &amp; video/shorts"/>
    <s v="film &amp; video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x v="488"/>
    <n v="1267682400"/>
    <d v="2010-03-09T06:00:00"/>
    <n v="1268114400"/>
    <b v="0"/>
    <b v="0"/>
    <s v="film &amp; video/shorts"/>
    <s v="film &amp; video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x v="489"/>
    <n v="1272258000"/>
    <d v="2010-05-09T05:00:00"/>
    <n v="1273381200"/>
    <b v="0"/>
    <b v="0"/>
    <s v="theater/plays"/>
    <s v="theater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x v="490"/>
    <n v="1290492000"/>
    <d v="2010-11-27T06:00:00"/>
    <n v="1290837600"/>
    <b v="0"/>
    <b v="0"/>
    <s v="technology/wearables"/>
    <s v="technology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x v="312"/>
    <n v="1451109600"/>
    <d v="2016-02-01T06:00:00"/>
    <n v="1454306400"/>
    <b v="0"/>
    <b v="1"/>
    <s v="theater/plays"/>
    <s v="theater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x v="491"/>
    <n v="1454652000"/>
    <d v="2016-03-12T06:00:00"/>
    <n v="1457762400"/>
    <b v="0"/>
    <b v="0"/>
    <s v="film &amp; video/animation"/>
    <s v="film &amp; video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x v="492"/>
    <n v="1385186400"/>
    <d v="2014-01-07T06:00:00"/>
    <n v="1389074400"/>
    <b v="0"/>
    <b v="0"/>
    <s v="music/indie rock"/>
    <s v="music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x v="493"/>
    <n v="1399698000"/>
    <d v="2014-06-07T05:00:00"/>
    <n v="1402117200"/>
    <b v="0"/>
    <b v="0"/>
    <s v="games/video games"/>
    <s v="games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x v="494"/>
    <n v="1283230800"/>
    <d v="2010-09-14T05:00:00"/>
    <n v="1284440400"/>
    <b v="0"/>
    <b v="1"/>
    <s v="publishing/fiction"/>
    <s v="publishing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x v="495"/>
    <n v="1384149600"/>
    <d v="2014-01-06T06:00:00"/>
    <n v="1388988000"/>
    <b v="0"/>
    <b v="0"/>
    <s v="games/video games"/>
    <s v="games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x v="496"/>
    <n v="1516860000"/>
    <d v="2018-01-26T06:00:00"/>
    <n v="1516946400"/>
    <b v="0"/>
    <b v="0"/>
    <s v="theater/plays"/>
    <s v="theater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x v="497"/>
    <n v="1374642000"/>
    <d v="2013-08-29T05:00:00"/>
    <n v="1377752400"/>
    <b v="0"/>
    <b v="0"/>
    <s v="music/indie rock"/>
    <s v="music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x v="498"/>
    <n v="1534482000"/>
    <d v="2018-08-18T05:00:00"/>
    <n v="1534568400"/>
    <b v="0"/>
    <b v="1"/>
    <s v="film &amp; video/drama"/>
    <s v="film &amp; video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x v="499"/>
    <n v="1528434000"/>
    <d v="2018-06-10T05:00:00"/>
    <n v="1528606800"/>
    <b v="0"/>
    <b v="1"/>
    <s v="theater/plays"/>
    <s v="theater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x v="500"/>
    <n v="1282626000"/>
    <d v="2010-09-19T05:00:00"/>
    <n v="1284872400"/>
    <b v="0"/>
    <b v="0"/>
    <s v="publishing/fiction"/>
    <s v="publishing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x v="501"/>
    <n v="1535605200"/>
    <d v="2018-09-22T05:00:00"/>
    <n v="1537592400"/>
    <b v="1"/>
    <b v="1"/>
    <s v="film &amp; video/documentary"/>
    <s v="film &amp; video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x v="502"/>
    <n v="1379826000"/>
    <d v="2013-10-08T05:00:00"/>
    <n v="1381208400"/>
    <b v="0"/>
    <b v="0"/>
    <s v="games/mobile games"/>
    <s v="games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x v="503"/>
    <n v="1561957200"/>
    <d v="2019-07-07T05:00:00"/>
    <n v="1562475600"/>
    <b v="0"/>
    <b v="1"/>
    <s v="food/food trucks"/>
    <s v="food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x v="504"/>
    <n v="1525496400"/>
    <d v="2018-05-27T05:00:00"/>
    <n v="1527397200"/>
    <b v="0"/>
    <b v="0"/>
    <s v="photography/photography books"/>
    <s v="photography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x v="505"/>
    <n v="1433912400"/>
    <d v="2015-07-06T05:00:00"/>
    <n v="1436158800"/>
    <b v="0"/>
    <b v="0"/>
    <s v="games/mobile games"/>
    <s v="games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x v="506"/>
    <n v="1453442400"/>
    <d v="2016-02-21T06:00:00"/>
    <n v="1456034400"/>
    <b v="0"/>
    <b v="0"/>
    <s v="music/indie rock"/>
    <s v="music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x v="507"/>
    <n v="1378875600"/>
    <d v="2013-09-26T05:00:00"/>
    <n v="1380171600"/>
    <b v="0"/>
    <b v="0"/>
    <s v="games/video games"/>
    <s v="games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x v="508"/>
    <n v="1452232800"/>
    <d v="2016-01-21T06:00:00"/>
    <n v="1453356000"/>
    <b v="0"/>
    <b v="0"/>
    <s v="music/rock"/>
    <s v="music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x v="509"/>
    <n v="1577253600"/>
    <d v="2020-01-14T06:00:00"/>
    <n v="1578981600"/>
    <b v="0"/>
    <b v="0"/>
    <s v="theater/plays"/>
    <s v="theater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x v="510"/>
    <n v="1537160400"/>
    <d v="2018-09-20T05:00:00"/>
    <n v="1537419600"/>
    <b v="0"/>
    <b v="1"/>
    <s v="theater/plays"/>
    <s v="theater"/>
    <x v="3"/>
  </r>
  <r>
    <n v="547"/>
    <s v="Hardin-Dixon"/>
    <s v="Focused solution-oriented matrix"/>
    <n v="1300"/>
    <n v="12597"/>
    <n v="969"/>
    <x v="1"/>
    <n v="80.75"/>
    <n v="156"/>
    <x v="1"/>
    <s v="USD"/>
    <x v="511"/>
    <n v="1422165600"/>
    <d v="2015-02-06T06:00:00"/>
    <n v="1423202400"/>
    <b v="0"/>
    <b v="0"/>
    <s v="film &amp; video/drama"/>
    <s v="film &amp; video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x v="512"/>
    <n v="1459486800"/>
    <d v="2016-04-14T05:00:00"/>
    <n v="1460610000"/>
    <b v="0"/>
    <b v="0"/>
    <s v="theater/plays"/>
    <s v="theater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x v="513"/>
    <n v="1369717200"/>
    <d v="2013-06-06T05:00:00"/>
    <n v="1370494800"/>
    <b v="0"/>
    <b v="0"/>
    <s v="technology/wearables"/>
    <s v="technology"/>
    <x v="8"/>
  </r>
  <r>
    <n v="550"/>
    <s v="Morrison-Henderson"/>
    <s v="De-engineered disintermediate encoding"/>
    <n v="100"/>
    <n v="4"/>
    <n v="4"/>
    <x v="3"/>
    <n v="4"/>
    <n v="1"/>
    <x v="5"/>
    <s v="CHF"/>
    <x v="514"/>
    <n v="1330495200"/>
    <d v="2012-03-21T05:00:00"/>
    <n v="1332306000"/>
    <b v="0"/>
    <b v="0"/>
    <s v="music/indie rock"/>
    <s v="music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x v="515"/>
    <n v="1419055200"/>
    <d v="2015-01-29T06:00:00"/>
    <n v="1422511200"/>
    <b v="0"/>
    <b v="1"/>
    <s v="technology/web"/>
    <s v="technology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x v="516"/>
    <n v="1480140000"/>
    <d v="2016-11-28T06:00:00"/>
    <n v="1480312800"/>
    <b v="0"/>
    <b v="0"/>
    <s v="theater/plays"/>
    <s v="theater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x v="517"/>
    <n v="1293948000"/>
    <d v="2011-01-03T06:00:00"/>
    <n v="1294034400"/>
    <b v="0"/>
    <b v="0"/>
    <s v="music/rock"/>
    <s v="music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x v="518"/>
    <n v="1482127200"/>
    <d v="2016-12-25T06:00:00"/>
    <n v="1482645600"/>
    <b v="0"/>
    <b v="0"/>
    <s v="music/indie rock"/>
    <s v="music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x v="519"/>
    <n v="1396414800"/>
    <d v="2014-05-03T05:00:00"/>
    <n v="1399093200"/>
    <b v="0"/>
    <b v="0"/>
    <s v="music/rock"/>
    <s v="music"/>
    <x v="1"/>
  </r>
  <r>
    <n v="556"/>
    <s v="Smith and Sons"/>
    <s v="Grass-roots 24/7 attitude"/>
    <n v="5200"/>
    <n v="12467"/>
    <n v="239.75"/>
    <x v="1"/>
    <n v="102.18852459016394"/>
    <n v="122"/>
    <x v="1"/>
    <s v="USD"/>
    <x v="520"/>
    <n v="1315285200"/>
    <d v="2011-09-13T05:00:00"/>
    <n v="1315890000"/>
    <b v="0"/>
    <b v="1"/>
    <s v="publishing/translations"/>
    <s v="publishing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x v="521"/>
    <n v="1443762000"/>
    <d v="2015-10-05T05:00:00"/>
    <n v="1444021200"/>
    <b v="0"/>
    <b v="1"/>
    <s v="film &amp; video/science fiction"/>
    <s v="film &amp; video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x v="522"/>
    <n v="1456293600"/>
    <d v="2016-04-07T05:00:00"/>
    <n v="1460005200"/>
    <b v="0"/>
    <b v="0"/>
    <s v="theater/plays"/>
    <s v="theater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x v="523"/>
    <n v="1470114000"/>
    <d v="2016-08-09T05:00:00"/>
    <n v="1470718800"/>
    <b v="0"/>
    <b v="0"/>
    <s v="theater/plays"/>
    <s v="theater"/>
    <x v="3"/>
  </r>
  <r>
    <n v="560"/>
    <s v="Hunt LLC"/>
    <s v="Re-engineered radical policy"/>
    <n v="20000"/>
    <n v="158832"/>
    <n v="794.16"/>
    <x v="1"/>
    <n v="49.994334277620396"/>
    <n v="3177"/>
    <x v="1"/>
    <s v="USD"/>
    <x v="524"/>
    <n v="1321596000"/>
    <d v="2011-12-28T06:00:00"/>
    <n v="1325052000"/>
    <b v="0"/>
    <b v="0"/>
    <s v="film &amp; video/animation"/>
    <s v="film &amp; video"/>
    <x v="10"/>
  </r>
  <r>
    <n v="561"/>
    <s v="Fowler-Smith"/>
    <s v="Down-sized logistical adapter"/>
    <n v="3000"/>
    <n v="11091"/>
    <n v="369.7"/>
    <x v="1"/>
    <n v="56.015151515151516"/>
    <n v="198"/>
    <x v="5"/>
    <s v="CHF"/>
    <x v="525"/>
    <n v="1318827600"/>
    <d v="2011-10-19T05:00:00"/>
    <n v="1319000400"/>
    <b v="0"/>
    <b v="0"/>
    <s v="theater/plays"/>
    <s v="theater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x v="188"/>
    <n v="1552366800"/>
    <d v="2019-03-14T05:00:00"/>
    <n v="1552539600"/>
    <b v="0"/>
    <b v="0"/>
    <s v="music/rock"/>
    <s v="music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x v="526"/>
    <n v="1542088800"/>
    <d v="2018-12-03T06:00:00"/>
    <n v="1543816800"/>
    <b v="0"/>
    <b v="0"/>
    <s v="film &amp; video/documentary"/>
    <s v="film &amp; video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x v="527"/>
    <n v="1426395600"/>
    <d v="2015-03-23T05:00:00"/>
    <n v="1427086800"/>
    <b v="0"/>
    <b v="0"/>
    <s v="theater/plays"/>
    <s v="theater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x v="528"/>
    <n v="1321336800"/>
    <d v="2011-12-05T06:00:00"/>
    <n v="1323064800"/>
    <b v="0"/>
    <b v="0"/>
    <s v="theater/plays"/>
    <s v="theater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x v="522"/>
    <n v="1456293600"/>
    <d v="2016-03-18T05:00:00"/>
    <n v="1458277200"/>
    <b v="0"/>
    <b v="1"/>
    <s v="music/electric music"/>
    <s v="music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x v="529"/>
    <n v="1404968400"/>
    <d v="2014-07-12T05:00:00"/>
    <n v="1405141200"/>
    <b v="0"/>
    <b v="0"/>
    <s v="music/rock"/>
    <s v="music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x v="530"/>
    <n v="1279170000"/>
    <d v="2010-08-29T05:00:00"/>
    <n v="1283058000"/>
    <b v="0"/>
    <b v="0"/>
    <s v="theater/plays"/>
    <s v="theater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x v="531"/>
    <n v="1294725600"/>
    <d v="2011-01-23T06:00:00"/>
    <n v="1295762400"/>
    <b v="0"/>
    <b v="0"/>
    <s v="film &amp; video/animation"/>
    <s v="film &amp; video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x v="515"/>
    <n v="1419055200"/>
    <d v="2014-12-26T06:00:00"/>
    <n v="1419573600"/>
    <b v="0"/>
    <b v="1"/>
    <s v="music/rock"/>
    <s v="music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x v="532"/>
    <n v="1434690000"/>
    <d v="2015-08-05T05:00:00"/>
    <n v="1438750800"/>
    <b v="0"/>
    <b v="0"/>
    <s v="film &amp; video/shorts"/>
    <s v="film &amp; video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x v="533"/>
    <n v="1443416400"/>
    <d v="2015-10-14T05:00:00"/>
    <n v="1444798800"/>
    <b v="0"/>
    <b v="1"/>
    <s v="music/rock"/>
    <s v="music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x v="409"/>
    <n v="1399006800"/>
    <d v="2014-05-04T05:00:00"/>
    <n v="1399179600"/>
    <b v="0"/>
    <b v="0"/>
    <s v="journalism/audio"/>
    <s v="journalism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x v="534"/>
    <n v="1575698400"/>
    <d v="2019-12-17T06:00:00"/>
    <n v="1576562400"/>
    <b v="0"/>
    <b v="1"/>
    <s v="food/food trucks"/>
    <s v="food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x v="53"/>
    <n v="1400562000"/>
    <d v="2014-05-23T05:00:00"/>
    <n v="1400821200"/>
    <b v="0"/>
    <b v="1"/>
    <s v="theater/plays"/>
    <s v="theater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x v="535"/>
    <n v="1509512400"/>
    <d v="2017-11-18T06:00:00"/>
    <n v="1510984800"/>
    <b v="0"/>
    <b v="0"/>
    <s v="theater/plays"/>
    <s v="theater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x v="536"/>
    <n v="1299823200"/>
    <d v="2011-04-06T05:00:00"/>
    <n v="1302066000"/>
    <b v="0"/>
    <b v="0"/>
    <s v="music/jazz"/>
    <s v="music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x v="537"/>
    <n v="1322719200"/>
    <d v="2011-12-04T06:00:00"/>
    <n v="1322978400"/>
    <b v="0"/>
    <b v="0"/>
    <s v="film &amp; video/science fiction"/>
    <s v="film &amp; video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x v="538"/>
    <n v="1312693200"/>
    <d v="2011-08-19T05:00:00"/>
    <n v="1313730000"/>
    <b v="0"/>
    <b v="0"/>
    <s v="music/jazz"/>
    <s v="music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x v="539"/>
    <n v="1393394400"/>
    <d v="2014-03-06T06:00:00"/>
    <n v="1394085600"/>
    <b v="0"/>
    <b v="0"/>
    <s v="theater/plays"/>
    <s v="theater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x v="540"/>
    <n v="1304053200"/>
    <d v="2011-05-14T05:00:00"/>
    <n v="1305349200"/>
    <b v="0"/>
    <b v="0"/>
    <s v="technology/web"/>
    <s v="technology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x v="505"/>
    <n v="1433912400"/>
    <d v="2015-06-15T05:00:00"/>
    <n v="1434344400"/>
    <b v="0"/>
    <b v="1"/>
    <s v="games/video games"/>
    <s v="games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x v="541"/>
    <n v="1329717600"/>
    <d v="2012-03-08T06:00:00"/>
    <n v="1331186400"/>
    <b v="0"/>
    <b v="0"/>
    <s v="film &amp; video/documentary"/>
    <s v="film &amp; video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x v="542"/>
    <n v="1335330000"/>
    <d v="2012-05-09T05:00:00"/>
    <n v="1336539600"/>
    <b v="0"/>
    <b v="0"/>
    <s v="technology/web"/>
    <s v="technology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x v="543"/>
    <n v="1268888400"/>
    <d v="2010-03-28T05:00:00"/>
    <n v="1269752400"/>
    <b v="0"/>
    <b v="0"/>
    <s v="publishing/translations"/>
    <s v="publishing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x v="544"/>
    <n v="1289973600"/>
    <d v="2010-12-06T06:00:00"/>
    <n v="1291615200"/>
    <b v="0"/>
    <b v="0"/>
    <s v="music/rock"/>
    <s v="music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x v="35"/>
    <n v="1547877600"/>
    <d v="2019-03-12T05:00:00"/>
    <n v="1552366800"/>
    <b v="0"/>
    <b v="1"/>
    <s v="food/food trucks"/>
    <s v="food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x v="152"/>
    <n v="1269493200"/>
    <d v="2010-04-25T05:00:00"/>
    <n v="1272171600"/>
    <b v="0"/>
    <b v="0"/>
    <s v="theater/plays"/>
    <s v="theater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x v="545"/>
    <n v="1436072400"/>
    <d v="2015-07-12T05:00:00"/>
    <n v="1436677200"/>
    <b v="0"/>
    <b v="0"/>
    <s v="film &amp; video/documentary"/>
    <s v="film &amp; video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x v="546"/>
    <n v="1419141600"/>
    <d v="2015-01-01T06:00:00"/>
    <n v="1420092000"/>
    <b v="0"/>
    <b v="0"/>
    <s v="publishing/radio &amp; podcasts"/>
    <s v="publishing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x v="547"/>
    <n v="1279083600"/>
    <d v="2010-07-24T05:00:00"/>
    <n v="1279947600"/>
    <b v="0"/>
    <b v="0"/>
    <s v="games/video games"/>
    <s v="games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x v="548"/>
    <n v="1401426000"/>
    <d v="2014-06-08T05:00:00"/>
    <n v="1402203600"/>
    <b v="0"/>
    <b v="0"/>
    <s v="theater/plays"/>
    <s v="theater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x v="549"/>
    <n v="1395810000"/>
    <d v="2014-04-08T05:00:00"/>
    <n v="1396933200"/>
    <b v="0"/>
    <b v="0"/>
    <s v="film &amp; video/animation"/>
    <s v="film &amp; video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x v="550"/>
    <n v="1467003600"/>
    <d v="2016-06-30T05:00:00"/>
    <n v="1467262800"/>
    <b v="0"/>
    <b v="1"/>
    <s v="theater/plays"/>
    <s v="theater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x v="551"/>
    <n v="1268715600"/>
    <d v="2010-04-06T05:00:00"/>
    <n v="1270530000"/>
    <b v="0"/>
    <b v="1"/>
    <s v="theater/plays"/>
    <s v="theater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x v="552"/>
    <n v="1457157600"/>
    <d v="2016-03-12T06:00:00"/>
    <n v="1457762400"/>
    <b v="0"/>
    <b v="1"/>
    <s v="film &amp; video/drama"/>
    <s v="film &amp; video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x v="462"/>
    <n v="1573970400"/>
    <d v="2019-12-05T06:00:00"/>
    <n v="1575525600"/>
    <b v="0"/>
    <b v="0"/>
    <s v="theater/plays"/>
    <s v="theater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x v="553"/>
    <n v="1276578000"/>
    <d v="2010-07-14T05:00:00"/>
    <n v="1279083600"/>
    <b v="0"/>
    <b v="0"/>
    <s v="music/rock"/>
    <s v="music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x v="554"/>
    <n v="1423720800"/>
    <d v="2015-02-20T06:00:00"/>
    <n v="1424412000"/>
    <b v="0"/>
    <b v="0"/>
    <s v="film &amp; video/documentary"/>
    <s v="film &amp; video"/>
    <x v="4"/>
  </r>
  <r>
    <n v="600"/>
    <s v="Brown-George"/>
    <s v="Cross-platform tertiary array"/>
    <n v="100"/>
    <n v="5"/>
    <n v="5"/>
    <x v="0"/>
    <n v="5"/>
    <n v="1"/>
    <x v="4"/>
    <s v="GBP"/>
    <x v="555"/>
    <n v="1375160400"/>
    <d v="2013-08-11T05:00:00"/>
    <n v="1376197200"/>
    <b v="0"/>
    <b v="0"/>
    <s v="food/food trucks"/>
    <s v="food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x v="548"/>
    <n v="1401426000"/>
    <d v="2014-06-16T05:00:00"/>
    <n v="1402894800"/>
    <b v="1"/>
    <b v="0"/>
    <s v="technology/wearables"/>
    <s v="technology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x v="62"/>
    <n v="1433480400"/>
    <d v="2015-06-16T05:00:00"/>
    <n v="1434430800"/>
    <b v="0"/>
    <b v="0"/>
    <s v="theater/plays"/>
    <s v="theater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x v="556"/>
    <n v="1555563600"/>
    <d v="2019-05-15T05:00:00"/>
    <n v="1557896400"/>
    <b v="0"/>
    <b v="0"/>
    <s v="theater/plays"/>
    <s v="theater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x v="557"/>
    <n v="1295676000"/>
    <d v="2011-02-12T06:00:00"/>
    <n v="1297490400"/>
    <b v="0"/>
    <b v="0"/>
    <s v="theater/plays"/>
    <s v="theater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x v="27"/>
    <n v="1443848400"/>
    <d v="2015-11-13T06:00:00"/>
    <n v="1447394400"/>
    <b v="0"/>
    <b v="0"/>
    <s v="publishing/nonfiction"/>
    <s v="publishing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x v="558"/>
    <n v="1457330400"/>
    <d v="2016-03-18T05:00:00"/>
    <n v="1458277200"/>
    <b v="0"/>
    <b v="0"/>
    <s v="music/rock"/>
    <s v="music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x v="559"/>
    <n v="1395550800"/>
    <d v="2014-03-25T05:00:00"/>
    <n v="1395723600"/>
    <b v="0"/>
    <b v="0"/>
    <s v="food/food trucks"/>
    <s v="food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x v="426"/>
    <n v="1551852000"/>
    <d v="2019-03-10T06:00:00"/>
    <n v="1552197600"/>
    <b v="0"/>
    <b v="1"/>
    <s v="music/jazz"/>
    <s v="music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x v="560"/>
    <n v="1547618400"/>
    <d v="2019-02-02T06:00:00"/>
    <n v="1549087200"/>
    <b v="0"/>
    <b v="0"/>
    <s v="film &amp; video/science fiction"/>
    <s v="film &amp; video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x v="561"/>
    <n v="1355637600"/>
    <d v="2012-12-30T06:00:00"/>
    <n v="1356847200"/>
    <b v="0"/>
    <b v="0"/>
    <s v="theater/plays"/>
    <s v="theater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x v="562"/>
    <n v="1374728400"/>
    <d v="2013-08-06T05:00:00"/>
    <n v="1375765200"/>
    <b v="0"/>
    <b v="0"/>
    <s v="theater/plays"/>
    <s v="theater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x v="563"/>
    <n v="1287810000"/>
    <d v="2010-11-15T06:00:00"/>
    <n v="1289800800"/>
    <b v="0"/>
    <b v="0"/>
    <s v="music/electric music"/>
    <s v="music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x v="564"/>
    <n v="1503723600"/>
    <d v="2017-09-04T05:00:00"/>
    <n v="1504501200"/>
    <b v="0"/>
    <b v="0"/>
    <s v="theater/plays"/>
    <s v="theater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x v="565"/>
    <n v="1484114400"/>
    <d v="2017-01-29T06:00:00"/>
    <n v="1485669600"/>
    <b v="0"/>
    <b v="0"/>
    <s v="theater/plays"/>
    <s v="theater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x v="566"/>
    <n v="1461906000"/>
    <d v="2016-05-09T05:00:00"/>
    <n v="1462770000"/>
    <b v="0"/>
    <b v="0"/>
    <s v="theater/plays"/>
    <s v="theater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x v="567"/>
    <n v="1379653200"/>
    <d v="2013-09-21T05:00:00"/>
    <n v="1379739600"/>
    <b v="0"/>
    <b v="1"/>
    <s v="music/indie rock"/>
    <s v="music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x v="568"/>
    <n v="1401858000"/>
    <d v="2014-06-14T05:00:00"/>
    <n v="1402722000"/>
    <b v="0"/>
    <b v="0"/>
    <s v="theater/plays"/>
    <s v="theater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x v="569"/>
    <n v="1367470800"/>
    <d v="2013-05-23T05:00:00"/>
    <n v="1369285200"/>
    <b v="0"/>
    <b v="0"/>
    <s v="publishing/nonfiction"/>
    <s v="publishing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x v="570"/>
    <n v="1304658000"/>
    <d v="2011-05-07T05:00:00"/>
    <n v="1304744400"/>
    <b v="1"/>
    <b v="1"/>
    <s v="theater/plays"/>
    <s v="theater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x v="571"/>
    <n v="1467954000"/>
    <d v="2016-07-12T05:00:00"/>
    <n v="1468299600"/>
    <b v="0"/>
    <b v="0"/>
    <s v="photography/photography books"/>
    <s v="photography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x v="572"/>
    <n v="1473742800"/>
    <d v="2016-09-18T05:00:00"/>
    <n v="1474174800"/>
    <b v="0"/>
    <b v="0"/>
    <s v="theater/plays"/>
    <s v="theater"/>
    <x v="3"/>
  </r>
  <r>
    <n v="622"/>
    <s v="Smith-Smith"/>
    <s v="Total leadingedge neural-net"/>
    <n v="189000"/>
    <n v="5916"/>
    <n v="3.1301587301587301"/>
    <x v="0"/>
    <n v="92.4375"/>
    <n v="64"/>
    <x v="1"/>
    <s v="USD"/>
    <x v="573"/>
    <n v="1523768400"/>
    <d v="2018-05-11T05:00:00"/>
    <n v="1526014800"/>
    <b v="0"/>
    <b v="0"/>
    <s v="music/indie rock"/>
    <s v="music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x v="574"/>
    <n v="1437022800"/>
    <d v="2015-07-21T05:00:00"/>
    <n v="1437454800"/>
    <b v="0"/>
    <b v="0"/>
    <s v="theater/plays"/>
    <s v="theater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x v="511"/>
    <n v="1422165600"/>
    <d v="2015-01-31T06:00:00"/>
    <n v="1422684000"/>
    <b v="0"/>
    <b v="0"/>
    <s v="photography/photography books"/>
    <s v="photography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x v="575"/>
    <n v="1580104800"/>
    <d v="2020-02-10T06:00:00"/>
    <n v="1581314400"/>
    <b v="0"/>
    <b v="0"/>
    <s v="theater/plays"/>
    <s v="theater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x v="576"/>
    <n v="1285650000"/>
    <d v="2010-10-07T05:00:00"/>
    <n v="1286427600"/>
    <b v="0"/>
    <b v="1"/>
    <s v="theater/plays"/>
    <s v="theater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x v="577"/>
    <n v="1276664400"/>
    <d v="2010-07-10T05:00:00"/>
    <n v="1278738000"/>
    <b v="1"/>
    <b v="0"/>
    <s v="food/food trucks"/>
    <s v="food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x v="578"/>
    <n v="1286168400"/>
    <d v="2010-10-07T05:00:00"/>
    <n v="1286427600"/>
    <b v="0"/>
    <b v="0"/>
    <s v="music/indie rock"/>
    <s v="music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x v="579"/>
    <n v="1467781200"/>
    <d v="2016-07-08T05:00:00"/>
    <n v="1467954000"/>
    <b v="0"/>
    <b v="1"/>
    <s v="theater/plays"/>
    <s v="theater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x v="580"/>
    <n v="1556686800"/>
    <d v="2019-05-12T05:00:00"/>
    <n v="1557637200"/>
    <b v="0"/>
    <b v="1"/>
    <s v="theater/plays"/>
    <s v="theater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x v="581"/>
    <n v="1553576400"/>
    <d v="2019-03-30T05:00:00"/>
    <n v="1553922000"/>
    <b v="0"/>
    <b v="0"/>
    <s v="theater/plays"/>
    <s v="theater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x v="582"/>
    <n v="1414904400"/>
    <d v="2014-11-20T06:00:00"/>
    <n v="1416463200"/>
    <b v="0"/>
    <b v="0"/>
    <s v="theater/plays"/>
    <s v="theater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x v="336"/>
    <n v="1446876000"/>
    <d v="2015-11-11T06:00:00"/>
    <n v="1447221600"/>
    <b v="0"/>
    <b v="0"/>
    <s v="film &amp; video/animation"/>
    <s v="film &amp; video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x v="583"/>
    <n v="1490418000"/>
    <d v="2017-04-08T05:00:00"/>
    <n v="1491627600"/>
    <b v="0"/>
    <b v="0"/>
    <s v="film &amp; video/television"/>
    <s v="film &amp; video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x v="584"/>
    <n v="1360389600"/>
    <d v="2013-03-13T05:00:00"/>
    <n v="1363150800"/>
    <b v="0"/>
    <b v="0"/>
    <s v="film &amp; video/television"/>
    <s v="film &amp; video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x v="585"/>
    <n v="1326866400"/>
    <d v="2012-03-03T06:00:00"/>
    <n v="1330754400"/>
    <b v="0"/>
    <b v="1"/>
    <s v="film &amp; video/animation"/>
    <s v="film &amp; video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x v="586"/>
    <n v="1479103200"/>
    <d v="2016-11-22T06:00:00"/>
    <n v="1479794400"/>
    <b v="0"/>
    <b v="0"/>
    <s v="theater/plays"/>
    <s v="theater"/>
    <x v="3"/>
  </r>
  <r>
    <n v="638"/>
    <s v="Weaver Ltd"/>
    <s v="Monitored 24/7 approach"/>
    <n v="81600"/>
    <n v="9318"/>
    <n v="11.419117647058824"/>
    <x v="0"/>
    <n v="99.127659574468083"/>
    <n v="94"/>
    <x v="1"/>
    <s v="USD"/>
    <x v="587"/>
    <n v="1280206800"/>
    <d v="2010-08-08T05:00:00"/>
    <n v="1281243600"/>
    <b v="0"/>
    <b v="1"/>
    <s v="theater/plays"/>
    <s v="theater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x v="588"/>
    <n v="1532754000"/>
    <d v="2018-07-28T05:00:00"/>
    <n v="1532754000"/>
    <b v="0"/>
    <b v="1"/>
    <s v="film &amp; video/drama"/>
    <s v="film &amp; video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x v="589"/>
    <n v="1453096800"/>
    <d v="2016-01-21T06:00:00"/>
    <n v="1453356000"/>
    <b v="0"/>
    <b v="0"/>
    <s v="theater/plays"/>
    <s v="theater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x v="590"/>
    <n v="1487570400"/>
    <d v="2017-03-20T05:00:00"/>
    <n v="1489986000"/>
    <b v="0"/>
    <b v="0"/>
    <s v="theater/plays"/>
    <s v="theater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x v="591"/>
    <n v="1545026400"/>
    <d v="2018-12-26T06:00:00"/>
    <n v="1545804000"/>
    <b v="0"/>
    <b v="0"/>
    <s v="technology/wearables"/>
    <s v="technology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x v="592"/>
    <n v="1488348000"/>
    <d v="2017-03-19T05:00:00"/>
    <n v="1489899600"/>
    <b v="0"/>
    <b v="0"/>
    <s v="theater/plays"/>
    <s v="theater"/>
    <x v="3"/>
  </r>
  <r>
    <n v="644"/>
    <s v="Peters-Nelson"/>
    <s v="Distributed real-time algorithm"/>
    <n v="169400"/>
    <n v="81984"/>
    <n v="48.396694214876035"/>
    <x v="0"/>
    <n v="28"/>
    <n v="2928"/>
    <x v="0"/>
    <s v="CAD"/>
    <x v="593"/>
    <n v="1545112800"/>
    <d v="2019-01-03T06:00:00"/>
    <n v="1546495200"/>
    <b v="0"/>
    <b v="0"/>
    <s v="theater/plays"/>
    <s v="theater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x v="594"/>
    <n v="1537938000"/>
    <d v="2018-10-17T05:00:00"/>
    <n v="1539752400"/>
    <b v="0"/>
    <b v="1"/>
    <s v="music/rock"/>
    <s v="music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x v="595"/>
    <n v="1363150800"/>
    <d v="2013-03-24T05:00:00"/>
    <n v="1364101200"/>
    <b v="0"/>
    <b v="0"/>
    <s v="games/video games"/>
    <s v="games"/>
    <x v="11"/>
  </r>
  <r>
    <n v="647"/>
    <s v="Jordan-Wolfe"/>
    <s v="Inverse multimedia Graphic Interface"/>
    <n v="4500"/>
    <n v="1863"/>
    <n v="41.4"/>
    <x v="0"/>
    <n v="103.5"/>
    <n v="18"/>
    <x v="1"/>
    <s v="USD"/>
    <x v="596"/>
    <n v="1523250000"/>
    <d v="2018-05-03T05:00:00"/>
    <n v="1525323600"/>
    <b v="0"/>
    <b v="0"/>
    <s v="publishing/translations"/>
    <s v="publishing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x v="597"/>
    <n v="1499317200"/>
    <d v="2017-07-24T05:00:00"/>
    <n v="1500872400"/>
    <b v="1"/>
    <b v="0"/>
    <s v="food/food trucks"/>
    <s v="food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x v="598"/>
    <n v="1287550800"/>
    <d v="2010-10-31T05:00:00"/>
    <n v="1288501200"/>
    <b v="1"/>
    <b v="1"/>
    <s v="theater/plays"/>
    <s v="theater"/>
    <x v="3"/>
  </r>
  <r>
    <n v="650"/>
    <s v="Wilson, Wilson and Mathis"/>
    <s v="Optional asymmetric success"/>
    <n v="100"/>
    <n v="2"/>
    <n v="2"/>
    <x v="0"/>
    <n v="2"/>
    <n v="1"/>
    <x v="1"/>
    <s v="USD"/>
    <x v="599"/>
    <n v="1404795600"/>
    <d v="2014-08-04T05:00:00"/>
    <n v="1407128400"/>
    <b v="0"/>
    <b v="0"/>
    <s v="music/jazz"/>
    <s v="music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x v="600"/>
    <n v="1393048800"/>
    <d v="2014-03-09T06:00:00"/>
    <n v="1394344800"/>
    <b v="0"/>
    <b v="0"/>
    <s v="film &amp; video/shorts"/>
    <s v="film &amp; video"/>
    <x v="12"/>
  </r>
  <r>
    <n v="652"/>
    <s v="Cisneros Ltd"/>
    <s v="Vision-oriented regional hub"/>
    <n v="10000"/>
    <n v="12684"/>
    <n v="126.84"/>
    <x v="1"/>
    <n v="31.012224938875306"/>
    <n v="409"/>
    <x v="1"/>
    <s v="USD"/>
    <x v="601"/>
    <n v="1470373200"/>
    <d v="2016-09-17T05:00:00"/>
    <n v="1474088400"/>
    <b v="0"/>
    <b v="0"/>
    <s v="technology/web"/>
    <s v="technology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x v="602"/>
    <n v="1460091600"/>
    <d v="2016-04-10T05:00:00"/>
    <n v="1460264400"/>
    <b v="0"/>
    <b v="0"/>
    <s v="technology/web"/>
    <s v="technology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x v="335"/>
    <n v="1440392400"/>
    <d v="2015-08-29T05:00:00"/>
    <n v="1440824400"/>
    <b v="0"/>
    <b v="0"/>
    <s v="music/metal"/>
    <s v="music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x v="603"/>
    <n v="1488434400"/>
    <d v="2017-03-15T05:00:00"/>
    <n v="1489554000"/>
    <b v="1"/>
    <b v="0"/>
    <s v="photography/photography books"/>
    <s v="photography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x v="604"/>
    <n v="1514440800"/>
    <d v="2018-01-02T06:00:00"/>
    <n v="1514872800"/>
    <b v="0"/>
    <b v="0"/>
    <s v="food/food trucks"/>
    <s v="food"/>
    <x v="0"/>
  </r>
  <r>
    <n v="657"/>
    <s v="Russo, Kim and Mccoy"/>
    <s v="Balanced optimal hardware"/>
    <n v="10000"/>
    <n v="824"/>
    <n v="8.24"/>
    <x v="0"/>
    <n v="58.857142857142854"/>
    <n v="14"/>
    <x v="1"/>
    <s v="USD"/>
    <x v="605"/>
    <n v="1514354400"/>
    <d v="2018-01-12T06:00:00"/>
    <n v="1515736800"/>
    <b v="0"/>
    <b v="0"/>
    <s v="film &amp; video/science fiction"/>
    <s v="film &amp; video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x v="606"/>
    <n v="1440910800"/>
    <d v="2015-09-22T05:00:00"/>
    <n v="1442898000"/>
    <b v="0"/>
    <b v="0"/>
    <s v="music/rock"/>
    <s v="music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x v="65"/>
    <n v="1296108000"/>
    <d v="2011-01-28T06:00:00"/>
    <n v="1296194400"/>
    <b v="0"/>
    <b v="0"/>
    <s v="film &amp; video/documentary"/>
    <s v="film &amp; video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x v="607"/>
    <n v="1440133200"/>
    <d v="2015-08-30T05:00:00"/>
    <n v="1440910800"/>
    <b v="1"/>
    <b v="0"/>
    <s v="theater/plays"/>
    <s v="theater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x v="608"/>
    <n v="1332910800"/>
    <d v="2012-04-27T05:00:00"/>
    <n v="1335502800"/>
    <b v="0"/>
    <b v="0"/>
    <s v="music/jazz"/>
    <s v="music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x v="609"/>
    <n v="1544335200"/>
    <d v="2018-12-13T06:00:00"/>
    <n v="1544680800"/>
    <b v="0"/>
    <b v="0"/>
    <s v="theater/plays"/>
    <s v="theater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x v="610"/>
    <n v="1286427600"/>
    <d v="2010-10-30T05:00:00"/>
    <n v="1288414800"/>
    <b v="0"/>
    <b v="0"/>
    <s v="theater/plays"/>
    <s v="theater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x v="541"/>
    <n v="1329717600"/>
    <d v="2012-03-01T06:00:00"/>
    <n v="1330581600"/>
    <b v="0"/>
    <b v="0"/>
    <s v="music/jazz"/>
    <s v="music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x v="611"/>
    <n v="1310187600"/>
    <d v="2011-07-23T05:00:00"/>
    <n v="1311397200"/>
    <b v="0"/>
    <b v="1"/>
    <s v="film &amp; video/documentary"/>
    <s v="film &amp; video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x v="612"/>
    <n v="1377838800"/>
    <d v="2013-09-05T05:00:00"/>
    <n v="1378357200"/>
    <b v="0"/>
    <b v="1"/>
    <s v="theater/plays"/>
    <s v="theater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x v="613"/>
    <n v="1410325200"/>
    <d v="2014-09-19T05:00:00"/>
    <n v="1411102800"/>
    <b v="0"/>
    <b v="0"/>
    <s v="journalism/audio"/>
    <s v="journalism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x v="614"/>
    <n v="1343797200"/>
    <d v="2012-08-13T05:00:00"/>
    <n v="1344834000"/>
    <b v="0"/>
    <b v="0"/>
    <s v="theater/plays"/>
    <s v="theater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x v="615"/>
    <n v="1498453200"/>
    <d v="2017-07-05T05:00:00"/>
    <n v="1499230800"/>
    <b v="0"/>
    <b v="0"/>
    <s v="theater/plays"/>
    <s v="theater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x v="90"/>
    <n v="1456380000"/>
    <d v="2016-03-08T06:00:00"/>
    <n v="1457416800"/>
    <b v="0"/>
    <b v="0"/>
    <s v="music/indie rock"/>
    <s v="music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x v="616"/>
    <n v="1280552400"/>
    <d v="2010-08-04T05:00:00"/>
    <n v="1280898000"/>
    <b v="0"/>
    <b v="1"/>
    <s v="theater/plays"/>
    <s v="theater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x v="617"/>
    <n v="1521608400"/>
    <d v="2018-03-31T05:00:00"/>
    <n v="1522472400"/>
    <b v="0"/>
    <b v="0"/>
    <s v="theater/plays"/>
    <s v="theater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x v="618"/>
    <n v="1460696400"/>
    <d v="2016-05-06T05:00:00"/>
    <n v="1462510800"/>
    <b v="0"/>
    <b v="0"/>
    <s v="music/indie rock"/>
    <s v="music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x v="619"/>
    <n v="1313730000"/>
    <d v="2011-10-05T05:00:00"/>
    <n v="1317790800"/>
    <b v="0"/>
    <b v="0"/>
    <s v="photography/photography books"/>
    <s v="photography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x v="620"/>
    <n v="1568178000"/>
    <d v="2019-09-18T05:00:00"/>
    <n v="1568782800"/>
    <b v="0"/>
    <b v="0"/>
    <s v="journalism/audio"/>
    <s v="journalism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x v="621"/>
    <n v="1348635600"/>
    <d v="2012-10-05T05:00:00"/>
    <n v="1349413200"/>
    <b v="0"/>
    <b v="0"/>
    <s v="photography/photography books"/>
    <s v="photography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x v="622"/>
    <n v="1468126800"/>
    <d v="2016-08-29T05:00:00"/>
    <n v="1472446800"/>
    <b v="0"/>
    <b v="0"/>
    <s v="publishing/fiction"/>
    <s v="publishing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x v="35"/>
    <n v="1547877600"/>
    <d v="2019-01-21T06:00:00"/>
    <n v="1548050400"/>
    <b v="0"/>
    <b v="0"/>
    <s v="film &amp; video/drama"/>
    <s v="film &amp; video"/>
    <x v="6"/>
  </r>
  <r>
    <n v="679"/>
    <s v="Davis Ltd"/>
    <s v="Synchronized motivating solution"/>
    <n v="1400"/>
    <n v="14511"/>
    <n v="1036.5"/>
    <x v="1"/>
    <n v="39.97520661157025"/>
    <n v="363"/>
    <x v="1"/>
    <s v="USD"/>
    <x v="623"/>
    <n v="1571374800"/>
    <d v="2019-10-23T05:00:00"/>
    <n v="1571806800"/>
    <b v="0"/>
    <b v="1"/>
    <s v="food/food trucks"/>
    <s v="food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x v="624"/>
    <n v="1576303200"/>
    <d v="2019-12-16T06:00:00"/>
    <n v="1576476000"/>
    <b v="0"/>
    <b v="1"/>
    <s v="games/mobile games"/>
    <s v="games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x v="625"/>
    <n v="1324447200"/>
    <d v="2011-12-27T06:00:00"/>
    <n v="1324965600"/>
    <b v="0"/>
    <b v="0"/>
    <s v="theater/plays"/>
    <s v="theater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x v="626"/>
    <n v="1386741600"/>
    <d v="2013-12-20T06:00:00"/>
    <n v="1387519200"/>
    <b v="0"/>
    <b v="0"/>
    <s v="theater/plays"/>
    <s v="theater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x v="627"/>
    <n v="1537074000"/>
    <d v="2018-09-18T05:00:00"/>
    <n v="1537246800"/>
    <b v="0"/>
    <b v="0"/>
    <s v="theater/plays"/>
    <s v="theater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x v="628"/>
    <n v="1277787600"/>
    <d v="2010-07-19T05:00:00"/>
    <n v="1279515600"/>
    <b v="0"/>
    <b v="0"/>
    <s v="publishing/nonfiction"/>
    <s v="publishing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x v="629"/>
    <n v="1440306000"/>
    <d v="2015-09-16T05:00:00"/>
    <n v="1442379600"/>
    <b v="0"/>
    <b v="0"/>
    <s v="theater/plays"/>
    <s v="theater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x v="630"/>
    <n v="1522126800"/>
    <d v="2018-04-07T05:00:00"/>
    <n v="1523077200"/>
    <b v="0"/>
    <b v="0"/>
    <s v="technology/wearables"/>
    <s v="technology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x v="631"/>
    <n v="1489298400"/>
    <d v="2017-03-15T05:00:00"/>
    <n v="1489554000"/>
    <b v="0"/>
    <b v="0"/>
    <s v="theater/plays"/>
    <s v="theater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x v="632"/>
    <n v="1547100000"/>
    <d v="2019-01-26T06:00:00"/>
    <n v="1548482400"/>
    <b v="0"/>
    <b v="1"/>
    <s v="film &amp; video/television"/>
    <s v="film &amp; video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x v="633"/>
    <n v="1383022800"/>
    <d v="2013-11-10T06:00:00"/>
    <n v="1384063200"/>
    <b v="0"/>
    <b v="0"/>
    <s v="technology/web"/>
    <s v="technology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x v="634"/>
    <n v="1322373600"/>
    <d v="2011-12-03T06:00:00"/>
    <n v="1322892000"/>
    <b v="0"/>
    <b v="1"/>
    <s v="film &amp; video/documentary"/>
    <s v="film &amp; video"/>
    <x v="4"/>
  </r>
  <r>
    <n v="691"/>
    <s v="Ray, Li and Li"/>
    <s v="Front-line disintermediate hub"/>
    <n v="5000"/>
    <n v="7119"/>
    <n v="142.38"/>
    <x v="1"/>
    <n v="30.037974683544302"/>
    <n v="237"/>
    <x v="1"/>
    <s v="USD"/>
    <x v="635"/>
    <n v="1349240400"/>
    <d v="2012-10-20T05:00:00"/>
    <n v="1350709200"/>
    <b v="1"/>
    <b v="1"/>
    <s v="film &amp; video/documentary"/>
    <s v="film &amp; video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x v="636"/>
    <n v="1562648400"/>
    <d v="2019-07-27T05:00:00"/>
    <n v="1564203600"/>
    <b v="0"/>
    <b v="0"/>
    <s v="music/rock"/>
    <s v="music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x v="637"/>
    <n v="1508216400"/>
    <d v="2017-11-03T05:00:00"/>
    <n v="1509685200"/>
    <b v="0"/>
    <b v="0"/>
    <s v="theater/plays"/>
    <s v="theater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x v="638"/>
    <n v="1511762400"/>
    <d v="2018-01-03T06:00:00"/>
    <n v="1514959200"/>
    <b v="0"/>
    <b v="0"/>
    <s v="theater/plays"/>
    <s v="theater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x v="639"/>
    <n v="1447480800"/>
    <d v="2015-11-30T06:00:00"/>
    <n v="1448863200"/>
    <b v="1"/>
    <b v="0"/>
    <s v="music/rock"/>
    <s v="music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x v="640"/>
    <n v="1429506000"/>
    <d v="2015-04-21T05:00:00"/>
    <n v="1429592400"/>
    <b v="0"/>
    <b v="1"/>
    <s v="theater/plays"/>
    <s v="theater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x v="641"/>
    <n v="1522472400"/>
    <d v="2018-04-02T05:00:00"/>
    <n v="1522645200"/>
    <b v="0"/>
    <b v="0"/>
    <s v="music/electric music"/>
    <s v="music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x v="642"/>
    <n v="1322114400"/>
    <d v="2011-12-08T06:00:00"/>
    <n v="1323324000"/>
    <b v="0"/>
    <b v="0"/>
    <s v="technology/wearables"/>
    <s v="technology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x v="230"/>
    <n v="1561438800"/>
    <d v="2019-06-26T05:00:00"/>
    <n v="1561525200"/>
    <b v="0"/>
    <b v="0"/>
    <s v="film &amp; video/drama"/>
    <s v="film &amp; video"/>
    <x v="6"/>
  </r>
  <r>
    <n v="700"/>
    <s v="Cole, Petty and Cameron"/>
    <s v="Realigned zero administration paradigm"/>
    <n v="100"/>
    <n v="3"/>
    <n v="3"/>
    <x v="0"/>
    <n v="3"/>
    <n v="1"/>
    <x v="1"/>
    <s v="USD"/>
    <x v="67"/>
    <n v="1264399200"/>
    <d v="2010-02-09T06:00:00"/>
    <n v="1265695200"/>
    <b v="0"/>
    <b v="0"/>
    <s v="technology/wearables"/>
    <s v="technology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x v="643"/>
    <n v="1301202000"/>
    <d v="2011-04-03T05:00:00"/>
    <n v="1301806800"/>
    <b v="1"/>
    <b v="0"/>
    <s v="theater/plays"/>
    <s v="theater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x v="644"/>
    <n v="1374469200"/>
    <d v="2013-07-27T05:00:00"/>
    <n v="1374901200"/>
    <b v="0"/>
    <b v="0"/>
    <s v="technology/wearables"/>
    <s v="technology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x v="645"/>
    <n v="1334984400"/>
    <d v="2012-05-08T05:00:00"/>
    <n v="1336453200"/>
    <b v="1"/>
    <b v="1"/>
    <s v="publishing/translations"/>
    <s v="publishing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x v="646"/>
    <n v="1467608400"/>
    <d v="2016-07-19T05:00:00"/>
    <n v="1468904400"/>
    <b v="0"/>
    <b v="0"/>
    <s v="film &amp; video/animation"/>
    <s v="film &amp; video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x v="626"/>
    <n v="1386741600"/>
    <d v="2013-12-15T06:00:00"/>
    <n v="1387087200"/>
    <b v="0"/>
    <b v="0"/>
    <s v="publishing/nonfiction"/>
    <s v="publishing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x v="647"/>
    <n v="1546754400"/>
    <d v="2019-01-14T06:00:00"/>
    <n v="1547445600"/>
    <b v="0"/>
    <b v="1"/>
    <s v="technology/web"/>
    <s v="technology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x v="159"/>
    <n v="1544248800"/>
    <d v="2019-01-13T06:00:00"/>
    <n v="1547359200"/>
    <b v="0"/>
    <b v="0"/>
    <s v="film &amp; video/drama"/>
    <s v="film &amp; video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x v="648"/>
    <n v="1495429200"/>
    <d v="2017-06-01T05:00:00"/>
    <n v="1496293200"/>
    <b v="0"/>
    <b v="0"/>
    <s v="theater/plays"/>
    <s v="theater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x v="267"/>
    <n v="1334811600"/>
    <d v="2012-04-26T05:00:00"/>
    <n v="1335416400"/>
    <b v="0"/>
    <b v="0"/>
    <s v="theater/plays"/>
    <s v="theater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x v="649"/>
    <n v="1531544400"/>
    <d v="2018-07-21T05:00:00"/>
    <n v="1532149200"/>
    <b v="0"/>
    <b v="1"/>
    <s v="theater/plays"/>
    <s v="theater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x v="248"/>
    <n v="1453615200"/>
    <d v="2016-01-26T06:00:00"/>
    <n v="1453788000"/>
    <b v="1"/>
    <b v="1"/>
    <s v="theater/plays"/>
    <s v="theater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x v="571"/>
    <n v="1467954000"/>
    <d v="2016-08-18T05:00:00"/>
    <n v="1471496400"/>
    <b v="0"/>
    <b v="0"/>
    <s v="theater/plays"/>
    <s v="theater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x v="650"/>
    <n v="1471842000"/>
    <d v="2016-09-03T05:00:00"/>
    <n v="1472878800"/>
    <b v="0"/>
    <b v="0"/>
    <s v="publishing/radio &amp; podcasts"/>
    <s v="publishing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x v="1"/>
    <n v="1408424400"/>
    <d v="2014-08-20T05:00:00"/>
    <n v="1408510800"/>
    <b v="0"/>
    <b v="0"/>
    <s v="music/rock"/>
    <s v="music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x v="651"/>
    <n v="1281157200"/>
    <d v="2010-08-12T05:00:00"/>
    <n v="1281589200"/>
    <b v="0"/>
    <b v="0"/>
    <s v="games/mobile games"/>
    <s v="games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x v="652"/>
    <n v="1373432400"/>
    <d v="2013-08-07T05:00:00"/>
    <n v="1375851600"/>
    <b v="0"/>
    <b v="1"/>
    <s v="theater/plays"/>
    <s v="theater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x v="653"/>
    <n v="1313989200"/>
    <d v="2011-09-12T05:00:00"/>
    <n v="1315803600"/>
    <b v="0"/>
    <b v="0"/>
    <s v="film &amp; video/documentary"/>
    <s v="film &amp; video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x v="654"/>
    <n v="1371445200"/>
    <d v="2013-07-13T05:00:00"/>
    <n v="1373691600"/>
    <b v="0"/>
    <b v="0"/>
    <s v="technology/wearables"/>
    <s v="technology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x v="655"/>
    <n v="1338267600"/>
    <d v="2012-06-09T05:00:00"/>
    <n v="1339218000"/>
    <b v="0"/>
    <b v="0"/>
    <s v="publishing/fiction"/>
    <s v="publishing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x v="656"/>
    <n v="1519192800"/>
    <d v="2018-03-07T06:00:00"/>
    <n v="1520402400"/>
    <b v="0"/>
    <b v="1"/>
    <s v="theater/plays"/>
    <s v="theater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x v="657"/>
    <n v="1522818000"/>
    <d v="2018-04-10T05:00:00"/>
    <n v="1523336400"/>
    <b v="0"/>
    <b v="0"/>
    <s v="music/rock"/>
    <s v="music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x v="265"/>
    <n v="1509948000"/>
    <d v="2017-12-03T06:00:00"/>
    <n v="1512280800"/>
    <b v="0"/>
    <b v="0"/>
    <s v="film &amp; video/documentary"/>
    <s v="film &amp; video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x v="658"/>
    <n v="1456898400"/>
    <d v="2016-03-23T05:00:00"/>
    <n v="1458709200"/>
    <b v="0"/>
    <b v="0"/>
    <s v="theater/plays"/>
    <s v="theater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x v="659"/>
    <n v="1413954000"/>
    <d v="2014-10-24T05:00:00"/>
    <n v="1414126800"/>
    <b v="0"/>
    <b v="1"/>
    <s v="theater/plays"/>
    <s v="theater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x v="660"/>
    <n v="1416031200"/>
    <d v="2014-11-17T06:00:00"/>
    <n v="1416204000"/>
    <b v="0"/>
    <b v="0"/>
    <s v="games/mobile games"/>
    <s v="games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x v="661"/>
    <n v="1287982800"/>
    <d v="2010-10-31T05:00:00"/>
    <n v="1288501200"/>
    <b v="0"/>
    <b v="1"/>
    <s v="theater/plays"/>
    <s v="theater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x v="4"/>
    <n v="1547964000"/>
    <d v="2019-03-19T05:00:00"/>
    <n v="1552971600"/>
    <b v="0"/>
    <b v="0"/>
    <s v="technology/web"/>
    <s v="technology"/>
    <x v="2"/>
  </r>
  <r>
    <n v="728"/>
    <s v="Stewart Inc"/>
    <s v="Versatile mission-critical knowledgebase"/>
    <n v="4200"/>
    <n v="735"/>
    <n v="17.5"/>
    <x v="0"/>
    <n v="73.5"/>
    <n v="10"/>
    <x v="1"/>
    <s v="USD"/>
    <x v="662"/>
    <n v="1464152400"/>
    <d v="2016-06-05T05:00:00"/>
    <n v="1465102800"/>
    <b v="0"/>
    <b v="0"/>
    <s v="theater/plays"/>
    <s v="theater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x v="663"/>
    <n v="1359957600"/>
    <d v="2013-02-06T06:00:00"/>
    <n v="1360130400"/>
    <b v="0"/>
    <b v="0"/>
    <s v="film &amp; video/drama"/>
    <s v="film &amp; video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x v="664"/>
    <n v="1432357200"/>
    <d v="2015-05-29T05:00:00"/>
    <n v="1432875600"/>
    <b v="0"/>
    <b v="0"/>
    <s v="technology/wearables"/>
    <s v="technology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x v="665"/>
    <n v="1500786000"/>
    <d v="2017-07-24T05:00:00"/>
    <n v="1500872400"/>
    <b v="0"/>
    <b v="0"/>
    <s v="technology/web"/>
    <s v="technology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x v="666"/>
    <n v="1490158800"/>
    <d v="2017-04-14T05:00:00"/>
    <n v="1492146000"/>
    <b v="0"/>
    <b v="1"/>
    <s v="music/rock"/>
    <s v="music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x v="43"/>
    <n v="1406178000"/>
    <d v="2014-08-06T05:00:00"/>
    <n v="1407301200"/>
    <b v="0"/>
    <b v="0"/>
    <s v="music/metal"/>
    <s v="music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x v="667"/>
    <n v="1485583200"/>
    <d v="2017-02-09T06:00:00"/>
    <n v="1486620000"/>
    <b v="0"/>
    <b v="1"/>
    <s v="theater/plays"/>
    <s v="theater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x v="668"/>
    <n v="1459314000"/>
    <d v="2016-04-06T05:00:00"/>
    <n v="1459918800"/>
    <b v="0"/>
    <b v="0"/>
    <s v="photography/photography books"/>
    <s v="photography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x v="669"/>
    <n v="1424412000"/>
    <d v="2015-02-24T06:00:00"/>
    <n v="1424757600"/>
    <b v="0"/>
    <b v="0"/>
    <s v="publishing/nonfiction"/>
    <s v="publishing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x v="670"/>
    <n v="1478844000"/>
    <d v="2016-11-23T06:00:00"/>
    <n v="1479880800"/>
    <b v="0"/>
    <b v="0"/>
    <s v="music/indie rock"/>
    <s v="music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x v="671"/>
    <n v="1416117600"/>
    <d v="2014-12-08T06:00:00"/>
    <n v="1418018400"/>
    <b v="0"/>
    <b v="1"/>
    <s v="theater/plays"/>
    <s v="theater"/>
    <x v="3"/>
  </r>
  <r>
    <n v="739"/>
    <s v="Meyer-Avila"/>
    <s v="Multi-tiered discrete support"/>
    <n v="10000"/>
    <n v="6100"/>
    <n v="61"/>
    <x v="0"/>
    <n v="31.937172774869111"/>
    <n v="191"/>
    <x v="1"/>
    <s v="USD"/>
    <x v="672"/>
    <n v="1340946000"/>
    <d v="2012-06-30T05:00:00"/>
    <n v="1341032400"/>
    <b v="0"/>
    <b v="0"/>
    <s v="music/indie rock"/>
    <s v="music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x v="673"/>
    <n v="1486101600"/>
    <d v="2017-02-06T06:00:00"/>
    <n v="1486360800"/>
    <b v="0"/>
    <b v="0"/>
    <s v="theater/plays"/>
    <s v="theater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x v="674"/>
    <n v="1274590800"/>
    <d v="2010-05-24T05:00:00"/>
    <n v="1274677200"/>
    <b v="0"/>
    <b v="0"/>
    <s v="theater/plays"/>
    <s v="theater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x v="675"/>
    <n v="1263880800"/>
    <d v="2010-03-02T06:00:00"/>
    <n v="1267509600"/>
    <b v="0"/>
    <b v="0"/>
    <s v="music/electric music"/>
    <s v="music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x v="676"/>
    <n v="1445403600"/>
    <d v="2015-10-27T05:00:00"/>
    <n v="1445922000"/>
    <b v="0"/>
    <b v="1"/>
    <s v="theater/plays"/>
    <s v="theater"/>
    <x v="3"/>
  </r>
  <r>
    <n v="744"/>
    <s v="Fitzgerald Group"/>
    <s v="Intuitive exuding initiative"/>
    <n v="2000"/>
    <n v="14240"/>
    <n v="712"/>
    <x v="1"/>
    <n v="101.71428571428571"/>
    <n v="140"/>
    <x v="1"/>
    <s v="USD"/>
    <x v="342"/>
    <n v="1533877200"/>
    <d v="2018-08-12T05:00:00"/>
    <n v="1534050000"/>
    <b v="0"/>
    <b v="1"/>
    <s v="theater/plays"/>
    <s v="theater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x v="677"/>
    <n v="1275195600"/>
    <d v="2010-06-26T05:00:00"/>
    <n v="1277528400"/>
    <b v="0"/>
    <b v="0"/>
    <s v="technology/wearables"/>
    <s v="technology"/>
    <x v="8"/>
  </r>
  <r>
    <n v="746"/>
    <s v="Edwards LLC"/>
    <s v="Automated system-worthy structure"/>
    <n v="55800"/>
    <n v="118580"/>
    <n v="212.50896057347671"/>
    <x v="1"/>
    <n v="35"/>
    <n v="3388"/>
    <x v="1"/>
    <s v="USD"/>
    <x v="678"/>
    <n v="1318136400"/>
    <d v="2011-10-14T05:00:00"/>
    <n v="1318568400"/>
    <b v="0"/>
    <b v="0"/>
    <s v="technology/web"/>
    <s v="technology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x v="679"/>
    <n v="1283403600"/>
    <d v="2010-09-13T05:00:00"/>
    <n v="1284354000"/>
    <b v="0"/>
    <b v="0"/>
    <s v="theater/plays"/>
    <s v="theater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x v="680"/>
    <n v="1267423200"/>
    <d v="2010-03-26T05:00:00"/>
    <n v="1269579600"/>
    <b v="0"/>
    <b v="1"/>
    <s v="film &amp; video/animation"/>
    <s v="film &amp; video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x v="681"/>
    <n v="1412744400"/>
    <d v="2014-10-20T05:00:00"/>
    <n v="1413781200"/>
    <b v="0"/>
    <b v="1"/>
    <s v="technology/wearables"/>
    <s v="technology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77960400"/>
    <d v="2010-07-26T05:00:00"/>
    <n v="1280120400"/>
    <b v="0"/>
    <b v="0"/>
    <s v="music/electric music"/>
    <s v="music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x v="683"/>
    <n v="1458190800"/>
    <d v="2016-04-01T05:00:00"/>
    <n v="1459486800"/>
    <b v="1"/>
    <b v="1"/>
    <s v="publishing/nonfiction"/>
    <s v="publishing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x v="684"/>
    <n v="1280984400"/>
    <d v="2010-08-23T05:00:00"/>
    <n v="1282539600"/>
    <b v="0"/>
    <b v="1"/>
    <s v="theater/plays"/>
    <s v="theater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x v="674"/>
    <n v="1274590800"/>
    <d v="2010-06-07T05:00:00"/>
    <n v="1275886800"/>
    <b v="0"/>
    <b v="0"/>
    <s v="photography/photography books"/>
    <s v="photography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x v="685"/>
    <n v="1351400400"/>
    <d v="2012-12-20T06:00:00"/>
    <n v="1355983200"/>
    <b v="0"/>
    <b v="0"/>
    <s v="theater/plays"/>
    <s v="theater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x v="605"/>
    <n v="1514354400"/>
    <d v="2018-01-08T06:00:00"/>
    <n v="1515391200"/>
    <b v="0"/>
    <b v="1"/>
    <s v="theater/plays"/>
    <s v="theater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x v="686"/>
    <n v="1421733600"/>
    <d v="2015-01-26T06:00:00"/>
    <n v="1422252000"/>
    <b v="0"/>
    <b v="0"/>
    <s v="theater/plays"/>
    <s v="theater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x v="687"/>
    <n v="1305176400"/>
    <d v="2011-05-16T05:00:00"/>
    <n v="1305522000"/>
    <b v="0"/>
    <b v="0"/>
    <s v="film &amp; video/drama"/>
    <s v="film &amp; video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x v="688"/>
    <n v="1414126800"/>
    <d v="2014-11-02T05:00:00"/>
    <n v="1414904400"/>
    <b v="0"/>
    <b v="0"/>
    <s v="music/rock"/>
    <s v="music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x v="689"/>
    <n v="1517810400"/>
    <d v="2018-03-07T06:00:00"/>
    <n v="1520402400"/>
    <b v="0"/>
    <b v="0"/>
    <s v="music/electric music"/>
    <s v="music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x v="690"/>
    <n v="1564635600"/>
    <d v="2019-08-30T05:00:00"/>
    <n v="1567141200"/>
    <b v="0"/>
    <b v="1"/>
    <s v="games/video games"/>
    <s v="games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x v="691"/>
    <n v="1500699600"/>
    <d v="2017-07-27T05:00:00"/>
    <n v="1501131600"/>
    <b v="0"/>
    <b v="0"/>
    <s v="music/rock"/>
    <s v="music"/>
    <x v="1"/>
  </r>
  <r>
    <n v="762"/>
    <s v="Davis Ltd"/>
    <s v="Upgradable uniform service-desk"/>
    <n v="3500"/>
    <n v="6204"/>
    <n v="177.25714285714284"/>
    <x v="1"/>
    <n v="62.04"/>
    <n v="100"/>
    <x v="2"/>
    <s v="AUD"/>
    <x v="692"/>
    <n v="1354082400"/>
    <d v="2012-12-09T06:00:00"/>
    <n v="1355032800"/>
    <b v="0"/>
    <b v="0"/>
    <s v="music/jazz"/>
    <s v="music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x v="693"/>
    <n v="1336453200"/>
    <d v="2012-06-12T05:00:00"/>
    <n v="1339477200"/>
    <b v="0"/>
    <b v="1"/>
    <s v="theater/plays"/>
    <s v="theater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x v="694"/>
    <n v="1305262800"/>
    <d v="2011-05-21T05:00:00"/>
    <n v="1305954000"/>
    <b v="0"/>
    <b v="0"/>
    <s v="music/rock"/>
    <s v="music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x v="695"/>
    <n v="1492232400"/>
    <d v="2017-05-10T05:00:00"/>
    <n v="1494392400"/>
    <b v="1"/>
    <b v="1"/>
    <s v="music/indie rock"/>
    <s v="music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x v="123"/>
    <n v="1537333200"/>
    <d v="2018-09-20T05:00:00"/>
    <n v="1537419600"/>
    <b v="0"/>
    <b v="0"/>
    <s v="film &amp; video/science fiction"/>
    <s v="film &amp; video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x v="696"/>
    <n v="1444107600"/>
    <d v="2015-11-20T06:00:00"/>
    <n v="1447999200"/>
    <b v="0"/>
    <b v="0"/>
    <s v="publishing/translations"/>
    <s v="publishing"/>
    <x v="18"/>
  </r>
  <r>
    <n v="768"/>
    <s v="Ramirez-Calderon"/>
    <s v="Fundamental zero tolerance alliance"/>
    <n v="4800"/>
    <n v="11088"/>
    <n v="231"/>
    <x v="1"/>
    <n v="73.92"/>
    <n v="150"/>
    <x v="1"/>
    <s v="USD"/>
    <x v="626"/>
    <n v="1386741600"/>
    <d v="2013-12-26T06:00:00"/>
    <n v="1388037600"/>
    <b v="0"/>
    <b v="0"/>
    <s v="theater/plays"/>
    <s v="theater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x v="697"/>
    <n v="1376542800"/>
    <d v="2013-09-10T05:00:00"/>
    <n v="1378789200"/>
    <b v="0"/>
    <b v="0"/>
    <s v="games/video games"/>
    <s v="games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x v="698"/>
    <n v="1397451600"/>
    <d v="2014-04-21T05:00:00"/>
    <n v="1398056400"/>
    <b v="0"/>
    <b v="1"/>
    <s v="theater/plays"/>
    <s v="theater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x v="699"/>
    <n v="1548482400"/>
    <d v="2019-02-22T06:00:00"/>
    <n v="1550815200"/>
    <b v="0"/>
    <b v="0"/>
    <s v="theater/plays"/>
    <s v="theater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x v="700"/>
    <n v="1549692000"/>
    <d v="2019-02-13T06:00:00"/>
    <n v="1550037600"/>
    <b v="0"/>
    <b v="0"/>
    <s v="music/indie rock"/>
    <s v="music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x v="701"/>
    <n v="1492059600"/>
    <d v="2017-04-23T05:00:00"/>
    <n v="1492923600"/>
    <b v="0"/>
    <b v="0"/>
    <s v="theater/plays"/>
    <s v="theater"/>
    <x v="3"/>
  </r>
  <r>
    <n v="774"/>
    <s v="Gonzalez-Snow"/>
    <s v="Polarized user-facing interface"/>
    <n v="5000"/>
    <n v="6775"/>
    <n v="135.5"/>
    <x v="1"/>
    <n v="86.858974358974365"/>
    <n v="78"/>
    <x v="6"/>
    <s v="EUR"/>
    <x v="702"/>
    <n v="1463979600"/>
    <d v="2016-07-03T05:00:00"/>
    <n v="1467522000"/>
    <b v="0"/>
    <b v="0"/>
    <s v="technology/web"/>
    <s v="technology"/>
    <x v="2"/>
  </r>
  <r>
    <n v="775"/>
    <s v="Murphy LLC"/>
    <s v="Customer-focused non-volatile framework"/>
    <n v="9400"/>
    <n v="968"/>
    <n v="10.297872340425531"/>
    <x v="0"/>
    <n v="96.8"/>
    <n v="10"/>
    <x v="1"/>
    <s v="USD"/>
    <x v="703"/>
    <n v="1415253600"/>
    <d v="2014-11-16T06:00:00"/>
    <n v="1416117600"/>
    <b v="0"/>
    <b v="0"/>
    <s v="music/rock"/>
    <s v="music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x v="704"/>
    <n v="1562216400"/>
    <d v="2019-07-22T05:00:00"/>
    <n v="1563771600"/>
    <b v="0"/>
    <b v="0"/>
    <s v="theater/plays"/>
    <s v="theater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x v="431"/>
    <n v="1316754000"/>
    <d v="2011-10-22T05:00:00"/>
    <n v="1319259600"/>
    <b v="0"/>
    <b v="0"/>
    <s v="theater/plays"/>
    <s v="theater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x v="705"/>
    <n v="1313211600"/>
    <d v="2011-08-18T05:00:00"/>
    <n v="1313643600"/>
    <b v="0"/>
    <b v="0"/>
    <s v="film &amp; video/animation"/>
    <s v="film &amp; video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x v="706"/>
    <n v="1439528400"/>
    <d v="2015-08-23T05:00:00"/>
    <n v="1440306000"/>
    <b v="0"/>
    <b v="1"/>
    <s v="theater/plays"/>
    <s v="theater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x v="707"/>
    <n v="1469163600"/>
    <d v="2016-08-10T05:00:00"/>
    <n v="1470805200"/>
    <b v="0"/>
    <b v="1"/>
    <s v="film &amp; video/drama"/>
    <s v="film &amp; video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x v="708"/>
    <n v="1288501200"/>
    <d v="2010-12-21T06:00:00"/>
    <n v="1292911200"/>
    <b v="0"/>
    <b v="0"/>
    <s v="theater/plays"/>
    <s v="theater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x v="709"/>
    <n v="1298959200"/>
    <d v="2011-03-29T05:00:00"/>
    <n v="1301374800"/>
    <b v="0"/>
    <b v="1"/>
    <s v="film &amp; video/animation"/>
    <s v="film &amp; video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x v="710"/>
    <n v="1387260000"/>
    <d v="2013-12-24T06:00:00"/>
    <n v="1387864800"/>
    <b v="0"/>
    <b v="0"/>
    <s v="music/rock"/>
    <s v="music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x v="711"/>
    <n v="1457244000"/>
    <d v="2016-03-17T05:00:00"/>
    <n v="1458190800"/>
    <b v="0"/>
    <b v="0"/>
    <s v="technology/web"/>
    <s v="technology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x v="157"/>
    <n v="1556341200"/>
    <d v="2019-05-31T05:00:00"/>
    <n v="1559278800"/>
    <b v="0"/>
    <b v="1"/>
    <s v="film &amp; video/animation"/>
    <s v="film &amp; video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x v="630"/>
    <n v="1522126800"/>
    <d v="2018-04-03T05:00:00"/>
    <n v="1522731600"/>
    <b v="0"/>
    <b v="1"/>
    <s v="music/jazz"/>
    <s v="music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x v="712"/>
    <n v="1305954000"/>
    <d v="2011-05-30T05:00:00"/>
    <n v="1306731600"/>
    <b v="0"/>
    <b v="0"/>
    <s v="music/rock"/>
    <s v="music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x v="93"/>
    <n v="1350709200"/>
    <d v="2012-11-10T06:00:00"/>
    <n v="1352527200"/>
    <b v="0"/>
    <b v="0"/>
    <s v="film &amp; video/animation"/>
    <s v="film &amp; video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x v="713"/>
    <n v="1401166800"/>
    <d v="2014-07-03T05:00:00"/>
    <n v="1404363600"/>
    <b v="0"/>
    <b v="0"/>
    <s v="theater/plays"/>
    <s v="theater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x v="714"/>
    <n v="1266127200"/>
    <d v="2010-02-20T06:00:00"/>
    <n v="1266645600"/>
    <b v="0"/>
    <b v="0"/>
    <s v="theater/plays"/>
    <s v="theater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x v="715"/>
    <n v="1481436000"/>
    <d v="2016-12-27T06:00:00"/>
    <n v="1482818400"/>
    <b v="0"/>
    <b v="0"/>
    <s v="food/food trucks"/>
    <s v="food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x v="716"/>
    <n v="1372222800"/>
    <d v="2013-07-24T05:00:00"/>
    <n v="1374642000"/>
    <b v="0"/>
    <b v="1"/>
    <s v="theater/plays"/>
    <s v="theater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x v="448"/>
    <n v="1372136400"/>
    <d v="2013-06-29T05:00:00"/>
    <n v="1372482000"/>
    <b v="0"/>
    <b v="0"/>
    <s v="publishing/nonfiction"/>
    <s v="publishing"/>
    <x v="9"/>
  </r>
  <r>
    <n v="794"/>
    <s v="Welch Inc"/>
    <s v="Optional optimal website"/>
    <n v="6600"/>
    <n v="8276"/>
    <n v="125.39393939393939"/>
    <x v="1"/>
    <n v="75.236363636363635"/>
    <n v="110"/>
    <x v="1"/>
    <s v="USD"/>
    <x v="717"/>
    <n v="1513922400"/>
    <d v="2018-01-03T06:00:00"/>
    <n v="1514959200"/>
    <b v="0"/>
    <b v="0"/>
    <s v="music/rock"/>
    <s v="music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x v="718"/>
    <n v="1477976400"/>
    <d v="2016-11-04T05:00:00"/>
    <n v="1478235600"/>
    <b v="0"/>
    <b v="0"/>
    <s v="film &amp; video/drama"/>
    <s v="film &amp; video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x v="719"/>
    <n v="1407474000"/>
    <d v="2014-08-15T05:00:00"/>
    <n v="1408078800"/>
    <b v="0"/>
    <b v="1"/>
    <s v="games/mobile games"/>
    <s v="games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x v="720"/>
    <n v="1546149600"/>
    <d v="2019-01-22T06:00:00"/>
    <n v="1548136800"/>
    <b v="0"/>
    <b v="0"/>
    <s v="technology/web"/>
    <s v="technology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x v="721"/>
    <n v="1338440400"/>
    <d v="2012-06-28T05:00:00"/>
    <n v="1340859600"/>
    <b v="0"/>
    <b v="1"/>
    <s v="theater/plays"/>
    <s v="theater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x v="722"/>
    <n v="1454133600"/>
    <d v="2016-02-03T06:00:00"/>
    <n v="1454479200"/>
    <b v="0"/>
    <b v="0"/>
    <s v="theater/plays"/>
    <s v="theater"/>
    <x v="3"/>
  </r>
  <r>
    <n v="800"/>
    <s v="Wallace LLC"/>
    <s v="Centralized regional function"/>
    <n v="100"/>
    <n v="1"/>
    <n v="1"/>
    <x v="0"/>
    <n v="1"/>
    <n v="1"/>
    <x v="5"/>
    <s v="CHF"/>
    <x v="139"/>
    <n v="1434085200"/>
    <d v="2015-06-16T05:00:00"/>
    <n v="1434430800"/>
    <b v="0"/>
    <b v="0"/>
    <s v="music/rock"/>
    <s v="music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x v="723"/>
    <n v="1577772000"/>
    <d v="2020-01-22T06:00:00"/>
    <n v="1579672800"/>
    <b v="0"/>
    <b v="1"/>
    <s v="photography/photography books"/>
    <s v="photography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x v="704"/>
    <n v="1562216400"/>
    <d v="2019-07-06T05:00:00"/>
    <n v="1562389200"/>
    <b v="0"/>
    <b v="0"/>
    <s v="photography/photography books"/>
    <s v="photography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x v="724"/>
    <n v="1548568800"/>
    <d v="2019-03-02T06:00:00"/>
    <n v="1551506400"/>
    <b v="0"/>
    <b v="0"/>
    <s v="theater/plays"/>
    <s v="theater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x v="725"/>
    <n v="1514872800"/>
    <d v="2018-01-22T06:00:00"/>
    <n v="1516600800"/>
    <b v="0"/>
    <b v="0"/>
    <s v="music/rock"/>
    <s v="music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x v="660"/>
    <n v="1416031200"/>
    <d v="2015-01-05T06:00:00"/>
    <n v="1420437600"/>
    <b v="0"/>
    <b v="0"/>
    <s v="film &amp; video/documentary"/>
    <s v="film &amp; video"/>
    <x v="4"/>
  </r>
  <r>
    <n v="806"/>
    <s v="Harmon-Madden"/>
    <s v="Adaptive holistic hub"/>
    <n v="700"/>
    <n v="8262"/>
    <n v="1180.2857142857142"/>
    <x v="1"/>
    <n v="108.71052631578948"/>
    <n v="76"/>
    <x v="1"/>
    <s v="USD"/>
    <x v="726"/>
    <n v="1330927200"/>
    <d v="2012-03-29T05:00:00"/>
    <n v="1332997200"/>
    <b v="0"/>
    <b v="1"/>
    <s v="film &amp; video/drama"/>
    <s v="film &amp; video"/>
    <x v="6"/>
  </r>
  <r>
    <n v="807"/>
    <s v="Walker-Taylor"/>
    <s v="Automated uniform concept"/>
    <n v="700"/>
    <n v="1848"/>
    <n v="264"/>
    <x v="1"/>
    <n v="42.97674418604651"/>
    <n v="43"/>
    <x v="1"/>
    <s v="USD"/>
    <x v="727"/>
    <n v="1571115600"/>
    <d v="2019-11-28T06:00:00"/>
    <n v="1574920800"/>
    <b v="0"/>
    <b v="1"/>
    <s v="theater/plays"/>
    <s v="theater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x v="728"/>
    <n v="1463461200"/>
    <d v="2016-06-03T05:00:00"/>
    <n v="1464930000"/>
    <b v="0"/>
    <b v="0"/>
    <s v="food/food trucks"/>
    <s v="food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x v="729"/>
    <n v="1344920400"/>
    <d v="2012-08-15T05:00:00"/>
    <n v="1345006800"/>
    <b v="0"/>
    <b v="0"/>
    <s v="film &amp; video/documentary"/>
    <s v="film &amp; video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x v="730"/>
    <n v="1511848800"/>
    <d v="2017-12-08T06:00:00"/>
    <n v="1512712800"/>
    <b v="0"/>
    <b v="1"/>
    <s v="theater/plays"/>
    <s v="theater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x v="731"/>
    <n v="1452319200"/>
    <d v="2016-01-11T06:00:00"/>
    <n v="1452492000"/>
    <b v="0"/>
    <b v="1"/>
    <s v="games/video games"/>
    <s v="games"/>
    <x v="11"/>
  </r>
  <r>
    <n v="812"/>
    <s v="Landry Group"/>
    <s v="Expanded value-added hardware"/>
    <n v="59700"/>
    <n v="134640"/>
    <n v="225.52763819095478"/>
    <x v="1"/>
    <n v="48"/>
    <n v="2805"/>
    <x v="0"/>
    <s v="CAD"/>
    <x v="78"/>
    <n v="1523854800"/>
    <d v="2018-04-21T05:00:00"/>
    <n v="1524286800"/>
    <b v="0"/>
    <b v="0"/>
    <s v="publishing/nonfiction"/>
    <s v="publishing"/>
    <x v="9"/>
  </r>
  <r>
    <n v="813"/>
    <s v="Buckley Group"/>
    <s v="Diverse high-level attitude"/>
    <n v="3200"/>
    <n v="7661"/>
    <n v="239.40625"/>
    <x v="1"/>
    <n v="112.66176470588235"/>
    <n v="68"/>
    <x v="1"/>
    <s v="USD"/>
    <x v="732"/>
    <n v="1346043600"/>
    <d v="2012-09-06T05:00:00"/>
    <n v="1346907600"/>
    <b v="0"/>
    <b v="0"/>
    <s v="games/video games"/>
    <s v="games"/>
    <x v="11"/>
  </r>
  <r>
    <n v="814"/>
    <s v="Vincent PLC"/>
    <s v="Visionary 24hour analyzer"/>
    <n v="3200"/>
    <n v="2950"/>
    <n v="92.1875"/>
    <x v="0"/>
    <n v="81.944444444444443"/>
    <n v="36"/>
    <x v="3"/>
    <s v="DKK"/>
    <x v="733"/>
    <n v="1464325200"/>
    <d v="2016-05-29T05:00:00"/>
    <n v="1464498000"/>
    <b v="0"/>
    <b v="1"/>
    <s v="music/rock"/>
    <s v="music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x v="734"/>
    <n v="1511935200"/>
    <d v="2017-12-25T06:00:00"/>
    <n v="1514181600"/>
    <b v="0"/>
    <b v="0"/>
    <s v="music/rock"/>
    <s v="music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x v="406"/>
    <n v="1392012000"/>
    <d v="2014-02-12T06:00:00"/>
    <n v="1392184800"/>
    <b v="1"/>
    <b v="1"/>
    <s v="theater/plays"/>
    <s v="theater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x v="735"/>
    <n v="1556946000"/>
    <d v="2019-06-01T05:00:00"/>
    <n v="1559365200"/>
    <b v="0"/>
    <b v="1"/>
    <s v="publishing/nonfiction"/>
    <s v="publishing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x v="736"/>
    <n v="1548050400"/>
    <d v="2019-02-03T06:00:00"/>
    <n v="1549173600"/>
    <b v="0"/>
    <b v="1"/>
    <s v="theater/plays"/>
    <s v="theater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x v="737"/>
    <n v="1353736800"/>
    <d v="2012-12-09T06:00:00"/>
    <n v="1355032800"/>
    <b v="1"/>
    <b v="0"/>
    <s v="games/video games"/>
    <s v="games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x v="192"/>
    <n v="1532840400"/>
    <d v="2018-08-11T05:00:00"/>
    <n v="1533963600"/>
    <b v="0"/>
    <b v="1"/>
    <s v="music/rock"/>
    <s v="music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x v="738"/>
    <n v="1488261600"/>
    <d v="2017-03-13T05:00:00"/>
    <n v="1489381200"/>
    <b v="0"/>
    <b v="0"/>
    <s v="film &amp; video/documentary"/>
    <s v="film &amp; video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x v="739"/>
    <n v="1393567200"/>
    <d v="2014-03-17T05:00:00"/>
    <n v="1395032400"/>
    <b v="0"/>
    <b v="0"/>
    <s v="music/rock"/>
    <s v="music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x v="613"/>
    <n v="1410325200"/>
    <d v="2014-10-05T05:00:00"/>
    <n v="1412485200"/>
    <b v="1"/>
    <b v="1"/>
    <s v="music/rock"/>
    <s v="music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x v="740"/>
    <n v="1276923600"/>
    <d v="2010-07-21T05:00:00"/>
    <n v="1279688400"/>
    <b v="0"/>
    <b v="1"/>
    <s v="publishing/nonfiction"/>
    <s v="publishing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x v="145"/>
    <n v="1500958800"/>
    <d v="2017-08-06T05:00:00"/>
    <n v="1501995600"/>
    <b v="0"/>
    <b v="0"/>
    <s v="film &amp; video/shorts"/>
    <s v="film &amp; video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x v="741"/>
    <n v="1292220000"/>
    <d v="2011-01-10T06:00:00"/>
    <n v="1294639200"/>
    <b v="0"/>
    <b v="1"/>
    <s v="theater/plays"/>
    <s v="theater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x v="742"/>
    <n v="1304398800"/>
    <d v="2011-05-15T05:00:00"/>
    <n v="1305435600"/>
    <b v="0"/>
    <b v="1"/>
    <s v="film &amp; video/drama"/>
    <s v="film &amp; video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x v="202"/>
    <n v="1535432400"/>
    <d v="2018-09-22T05:00:00"/>
    <n v="1537592400"/>
    <b v="0"/>
    <b v="0"/>
    <s v="theater/plays"/>
    <s v="theater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x v="743"/>
    <n v="1433826000"/>
    <d v="2015-06-24T05:00:00"/>
    <n v="1435122000"/>
    <b v="0"/>
    <b v="0"/>
    <s v="theater/plays"/>
    <s v="theater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x v="744"/>
    <n v="1514959200"/>
    <d v="2018-03-03T06:00:00"/>
    <n v="1520056800"/>
    <b v="0"/>
    <b v="0"/>
    <s v="theater/plays"/>
    <s v="theater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x v="745"/>
    <n v="1332738000"/>
    <d v="2012-04-29T05:00:00"/>
    <n v="1335675600"/>
    <b v="0"/>
    <b v="0"/>
    <s v="photography/photography books"/>
    <s v="photography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x v="746"/>
    <n v="1445490000"/>
    <d v="2015-11-25T06:00:00"/>
    <n v="1448431200"/>
    <b v="1"/>
    <b v="0"/>
    <s v="publishing/translations"/>
    <s v="publishing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x v="747"/>
    <n v="1297663200"/>
    <d v="2011-02-25T06:00:00"/>
    <n v="1298613600"/>
    <b v="0"/>
    <b v="0"/>
    <s v="publishing/translations"/>
    <s v="publishing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x v="362"/>
    <n v="1371963600"/>
    <d v="2013-06-29T05:00:00"/>
    <n v="1372482000"/>
    <b v="0"/>
    <b v="0"/>
    <s v="theater/plays"/>
    <s v="theater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x v="748"/>
    <n v="1425103200"/>
    <d v="2015-03-06T06:00:00"/>
    <n v="1425621600"/>
    <b v="0"/>
    <b v="0"/>
    <s v="technology/web"/>
    <s v="technology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x v="749"/>
    <n v="1265349600"/>
    <d v="2010-02-16T06:00:00"/>
    <n v="1266300000"/>
    <b v="0"/>
    <b v="0"/>
    <s v="music/indie rock"/>
    <s v="music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x v="643"/>
    <n v="1301202000"/>
    <d v="2011-05-20T05:00:00"/>
    <n v="1305867600"/>
    <b v="0"/>
    <b v="0"/>
    <s v="music/jazz"/>
    <s v="music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x v="750"/>
    <n v="1538024400"/>
    <d v="2018-10-06T05:00:00"/>
    <n v="1538802000"/>
    <b v="0"/>
    <b v="0"/>
    <s v="theater/plays"/>
    <s v="theater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x v="751"/>
    <n v="1395032400"/>
    <d v="2014-05-01T05:00:00"/>
    <n v="1398920400"/>
    <b v="0"/>
    <b v="1"/>
    <s v="film &amp; video/documentary"/>
    <s v="film &amp; video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x v="752"/>
    <n v="1405486800"/>
    <d v="2014-07-18T05:00:00"/>
    <n v="1405659600"/>
    <b v="0"/>
    <b v="1"/>
    <s v="theater/plays"/>
    <s v="theater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x v="753"/>
    <n v="1455861600"/>
    <d v="2016-03-06T06:00:00"/>
    <n v="1457244000"/>
    <b v="0"/>
    <b v="0"/>
    <s v="technology/web"/>
    <s v="technology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x v="754"/>
    <n v="1529038800"/>
    <d v="2018-06-18T05:00:00"/>
    <n v="1529298000"/>
    <b v="0"/>
    <b v="0"/>
    <s v="technology/wearables"/>
    <s v="technology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x v="755"/>
    <n v="1535259600"/>
    <d v="2018-09-01T05:00:00"/>
    <n v="1535778000"/>
    <b v="0"/>
    <b v="0"/>
    <s v="photography/photography books"/>
    <s v="photography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x v="756"/>
    <n v="1327212000"/>
    <d v="2012-01-25T06:00:00"/>
    <n v="1327471200"/>
    <b v="0"/>
    <b v="0"/>
    <s v="film &amp; video/documentary"/>
    <s v="film &amp; video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x v="757"/>
    <n v="1526360400"/>
    <d v="2018-06-21T05:00:00"/>
    <n v="1529557200"/>
    <b v="0"/>
    <b v="0"/>
    <s v="technology/web"/>
    <s v="technology"/>
    <x v="2"/>
  </r>
  <r>
    <n v="846"/>
    <s v="Cooper, Stanley and Bryant"/>
    <s v="Phased empowering success"/>
    <n v="1000"/>
    <n v="5085"/>
    <n v="508.5"/>
    <x v="1"/>
    <n v="105.9375"/>
    <n v="48"/>
    <x v="1"/>
    <s v="USD"/>
    <x v="758"/>
    <n v="1532149200"/>
    <d v="2018-08-26T05:00:00"/>
    <n v="1535259600"/>
    <b v="1"/>
    <b v="1"/>
    <s v="technology/web"/>
    <s v="technology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x v="759"/>
    <n v="1515304800"/>
    <d v="2018-01-10T06:00:00"/>
    <n v="1515564000"/>
    <b v="0"/>
    <b v="0"/>
    <s v="food/food trucks"/>
    <s v="food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x v="760"/>
    <n v="1276318800"/>
    <d v="2010-06-21T05:00:00"/>
    <n v="1277096400"/>
    <b v="0"/>
    <b v="0"/>
    <s v="film &amp; video/drama"/>
    <s v="film &amp; video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x v="761"/>
    <n v="1328767200"/>
    <d v="2012-02-12T06:00:00"/>
    <n v="1329026400"/>
    <b v="0"/>
    <b v="1"/>
    <s v="music/indie rock"/>
    <s v="music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1682400"/>
    <d v="2011-12-04T06:00:00"/>
    <n v="1322978400"/>
    <b v="1"/>
    <b v="0"/>
    <s v="music/rock"/>
    <s v="music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x v="444"/>
    <n v="1335934800"/>
    <d v="2012-06-04T05:00:00"/>
    <n v="1338786000"/>
    <b v="0"/>
    <b v="0"/>
    <s v="music/electric music"/>
    <s v="music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x v="763"/>
    <n v="1310792400"/>
    <d v="2011-07-26T05:00:00"/>
    <n v="1311656400"/>
    <b v="0"/>
    <b v="1"/>
    <s v="games/video games"/>
    <s v="games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x v="764"/>
    <n v="1308546000"/>
    <d v="2011-06-25T05:00:00"/>
    <n v="1308978000"/>
    <b v="0"/>
    <b v="1"/>
    <s v="music/indie rock"/>
    <s v="music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x v="765"/>
    <n v="1574056800"/>
    <d v="2019-12-15T06:00:00"/>
    <n v="1576389600"/>
    <b v="0"/>
    <b v="0"/>
    <s v="publishing/fiction"/>
    <s v="publishing"/>
    <x v="13"/>
  </r>
  <r>
    <n v="855"/>
    <s v="Moses-Terry"/>
    <s v="Horizontal clear-thinking framework"/>
    <n v="23400"/>
    <n v="23956"/>
    <n v="102.37606837606839"/>
    <x v="1"/>
    <n v="53"/>
    <n v="452"/>
    <x v="2"/>
    <s v="AUD"/>
    <x v="766"/>
    <n v="1308373200"/>
    <d v="2011-07-19T05:00:00"/>
    <n v="1311051600"/>
    <b v="0"/>
    <b v="0"/>
    <s v="theater/plays"/>
    <s v="theater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x v="767"/>
    <n v="1335243600"/>
    <d v="2012-05-11T05:00:00"/>
    <n v="1336712400"/>
    <b v="0"/>
    <b v="0"/>
    <s v="food/food trucks"/>
    <s v="food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x v="768"/>
    <n v="1328421600"/>
    <d v="2012-02-28T06:00:00"/>
    <n v="1330408800"/>
    <b v="1"/>
    <b v="0"/>
    <s v="film &amp; video/shorts"/>
    <s v="film &amp; video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x v="769"/>
    <n v="1524286800"/>
    <d v="2018-04-28T05:00:00"/>
    <n v="1524891600"/>
    <b v="1"/>
    <b v="0"/>
    <s v="food/food trucks"/>
    <s v="food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x v="770"/>
    <n v="1362117600"/>
    <d v="2013-03-19T05:00:00"/>
    <n v="1363669200"/>
    <b v="0"/>
    <b v="1"/>
    <s v="theater/plays"/>
    <s v="theater"/>
    <x v="3"/>
  </r>
  <r>
    <n v="860"/>
    <s v="Lee PLC"/>
    <s v="Re-contextualized leadingedge firmware"/>
    <n v="2000"/>
    <n v="5033"/>
    <n v="251.65"/>
    <x v="1"/>
    <n v="77.430769230769229"/>
    <n v="65"/>
    <x v="1"/>
    <s v="USD"/>
    <x v="771"/>
    <n v="1550556000"/>
    <d v="2019-03-01T06:00:00"/>
    <n v="1551420000"/>
    <b v="0"/>
    <b v="1"/>
    <s v="technology/wearables"/>
    <s v="technology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x v="772"/>
    <n v="1269147600"/>
    <d v="2010-03-29T05:00:00"/>
    <n v="1269838800"/>
    <b v="0"/>
    <b v="0"/>
    <s v="theater/plays"/>
    <s v="theater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x v="773"/>
    <n v="1312174800"/>
    <d v="2011-08-05T05:00:00"/>
    <n v="1312520400"/>
    <b v="0"/>
    <b v="0"/>
    <s v="theater/plays"/>
    <s v="theater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x v="774"/>
    <n v="1434517200"/>
    <d v="2015-07-10T05:00:00"/>
    <n v="1436504400"/>
    <b v="0"/>
    <b v="1"/>
    <s v="film &amp; video/television"/>
    <s v="film &amp; video"/>
    <x v="19"/>
  </r>
  <r>
    <n v="864"/>
    <s v="Stevenson-Thompson"/>
    <s v="Automated static workforce"/>
    <n v="4200"/>
    <n v="14577"/>
    <n v="347.07142857142856"/>
    <x v="1"/>
    <n v="97.18"/>
    <n v="150"/>
    <x v="1"/>
    <s v="USD"/>
    <x v="775"/>
    <n v="1471582800"/>
    <d v="2016-08-24T05:00:00"/>
    <n v="1472014800"/>
    <b v="0"/>
    <b v="0"/>
    <s v="film &amp; video/shorts"/>
    <s v="film &amp; video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x v="776"/>
    <n v="1410757200"/>
    <d v="2014-09-24T05:00:00"/>
    <n v="1411534800"/>
    <b v="0"/>
    <b v="0"/>
    <s v="theater/plays"/>
    <s v="theater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x v="777"/>
    <n v="1304830800"/>
    <d v="2011-05-09T05:00:00"/>
    <n v="1304917200"/>
    <b v="0"/>
    <b v="0"/>
    <s v="photography/photography books"/>
    <s v="photography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x v="778"/>
    <n v="1539061200"/>
    <d v="2018-10-15T05:00:00"/>
    <n v="1539579600"/>
    <b v="0"/>
    <b v="0"/>
    <s v="food/food trucks"/>
    <s v="food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x v="779"/>
    <n v="1381554000"/>
    <d v="2013-10-23T05:00:00"/>
    <n v="1382504400"/>
    <b v="0"/>
    <b v="0"/>
    <s v="theater/plays"/>
    <s v="theater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x v="780"/>
    <n v="1277096400"/>
    <d v="2010-07-05T05:00:00"/>
    <n v="1278306000"/>
    <b v="0"/>
    <b v="0"/>
    <s v="film &amp; video/drama"/>
    <s v="film &amp; video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x v="335"/>
    <n v="1440392400"/>
    <d v="2015-09-18T05:00:00"/>
    <n v="1442552400"/>
    <b v="0"/>
    <b v="0"/>
    <s v="theater/plays"/>
    <s v="theater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x v="535"/>
    <n v="1509512400"/>
    <d v="2017-11-19T06:00:00"/>
    <n v="1511071200"/>
    <b v="0"/>
    <b v="1"/>
    <s v="theater/plays"/>
    <s v="theater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x v="270"/>
    <n v="1535950800"/>
    <d v="2018-09-08T05:00:00"/>
    <n v="1536382800"/>
    <b v="0"/>
    <b v="0"/>
    <s v="film &amp; video/science fiction"/>
    <s v="film &amp; video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x v="781"/>
    <n v="1389160800"/>
    <d v="2014-01-13T06:00:00"/>
    <n v="1389592800"/>
    <b v="0"/>
    <b v="0"/>
    <s v="photography/photography books"/>
    <s v="photography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x v="782"/>
    <n v="1271998800"/>
    <d v="2010-05-31T05:00:00"/>
    <n v="1275282000"/>
    <b v="0"/>
    <b v="1"/>
    <s v="photography/photography books"/>
    <s v="photography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x v="783"/>
    <n v="1294898400"/>
    <d v="2011-01-14T06:00:00"/>
    <n v="1294984800"/>
    <b v="0"/>
    <b v="0"/>
    <s v="music/rock"/>
    <s v="music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x v="784"/>
    <n v="1559970000"/>
    <d v="2019-07-02T05:00:00"/>
    <n v="1562043600"/>
    <b v="0"/>
    <b v="0"/>
    <s v="photography/photography books"/>
    <s v="photography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x v="785"/>
    <n v="1469509200"/>
    <d v="2016-07-27T05:00:00"/>
    <n v="1469595600"/>
    <b v="0"/>
    <b v="0"/>
    <s v="food/food trucks"/>
    <s v="food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x v="786"/>
    <n v="1579068000"/>
    <d v="2020-02-08T06:00:00"/>
    <n v="1581141600"/>
    <b v="0"/>
    <b v="0"/>
    <s v="music/metal"/>
    <s v="music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x v="787"/>
    <n v="1487743200"/>
    <d v="2017-03-03T06:00:00"/>
    <n v="1488520800"/>
    <b v="0"/>
    <b v="0"/>
    <s v="publishing/nonfiction"/>
    <s v="publishing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x v="788"/>
    <n v="1563685200"/>
    <d v="2019-07-23T05:00:00"/>
    <n v="1563858000"/>
    <b v="0"/>
    <b v="0"/>
    <s v="music/electric music"/>
    <s v="music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x v="330"/>
    <n v="1436418000"/>
    <d v="2015-08-07T05:00:00"/>
    <n v="1438923600"/>
    <b v="0"/>
    <b v="1"/>
    <s v="theater/plays"/>
    <s v="theater"/>
    <x v="3"/>
  </r>
  <r>
    <n v="882"/>
    <s v="White-Rosario"/>
    <s v="Balanced demand-driven definition"/>
    <n v="800"/>
    <n v="2960"/>
    <n v="370"/>
    <x v="1"/>
    <n v="37"/>
    <n v="80"/>
    <x v="1"/>
    <s v="USD"/>
    <x v="789"/>
    <n v="1421820000"/>
    <d v="2015-01-25T06:00:00"/>
    <n v="1422165600"/>
    <b v="0"/>
    <b v="0"/>
    <s v="theater/plays"/>
    <s v="theater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x v="790"/>
    <n v="1274763600"/>
    <d v="2010-06-30T05:00:00"/>
    <n v="1277874000"/>
    <b v="0"/>
    <b v="0"/>
    <s v="film &amp; video/shorts"/>
    <s v="film &amp; video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x v="791"/>
    <n v="1399179600"/>
    <d v="2014-05-06T05:00:00"/>
    <n v="1399352400"/>
    <b v="0"/>
    <b v="1"/>
    <s v="theater/plays"/>
    <s v="theater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x v="792"/>
    <n v="1275800400"/>
    <d v="2010-07-14T05:00:00"/>
    <n v="1279083600"/>
    <b v="0"/>
    <b v="0"/>
    <s v="theater/plays"/>
    <s v="theater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x v="793"/>
    <n v="1282798800"/>
    <d v="2010-09-13T05:00:00"/>
    <n v="1284354000"/>
    <b v="0"/>
    <b v="0"/>
    <s v="music/indie rock"/>
    <s v="music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x v="794"/>
    <n v="1437109200"/>
    <d v="2015-09-02T05:00:00"/>
    <n v="1441170000"/>
    <b v="0"/>
    <b v="1"/>
    <s v="theater/plays"/>
    <s v="theater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x v="795"/>
    <n v="1491886800"/>
    <d v="2017-04-30T05:00:00"/>
    <n v="1493528400"/>
    <b v="0"/>
    <b v="0"/>
    <s v="theater/plays"/>
    <s v="theater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x v="796"/>
    <n v="1394600400"/>
    <d v="2014-03-19T05:00:00"/>
    <n v="1395205200"/>
    <b v="0"/>
    <b v="1"/>
    <s v="music/electric music"/>
    <s v="music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x v="797"/>
    <n v="1561352400"/>
    <d v="2019-06-25T05:00:00"/>
    <n v="1561438800"/>
    <b v="0"/>
    <b v="0"/>
    <s v="music/indie rock"/>
    <s v="music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x v="798"/>
    <n v="1322892000"/>
    <d v="2012-01-16T06:00:00"/>
    <n v="1326693600"/>
    <b v="0"/>
    <b v="0"/>
    <s v="film &amp; video/documentary"/>
    <s v="film &amp; video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x v="799"/>
    <n v="1274418000"/>
    <d v="2010-07-01T05:00:00"/>
    <n v="1277960400"/>
    <b v="0"/>
    <b v="0"/>
    <s v="publishing/translations"/>
    <s v="publishing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x v="800"/>
    <n v="1434344400"/>
    <d v="2015-06-19T05:00:00"/>
    <n v="1434690000"/>
    <b v="0"/>
    <b v="1"/>
    <s v="film &amp; video/documentary"/>
    <s v="film &amp; video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x v="801"/>
    <n v="1373518800"/>
    <d v="2013-08-10T05:00:00"/>
    <n v="1376110800"/>
    <b v="0"/>
    <b v="1"/>
    <s v="film &amp; video/television"/>
    <s v="film &amp; video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x v="802"/>
    <n v="1517637600"/>
    <d v="2018-02-12T06:00:00"/>
    <n v="1518415200"/>
    <b v="0"/>
    <b v="0"/>
    <s v="theater/plays"/>
    <s v="theater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x v="803"/>
    <n v="1310619600"/>
    <d v="2011-07-17T05:00:00"/>
    <n v="1310878800"/>
    <b v="0"/>
    <b v="1"/>
    <s v="food/food trucks"/>
    <s v="food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x v="212"/>
    <n v="1556427600"/>
    <d v="2019-04-30T05:00:00"/>
    <n v="1556600400"/>
    <b v="0"/>
    <b v="0"/>
    <s v="theater/plays"/>
    <s v="theater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x v="804"/>
    <n v="1576476000"/>
    <d v="2019-12-22T06:00:00"/>
    <n v="1576994400"/>
    <b v="0"/>
    <b v="0"/>
    <s v="film &amp; video/documentary"/>
    <s v="film &amp; video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x v="805"/>
    <n v="1381122000"/>
    <d v="2013-10-25T05:00:00"/>
    <n v="1382677200"/>
    <b v="0"/>
    <b v="0"/>
    <s v="music/jazz"/>
    <s v="music"/>
    <x v="17"/>
  </r>
  <r>
    <n v="900"/>
    <s v="Powers, Smith and Deleon"/>
    <s v="Enhanced uniform service-desk"/>
    <n v="100"/>
    <n v="2"/>
    <n v="2"/>
    <x v="0"/>
    <n v="2"/>
    <n v="1"/>
    <x v="1"/>
    <s v="USD"/>
    <x v="806"/>
    <n v="1411102800"/>
    <d v="2014-09-20T05:00:00"/>
    <n v="1411189200"/>
    <b v="0"/>
    <b v="1"/>
    <s v="technology/web"/>
    <s v="technology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x v="807"/>
    <n v="1531803600"/>
    <d v="2018-08-19T05:00:00"/>
    <n v="1534654800"/>
    <b v="0"/>
    <b v="1"/>
    <s v="music/rock"/>
    <s v="music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x v="722"/>
    <n v="1454133600"/>
    <d v="2016-03-12T06:00:00"/>
    <n v="1457762400"/>
    <b v="0"/>
    <b v="0"/>
    <s v="technology/web"/>
    <s v="technology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x v="477"/>
    <n v="1336194000"/>
    <d v="2012-05-20T05:00:00"/>
    <n v="1337490000"/>
    <b v="0"/>
    <b v="1"/>
    <s v="publishing/nonfiction"/>
    <s v="publishing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x v="259"/>
    <n v="1349326800"/>
    <d v="2012-10-08T05:00:00"/>
    <n v="1349672400"/>
    <b v="0"/>
    <b v="0"/>
    <s v="publishing/radio &amp; podcasts"/>
    <s v="publishing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x v="9"/>
    <n v="1379566800"/>
    <d v="2013-09-22T05:00:00"/>
    <n v="1379826000"/>
    <b v="0"/>
    <b v="0"/>
    <s v="theater/plays"/>
    <s v="theater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x v="808"/>
    <n v="1494651600"/>
    <d v="2017-06-18T05:00:00"/>
    <n v="1497762000"/>
    <b v="1"/>
    <b v="1"/>
    <s v="film &amp; video/documentary"/>
    <s v="film &amp; video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x v="809"/>
    <n v="1303880400"/>
    <d v="2011-05-04T05:00:00"/>
    <n v="1304485200"/>
    <b v="0"/>
    <b v="0"/>
    <s v="theater/plays"/>
    <s v="theater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x v="444"/>
    <n v="1335934800"/>
    <d v="2012-05-13T05:00:00"/>
    <n v="1336885200"/>
    <b v="0"/>
    <b v="0"/>
    <s v="games/video games"/>
    <s v="games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x v="384"/>
    <n v="1528088400"/>
    <d v="2018-07-01T05:00:00"/>
    <n v="1530421200"/>
    <b v="0"/>
    <b v="1"/>
    <s v="theater/plays"/>
    <s v="theater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x v="810"/>
    <n v="1421906400"/>
    <d v="2015-01-23T06:00:00"/>
    <n v="1421992800"/>
    <b v="0"/>
    <b v="0"/>
    <s v="theater/plays"/>
    <s v="theater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x v="811"/>
    <n v="1568005200"/>
    <d v="2019-09-11T05:00:00"/>
    <n v="1568178000"/>
    <b v="1"/>
    <b v="0"/>
    <s v="technology/web"/>
    <s v="technology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x v="812"/>
    <n v="1346821200"/>
    <d v="2012-09-18T05:00:00"/>
    <n v="1347944400"/>
    <b v="1"/>
    <b v="0"/>
    <s v="film &amp; video/drama"/>
    <s v="film &amp; video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x v="813"/>
    <n v="1557637200"/>
    <d v="2019-05-25T05:00:00"/>
    <n v="1558760400"/>
    <b v="0"/>
    <b v="0"/>
    <s v="film &amp; video/drama"/>
    <s v="film &amp; video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x v="814"/>
    <n v="1375592400"/>
    <d v="2013-08-16T05:00:00"/>
    <n v="1376629200"/>
    <b v="0"/>
    <b v="0"/>
    <s v="theater/plays"/>
    <s v="theater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x v="80"/>
    <n v="1503982800"/>
    <d v="2017-09-07T05:00:00"/>
    <n v="1504760400"/>
    <b v="0"/>
    <b v="0"/>
    <s v="film &amp; video/television"/>
    <s v="film &amp; video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x v="815"/>
    <n v="1418882400"/>
    <d v="2014-12-27T06:00:00"/>
    <n v="1419660000"/>
    <b v="0"/>
    <b v="0"/>
    <s v="photography/photography books"/>
    <s v="photography"/>
    <x v="14"/>
  </r>
  <r>
    <n v="917"/>
    <s v="Cooper Inc"/>
    <s v="Polarized discrete product"/>
    <n v="3600"/>
    <n v="2097"/>
    <n v="58.25"/>
    <x v="2"/>
    <n v="77.666666666666671"/>
    <n v="27"/>
    <x v="4"/>
    <s v="GBP"/>
    <x v="816"/>
    <n v="1309237200"/>
    <d v="2011-07-22T05:00:00"/>
    <n v="1311310800"/>
    <b v="0"/>
    <b v="1"/>
    <s v="film &amp; video/shorts"/>
    <s v="film &amp; video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x v="474"/>
    <n v="1343365200"/>
    <d v="2012-08-07T05:00:00"/>
    <n v="1344315600"/>
    <b v="0"/>
    <b v="0"/>
    <s v="publishing/radio &amp; podcasts"/>
    <s v="publishing"/>
    <x v="15"/>
  </r>
  <r>
    <n v="919"/>
    <s v="Fox Ltd"/>
    <s v="Extended multimedia firmware"/>
    <n v="35600"/>
    <n v="20915"/>
    <n v="58.75"/>
    <x v="0"/>
    <n v="92.955555555555549"/>
    <n v="225"/>
    <x v="2"/>
    <s v="AUD"/>
    <x v="817"/>
    <n v="1507957200"/>
    <d v="2017-11-15T06:00:00"/>
    <n v="1510725600"/>
    <b v="0"/>
    <b v="1"/>
    <s v="theater/plays"/>
    <s v="theater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x v="818"/>
    <n v="1549519200"/>
    <d v="2019-02-27T06:00:00"/>
    <n v="1551247200"/>
    <b v="1"/>
    <b v="0"/>
    <s v="film &amp; video/animation"/>
    <s v="film &amp; video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x v="819"/>
    <n v="1329026400"/>
    <d v="2012-02-26T06:00:00"/>
    <n v="1330236000"/>
    <b v="0"/>
    <b v="0"/>
    <s v="technology/web"/>
    <s v="technology"/>
    <x v="2"/>
  </r>
  <r>
    <n v="922"/>
    <s v="Soto-Anthony"/>
    <s v="Ameliorated logistical capability"/>
    <n v="51400"/>
    <n v="90440"/>
    <n v="175.95330739299609"/>
    <x v="1"/>
    <n v="40"/>
    <n v="2261"/>
    <x v="1"/>
    <s v="USD"/>
    <x v="609"/>
    <n v="1544335200"/>
    <d v="2018-12-18T06:00:00"/>
    <n v="1545112800"/>
    <b v="0"/>
    <b v="1"/>
    <s v="music/world music"/>
    <s v="music"/>
    <x v="21"/>
  </r>
  <r>
    <n v="923"/>
    <s v="Wise and Sons"/>
    <s v="Sharable discrete definition"/>
    <n v="1700"/>
    <n v="4044"/>
    <n v="237.88235294117646"/>
    <x v="1"/>
    <n v="101.1"/>
    <n v="40"/>
    <x v="1"/>
    <s v="USD"/>
    <x v="547"/>
    <n v="1279083600"/>
    <d v="2010-07-15T05:00:00"/>
    <n v="1279170000"/>
    <b v="0"/>
    <b v="0"/>
    <s v="theater/plays"/>
    <s v="theater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x v="820"/>
    <n v="1572498000"/>
    <d v="2019-11-11T06:00:00"/>
    <n v="1573452000"/>
    <b v="0"/>
    <b v="0"/>
    <s v="theater/plays"/>
    <s v="theater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x v="821"/>
    <n v="1506056400"/>
    <d v="2017-10-04T05:00:00"/>
    <n v="1507093200"/>
    <b v="0"/>
    <b v="0"/>
    <s v="theater/plays"/>
    <s v="theater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x v="151"/>
    <n v="1463029200"/>
    <d v="2016-05-16T05:00:00"/>
    <n v="1463374800"/>
    <b v="0"/>
    <b v="0"/>
    <s v="food/food trucks"/>
    <s v="food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x v="822"/>
    <n v="1342069200"/>
    <d v="2012-08-10T05:00:00"/>
    <n v="1344574800"/>
    <b v="0"/>
    <b v="0"/>
    <s v="theater/plays"/>
    <s v="theater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x v="823"/>
    <n v="1388296800"/>
    <d v="2014-01-07T06:00:00"/>
    <n v="1389074400"/>
    <b v="0"/>
    <b v="0"/>
    <s v="technology/web"/>
    <s v="technology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x v="824"/>
    <n v="1493787600"/>
    <d v="2017-05-17T05:00:00"/>
    <n v="1494997200"/>
    <b v="0"/>
    <b v="0"/>
    <s v="theater/plays"/>
    <s v="theater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x v="825"/>
    <n v="1424844000"/>
    <d v="2015-03-04T06:00:00"/>
    <n v="1425448800"/>
    <b v="0"/>
    <b v="1"/>
    <s v="theater/plays"/>
    <s v="theater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x v="826"/>
    <n v="1403931600"/>
    <d v="2014-06-30T05:00:00"/>
    <n v="1404104400"/>
    <b v="0"/>
    <b v="1"/>
    <s v="theater/plays"/>
    <s v="theater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x v="827"/>
    <n v="1394514000"/>
    <d v="2014-03-14T05:00:00"/>
    <n v="1394773200"/>
    <b v="0"/>
    <b v="0"/>
    <s v="music/rock"/>
    <s v="music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x v="828"/>
    <n v="1365397200"/>
    <d v="2013-04-21T05:00:00"/>
    <n v="1366520400"/>
    <b v="0"/>
    <b v="0"/>
    <s v="theater/plays"/>
    <s v="theater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x v="829"/>
    <n v="1456120800"/>
    <d v="2016-02-28T06:00:00"/>
    <n v="1456639200"/>
    <b v="0"/>
    <b v="0"/>
    <s v="theater/plays"/>
    <s v="theater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x v="830"/>
    <n v="1437714000"/>
    <d v="2015-07-31T05:00:00"/>
    <n v="1438318800"/>
    <b v="0"/>
    <b v="0"/>
    <s v="theater/plays"/>
    <s v="theater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x v="831"/>
    <n v="1563771600"/>
    <d v="2019-07-25T05:00:00"/>
    <n v="1564030800"/>
    <b v="1"/>
    <b v="0"/>
    <s v="theater/plays"/>
    <s v="theater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x v="832"/>
    <n v="1448517600"/>
    <d v="2015-12-05T06:00:00"/>
    <n v="1449295200"/>
    <b v="0"/>
    <b v="0"/>
    <s v="film &amp; video/documentary"/>
    <s v="film &amp; video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x v="833"/>
    <n v="1528779600"/>
    <d v="2018-07-18T05:00:00"/>
    <n v="1531890000"/>
    <b v="0"/>
    <b v="1"/>
    <s v="publishing/fiction"/>
    <s v="publishing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x v="834"/>
    <n v="1304744400"/>
    <d v="2011-05-24T05:00:00"/>
    <n v="1306213200"/>
    <b v="0"/>
    <b v="1"/>
    <s v="games/video games"/>
    <s v="games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x v="835"/>
    <n v="1354341600"/>
    <d v="2012-12-23T06:00:00"/>
    <n v="1356242400"/>
    <b v="0"/>
    <b v="0"/>
    <s v="technology/web"/>
    <s v="technology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x v="836"/>
    <n v="1294552800"/>
    <d v="2011-02-13T06:00:00"/>
    <n v="1297576800"/>
    <b v="1"/>
    <b v="0"/>
    <s v="theater/plays"/>
    <s v="theater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x v="837"/>
    <n v="1295935200"/>
    <d v="2011-01-28T06:00:00"/>
    <n v="1296194400"/>
    <b v="0"/>
    <b v="0"/>
    <s v="theater/plays"/>
    <s v="theater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x v="219"/>
    <n v="1411534800"/>
    <d v="2014-10-29T05:00:00"/>
    <n v="1414558800"/>
    <b v="0"/>
    <b v="0"/>
    <s v="food/food trucks"/>
    <s v="food"/>
    <x v="0"/>
  </r>
  <r>
    <n v="944"/>
    <s v="Walter Inc"/>
    <s v="Streamlined 5thgeneration intranet"/>
    <n v="10000"/>
    <n v="8142"/>
    <n v="81.42"/>
    <x v="0"/>
    <n v="30.958174904942965"/>
    <n v="263"/>
    <x v="2"/>
    <s v="AUD"/>
    <x v="365"/>
    <n v="1486706400"/>
    <d v="2017-03-01T06:00:00"/>
    <n v="1488348000"/>
    <b v="0"/>
    <b v="0"/>
    <s v="photography/photography books"/>
    <s v="photography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x v="838"/>
    <n v="1333602000"/>
    <d v="2012-04-20T05:00:00"/>
    <n v="1334898000"/>
    <b v="1"/>
    <b v="0"/>
    <s v="photography/photography books"/>
    <s v="photography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x v="839"/>
    <n v="1308200400"/>
    <d v="2011-06-18T05:00:00"/>
    <n v="1308373200"/>
    <b v="0"/>
    <b v="0"/>
    <s v="theater/plays"/>
    <s v="theater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x v="840"/>
    <n v="1411707600"/>
    <d v="2014-10-03T05:00:00"/>
    <n v="1412312400"/>
    <b v="0"/>
    <b v="0"/>
    <s v="theater/plays"/>
    <s v="theater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x v="841"/>
    <n v="1418364000"/>
    <d v="2014-12-22T06:00:00"/>
    <n v="1419228000"/>
    <b v="1"/>
    <b v="1"/>
    <s v="film &amp; video/documentary"/>
    <s v="film &amp; video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x v="842"/>
    <n v="1429333200"/>
    <d v="2015-05-07T05:00:00"/>
    <n v="1430974800"/>
    <b v="0"/>
    <b v="0"/>
    <s v="technology/web"/>
    <s v="technology"/>
    <x v="2"/>
  </r>
  <r>
    <n v="950"/>
    <s v="Williams, Orozco and Gomez"/>
    <s v="Persistent content-based methodology"/>
    <n v="100"/>
    <n v="5"/>
    <n v="5"/>
    <x v="0"/>
    <n v="5"/>
    <n v="1"/>
    <x v="1"/>
    <s v="USD"/>
    <x v="843"/>
    <n v="1555390800"/>
    <d v="2019-04-21T05:00:00"/>
    <n v="1555822800"/>
    <b v="0"/>
    <b v="1"/>
    <s v="theater/plays"/>
    <s v="theater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x v="844"/>
    <n v="1482732000"/>
    <d v="2016-12-27T06:00:00"/>
    <n v="1482818400"/>
    <b v="0"/>
    <b v="1"/>
    <s v="music/rock"/>
    <s v="music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x v="845"/>
    <n v="1470718800"/>
    <d v="2016-08-23T05:00:00"/>
    <n v="1471928400"/>
    <b v="0"/>
    <b v="0"/>
    <s v="film &amp; video/documentary"/>
    <s v="film &amp; video"/>
    <x v="4"/>
  </r>
  <r>
    <n v="953"/>
    <s v="Boyle Ltd"/>
    <s v="Streamlined fault-tolerant conglomeration"/>
    <n v="3300"/>
    <n v="1980"/>
    <n v="60"/>
    <x v="0"/>
    <n v="94.285714285714292"/>
    <n v="21"/>
    <x v="1"/>
    <s v="USD"/>
    <x v="846"/>
    <n v="1450591200"/>
    <d v="2016-01-25T06:00:00"/>
    <n v="1453701600"/>
    <b v="0"/>
    <b v="1"/>
    <s v="film &amp; video/science fiction"/>
    <s v="film &amp; video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x v="110"/>
    <n v="1348290000"/>
    <d v="2012-10-16T05:00:00"/>
    <n v="1350363600"/>
    <b v="0"/>
    <b v="0"/>
    <s v="technology/web"/>
    <s v="technology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x v="847"/>
    <n v="1353823200"/>
    <d v="2012-11-27T06:00:00"/>
    <n v="1353996000"/>
    <b v="0"/>
    <b v="0"/>
    <s v="theater/plays"/>
    <s v="theater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x v="848"/>
    <n v="1450764000"/>
    <d v="2015-12-26T06:00:00"/>
    <n v="1451109600"/>
    <b v="0"/>
    <b v="0"/>
    <s v="film &amp; video/science fiction"/>
    <s v="film &amp; video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x v="849"/>
    <n v="1329372000"/>
    <d v="2012-02-19T06:00:00"/>
    <n v="1329631200"/>
    <b v="0"/>
    <b v="0"/>
    <s v="theater/plays"/>
    <s v="theater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x v="780"/>
    <n v="1277096400"/>
    <d v="2010-07-13T05:00:00"/>
    <n v="1278997200"/>
    <b v="0"/>
    <b v="0"/>
    <s v="film &amp; video/animation"/>
    <s v="film &amp; video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x v="140"/>
    <n v="1277701200"/>
    <d v="2010-07-26T05:00:00"/>
    <n v="1280120400"/>
    <b v="0"/>
    <b v="0"/>
    <s v="publishing/translations"/>
    <s v="publishing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x v="850"/>
    <n v="1454911200"/>
    <d v="2016-03-16T05:00:00"/>
    <n v="1458104400"/>
    <b v="0"/>
    <b v="0"/>
    <s v="technology/web"/>
    <s v="technology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x v="851"/>
    <n v="1297922400"/>
    <d v="2011-02-21T06:00:00"/>
    <n v="1298268000"/>
    <b v="0"/>
    <b v="0"/>
    <s v="publishing/translations"/>
    <s v="publishing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x v="852"/>
    <n v="1384408800"/>
    <d v="2013-12-05T06:00:00"/>
    <n v="1386223200"/>
    <b v="0"/>
    <b v="0"/>
    <s v="food/food trucks"/>
    <s v="food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x v="853"/>
    <n v="1299304800"/>
    <d v="2011-03-11T06:00:00"/>
    <n v="1299823200"/>
    <b v="0"/>
    <b v="1"/>
    <s v="photography/photography books"/>
    <s v="photography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x v="854"/>
    <n v="1431320400"/>
    <d v="2015-05-16T05:00:00"/>
    <n v="1431752400"/>
    <b v="0"/>
    <b v="0"/>
    <s v="theater/plays"/>
    <s v="theater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x v="67"/>
    <n v="1264399200"/>
    <d v="2010-03-06T06:00:00"/>
    <n v="1267855200"/>
    <b v="0"/>
    <b v="0"/>
    <s v="music/rock"/>
    <s v="music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x v="855"/>
    <n v="1497502800"/>
    <d v="2017-06-17T05:00:00"/>
    <n v="1497675600"/>
    <b v="0"/>
    <b v="0"/>
    <s v="theater/plays"/>
    <s v="theater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x v="107"/>
    <n v="1333688400"/>
    <d v="2012-05-13T05:00:00"/>
    <n v="1336885200"/>
    <b v="0"/>
    <b v="0"/>
    <s v="music/world music"/>
    <s v="music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x v="344"/>
    <n v="1293861600"/>
    <d v="2011-01-16T06:00:00"/>
    <n v="1295157600"/>
    <b v="0"/>
    <b v="0"/>
    <s v="food/food trucks"/>
    <s v="food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x v="856"/>
    <n v="1576994400"/>
    <d v="2019-12-29T06:00:00"/>
    <n v="1577599200"/>
    <b v="0"/>
    <b v="0"/>
    <s v="theater/plays"/>
    <s v="theater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x v="857"/>
    <n v="1304917200"/>
    <d v="2011-05-10T05:00:00"/>
    <n v="1305003600"/>
    <b v="0"/>
    <b v="0"/>
    <s v="theater/plays"/>
    <s v="theater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x v="858"/>
    <n v="1381208400"/>
    <d v="2013-10-14T05:00:00"/>
    <n v="1381726800"/>
    <b v="0"/>
    <b v="0"/>
    <s v="film &amp; video/television"/>
    <s v="film &amp; video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x v="859"/>
    <n v="1401685200"/>
    <d v="2014-06-11T05:00:00"/>
    <n v="1402462800"/>
    <b v="0"/>
    <b v="1"/>
    <s v="technology/web"/>
    <s v="technology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x v="860"/>
    <n v="1291960800"/>
    <d v="2010-12-12T06:00:00"/>
    <n v="1292133600"/>
    <b v="0"/>
    <b v="1"/>
    <s v="theater/plays"/>
    <s v="theater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x v="170"/>
    <n v="1368853200"/>
    <d v="2013-05-19T05:00:00"/>
    <n v="1368939600"/>
    <b v="0"/>
    <b v="0"/>
    <s v="music/indie rock"/>
    <s v="music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x v="861"/>
    <n v="1448776800"/>
    <d v="2016-01-07T06:00:00"/>
    <n v="1452146400"/>
    <b v="0"/>
    <b v="1"/>
    <s v="theater/plays"/>
    <s v="theater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x v="862"/>
    <n v="1296194400"/>
    <d v="2011-02-03T06:00:00"/>
    <n v="1296712800"/>
    <b v="0"/>
    <b v="1"/>
    <s v="theater/plays"/>
    <s v="theater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x v="863"/>
    <n v="1517983200"/>
    <d v="2018-03-11T06:00:00"/>
    <n v="1520748000"/>
    <b v="0"/>
    <b v="0"/>
    <s v="food/food trucks"/>
    <s v="food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x v="864"/>
    <n v="1478930400"/>
    <d v="2016-12-04T06:00:00"/>
    <n v="1480831200"/>
    <b v="0"/>
    <b v="0"/>
    <s v="games/video games"/>
    <s v="games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x v="527"/>
    <n v="1426395600"/>
    <d v="2015-03-21T05:00:00"/>
    <n v="1426914000"/>
    <b v="0"/>
    <b v="0"/>
    <s v="theater/plays"/>
    <s v="theater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x v="865"/>
    <n v="1446181200"/>
    <d v="2015-11-04T06:00:00"/>
    <n v="1446616800"/>
    <b v="1"/>
    <b v="0"/>
    <s v="publishing/nonfiction"/>
    <s v="publishing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x v="866"/>
    <n v="1514181600"/>
    <d v="2018-01-27T06:00:00"/>
    <n v="1517032800"/>
    <b v="0"/>
    <b v="0"/>
    <s v="technology/web"/>
    <s v="technology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x v="867"/>
    <n v="1311051600"/>
    <d v="2011-07-21T05:00:00"/>
    <n v="1311224400"/>
    <b v="0"/>
    <b v="1"/>
    <s v="film &amp; video/documentary"/>
    <s v="film &amp; video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x v="868"/>
    <n v="1564894800"/>
    <d v="2019-08-19T05:00:00"/>
    <n v="1566190800"/>
    <b v="0"/>
    <b v="0"/>
    <s v="film &amp; video/documentary"/>
    <s v="film &amp; video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x v="105"/>
    <n v="1567918800"/>
    <d v="2019-10-04T05:00:00"/>
    <n v="1570165200"/>
    <b v="0"/>
    <b v="0"/>
    <s v="theater/plays"/>
    <s v="theater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x v="481"/>
    <n v="1386309600"/>
    <d v="2014-01-01T06:00:00"/>
    <n v="1388556000"/>
    <b v="0"/>
    <b v="1"/>
    <s v="music/rock"/>
    <s v="music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x v="253"/>
    <n v="1301979600"/>
    <d v="2011-04-19T05:00:00"/>
    <n v="1303189200"/>
    <b v="0"/>
    <b v="0"/>
    <s v="music/rock"/>
    <s v="music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x v="869"/>
    <n v="1493269200"/>
    <d v="2017-05-11T05:00:00"/>
    <n v="1494478800"/>
    <b v="0"/>
    <b v="0"/>
    <s v="film &amp; video/documentary"/>
    <s v="film &amp; video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x v="864"/>
    <n v="1478930400"/>
    <d v="2016-12-03T06:00:00"/>
    <n v="1480744800"/>
    <b v="0"/>
    <b v="0"/>
    <s v="publishing/radio &amp; podcasts"/>
    <s v="publishing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x v="843"/>
    <n v="1555390800"/>
    <d v="2019-04-21T05:00:00"/>
    <n v="1555822800"/>
    <b v="0"/>
    <b v="0"/>
    <s v="publishing/translations"/>
    <s v="publishing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x v="289"/>
    <n v="1456984800"/>
    <d v="2016-03-25T05:00:00"/>
    <n v="1458882000"/>
    <b v="0"/>
    <b v="1"/>
    <s v="film &amp; video/drama"/>
    <s v="film &amp; video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x v="870"/>
    <n v="1411621200"/>
    <d v="2014-09-29T05:00:00"/>
    <n v="1411966800"/>
    <b v="0"/>
    <b v="1"/>
    <s v="music/rock"/>
    <s v="music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x v="871"/>
    <n v="1525669200"/>
    <d v="2018-05-21T05:00:00"/>
    <n v="1526878800"/>
    <b v="0"/>
    <b v="1"/>
    <s v="film &amp; video/drama"/>
    <s v="film &amp; video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x v="872"/>
    <n v="1450936800"/>
    <d v="2016-01-10T06:00:00"/>
    <n v="1452405600"/>
    <b v="0"/>
    <b v="1"/>
    <s v="photography/photography books"/>
    <s v="photography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x v="873"/>
    <n v="1413522000"/>
    <d v="2014-10-23T05:00:00"/>
    <n v="1414040400"/>
    <b v="0"/>
    <b v="1"/>
    <s v="publishing/translations"/>
    <s v="publishing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x v="874"/>
    <n v="1541307600"/>
    <d v="2018-12-03T06:00:00"/>
    <n v="1543816800"/>
    <b v="0"/>
    <b v="1"/>
    <s v="food/food trucks"/>
    <s v="food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x v="875"/>
    <n v="1357106400"/>
    <d v="2013-02-01T06:00:00"/>
    <n v="1359698400"/>
    <b v="0"/>
    <b v="0"/>
    <s v="theater/plays"/>
    <s v="theater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x v="876"/>
    <n v="1390197600"/>
    <d v="2014-01-25T06:00:00"/>
    <n v="1390629600"/>
    <b v="0"/>
    <b v="0"/>
    <s v="theater/plays"/>
    <s v="theater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x v="877"/>
    <n v="1265868000"/>
    <d v="2010-02-25T06:00:00"/>
    <n v="1267077600"/>
    <b v="0"/>
    <b v="1"/>
    <s v="music/indie rock"/>
    <s v="music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x v="878"/>
    <n v="1467176400"/>
    <d v="2016-07-06T05:00:00"/>
    <n v="1467781200"/>
    <b v="0"/>
    <b v="0"/>
    <s v="food/food trucks"/>
    <s v="food"/>
    <x v="0"/>
  </r>
  <r>
    <m/>
    <m/>
    <m/>
    <m/>
    <m/>
    <m/>
    <x v="4"/>
    <m/>
    <m/>
    <x v="7"/>
    <m/>
    <x v="879"/>
    <m/>
    <m/>
    <m/>
    <m/>
    <m/>
    <m/>
    <m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038F-C1A9-43F5-9ED6-A132915C190F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axis="axisRow" showAll="0">
      <items count="11">
        <item x="4"/>
        <item x="8"/>
        <item x="6"/>
        <item x="9"/>
        <item x="1"/>
        <item x="7"/>
        <item x="5"/>
        <item x="2"/>
        <item x="3"/>
        <item x="0"/>
        <item t="default"/>
      </items>
    </pivotField>
    <pivotField showAll="0"/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30E91-1406-4C56-9AEC-42FE6880C899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936D-5136-44E6-A24D-699CD53BB7D3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21" hier="-1"/>
  </pageFields>
  <dataFields count="1">
    <dataField name=" " fld="6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DC423A-C9C9-4C38-9923-A2396916A0A6}" autoFormatId="16" applyNumberFormats="0" applyBorderFormats="0" applyFontFormats="0" applyPatternFormats="0" applyAlignmentFormats="0" applyWidthHeightFormats="0">
  <queryTableRefresh nextId="3">
    <queryTableFields count="2">
      <queryTableField id="1" name="outcome" tableColumnId="1"/>
      <queryTableField id="2" name="backers_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5E0D997-E4BF-4E78-A6FD-00BA9BFF207D}" autoFormatId="16" applyNumberFormats="0" applyBorderFormats="0" applyFontFormats="0" applyPatternFormats="0" applyAlignmentFormats="0" applyWidthHeightFormats="0">
  <queryTableRefresh nextId="3">
    <queryTableFields count="2">
      <queryTableField id="1" name="outcome" tableColumnId="1"/>
      <queryTableField id="2" name="backers_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55E52-0FF6-409B-A2A5-C98AB0B76C32}" name="Failed_Outcome" displayName="Failed_Outcome" ref="A1:B365" tableType="queryTable" totalsRowShown="0">
  <autoFilter ref="A1:B365" xr:uid="{F1D55E52-0FF6-409B-A2A5-C98AB0B76C32}"/>
  <tableColumns count="2">
    <tableColumn id="1" xr3:uid="{372CECF6-3F8D-4ABB-9A0E-B989739262EF}" uniqueName="1" name="outcome" queryTableFieldId="1" dataDxfId="1"/>
    <tableColumn id="2" xr3:uid="{871B622C-F70F-4E8F-AE1A-A7843A91458E}" uniqueName="2" name="backers_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A683C1-E510-418E-81EB-53ADB2630D66}" name="Successful_outcome" displayName="Successful_outcome" ref="D1:E566" tableType="queryTable" totalsRowShown="0">
  <autoFilter ref="D1:E566" xr:uid="{9BA683C1-E510-418E-81EB-53ADB2630D66}"/>
  <tableColumns count="2">
    <tableColumn id="1" xr3:uid="{3570E1AB-7895-4689-A688-902B72FE67A7}" uniqueName="1" name="outcome" queryTableFieldId="1" dataDxfId="0"/>
    <tableColumn id="2" xr3:uid="{AEA8D3BE-71F9-4E86-AEEF-C702C4AE667F}" uniqueName="2" name="backers_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F9C248-EE14-4D6B-87B7-69CB399BC17C}" name="Table1" displayName="Table1" ref="A1:T1001" totalsRowShown="0" headerRowDxfId="6">
  <autoFilter ref="A1:T1001" xr:uid="{1EF9C248-EE14-4D6B-87B7-69CB399BC17C}"/>
  <tableColumns count="20">
    <tableColumn id="1" xr3:uid="{3D487E84-2D0C-47C7-BBE6-2B3CE2EAFFA8}" name="id"/>
    <tableColumn id="2" xr3:uid="{07720DC2-EB73-48A9-B254-FB1742818F5F}" name="name"/>
    <tableColumn id="3" xr3:uid="{92E8C372-2939-4231-BA32-F9DF2BCA0E81}" name="blurb" dataDxfId="10"/>
    <tableColumn id="4" xr3:uid="{D063166E-50FF-43E8-B3EE-A18A9F4D9EA3}" name="goal"/>
    <tableColumn id="5" xr3:uid="{B3F8C531-F71D-41C0-A228-3046C86043C7}" name="pledged"/>
    <tableColumn id="6" xr3:uid="{8B0EDE24-A512-4E1F-B5F1-8C7D0816AFA9}" name="percent funded"/>
    <tableColumn id="7" xr3:uid="{0FB994EB-16F6-4B53-9AA2-1AFD510B757D}" name="outcome"/>
    <tableColumn id="8" xr3:uid="{3BB07AF3-398B-4813-8D4F-E6360E6B099C}" name="average donation" dataDxfId="9"/>
    <tableColumn id="9" xr3:uid="{63B9DEE5-A680-4A54-B3FA-8ED126CB15D8}" name="backers_count"/>
    <tableColumn id="10" xr3:uid="{0825FD63-9470-4977-A011-CB3EE65ED7A8}" name="country"/>
    <tableColumn id="11" xr3:uid="{116DAE09-D968-4127-854E-0DBF4C5A39E8}" name="currency"/>
    <tableColumn id="12" xr3:uid="{4BA0C4FE-20CF-4F67-BEB6-D4271A9A43FD}" name="date created conversion" dataDxfId="8"/>
    <tableColumn id="13" xr3:uid="{D32A00AB-BB6F-4868-A7C6-48F583A7CDE4}" name="launched_at"/>
    <tableColumn id="14" xr3:uid="{5E4128AB-6109-4E81-95E4-D0C07C115F17}" name="date ended conversion" dataDxfId="7"/>
    <tableColumn id="15" xr3:uid="{030EFBCE-C3CA-4283-B9F0-FCBDE2886A96}" name="deadline"/>
    <tableColumn id="16" xr3:uid="{B4EC262F-FF6F-48C7-961E-94D70EC357F2}" name="staff_pick"/>
    <tableColumn id="17" xr3:uid="{6891C55D-C234-4487-A530-05785511FCD8}" name="spotlight"/>
    <tableColumn id="18" xr3:uid="{2E645F5F-C939-43B7-B3DA-FF00974EEC29}" name="category &amp; sub-category"/>
    <tableColumn id="19" xr3:uid="{D461D63E-1636-4395-BE62-79778D92D3DC}" name="sub category"/>
    <tableColumn id="20" xr3:uid="{53698D55-83CA-46D2-993E-80388F2D0DA8}" name="parent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C00000"/>
      </a:accent2>
      <a:accent3>
        <a:srgbClr val="595959"/>
      </a:accent3>
      <a:accent4>
        <a:srgbClr val="0070C0"/>
      </a:accent4>
      <a:accent5>
        <a:srgbClr val="0070C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C55D-0FC7-4362-99F8-21B8F69C7A1D}">
  <dimension ref="A1:F15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2070</v>
      </c>
    </row>
    <row r="3" spans="1:6" x14ac:dyDescent="0.25">
      <c r="A3" s="9" t="s">
        <v>2071</v>
      </c>
      <c r="B3" s="9" t="s">
        <v>2072</v>
      </c>
    </row>
    <row r="4" spans="1:6" x14ac:dyDescent="0.25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10" t="s">
        <v>2038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0" t="s">
        <v>2030</v>
      </c>
      <c r="B6" s="12">
        <v>4</v>
      </c>
      <c r="C6" s="12">
        <v>19</v>
      </c>
      <c r="D6" s="12"/>
      <c r="E6" s="12">
        <v>22</v>
      </c>
      <c r="F6" s="12">
        <v>45</v>
      </c>
    </row>
    <row r="7" spans="1:6" x14ac:dyDescent="0.25">
      <c r="A7" s="10" t="s">
        <v>2047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0" t="s">
        <v>2061</v>
      </c>
      <c r="B8" s="12"/>
      <c r="C8" s="12"/>
      <c r="D8" s="12"/>
      <c r="E8" s="12">
        <v>4</v>
      </c>
      <c r="F8" s="12">
        <v>4</v>
      </c>
    </row>
    <row r="9" spans="1:6" x14ac:dyDescent="0.25">
      <c r="A9" s="10" t="s">
        <v>2032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0" t="s">
        <v>2051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0" t="s">
        <v>2044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0" t="s">
        <v>2034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0" t="s">
        <v>2036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0" t="s">
        <v>2108</v>
      </c>
      <c r="B14" s="12"/>
      <c r="C14" s="12">
        <v>1</v>
      </c>
      <c r="D14" s="12"/>
      <c r="E14" s="12"/>
      <c r="F14" s="12">
        <v>1</v>
      </c>
    </row>
    <row r="15" spans="1:6" x14ac:dyDescent="0.25">
      <c r="A15" s="10" t="s">
        <v>2069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4BF-D1B5-4E20-B4AD-C93AB9CB3859}">
  <dimension ref="A2:F30"/>
  <sheetViews>
    <sheetView workbookViewId="0">
      <selection activeCell="W9" sqref="W9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9" t="s">
        <v>6</v>
      </c>
      <c r="B2" t="s">
        <v>2073</v>
      </c>
    </row>
    <row r="4" spans="1:6" x14ac:dyDescent="0.25">
      <c r="A4" s="9" t="s">
        <v>2071</v>
      </c>
      <c r="B4" s="9" t="s">
        <v>2072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10" t="s">
        <v>2046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0" t="s">
        <v>2062</v>
      </c>
      <c r="B7" s="12"/>
      <c r="C7" s="12"/>
      <c r="D7" s="12"/>
      <c r="E7" s="12">
        <v>4</v>
      </c>
      <c r="F7" s="12">
        <v>4</v>
      </c>
    </row>
    <row r="8" spans="1:6" x14ac:dyDescent="0.25">
      <c r="A8" s="10" t="s">
        <v>2039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0" t="s">
        <v>2041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0" t="s">
        <v>2040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0" t="s">
        <v>2050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0" t="s">
        <v>2031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0" t="s">
        <v>2042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0" t="s">
        <v>2055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0" t="s">
        <v>2054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0" t="s">
        <v>2058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0" t="s">
        <v>2045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0" t="s">
        <v>2052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0" t="s">
        <v>2037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0" t="s">
        <v>2053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0" t="s">
        <v>2033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0" t="s">
        <v>2060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0" t="s">
        <v>2049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0" t="s">
        <v>2057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0" t="s">
        <v>2056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0" t="s">
        <v>2048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0" t="s">
        <v>2043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0" t="s">
        <v>2035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0" t="s">
        <v>2059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0" t="s">
        <v>2069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1AB7-3069-4924-86B0-8E916D4005C5}">
  <dimension ref="A1:E18"/>
  <sheetViews>
    <sheetView workbookViewId="0">
      <selection activeCell="D5" sqref="D5:D18"/>
    </sheetView>
  </sheetViews>
  <sheetFormatPr defaultRowHeight="15.75" x14ac:dyDescent="0.25"/>
  <cols>
    <col min="1" max="1" width="13.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3.375" bestFit="1" customWidth="1"/>
    <col min="15" max="15" width="7.375" bestFit="1" customWidth="1"/>
    <col min="16" max="16" width="3.875" bestFit="1" customWidth="1"/>
    <col min="17" max="17" width="4.375" bestFit="1" customWidth="1"/>
    <col min="18" max="18" width="4" bestFit="1" customWidth="1"/>
    <col min="19" max="19" width="4.625" bestFit="1" customWidth="1"/>
    <col min="20" max="20" width="3.75" bestFit="1" customWidth="1"/>
    <col min="21" max="21" width="3.125" bestFit="1" customWidth="1"/>
    <col min="22" max="22" width="4.25" bestFit="1" customWidth="1"/>
    <col min="23" max="23" width="4" bestFit="1" customWidth="1"/>
    <col min="24" max="24" width="3.875" bestFit="1" customWidth="1"/>
    <col min="25" max="25" width="4.375" bestFit="1" customWidth="1"/>
    <col min="26" max="26" width="4" bestFit="1" customWidth="1"/>
    <col min="27" max="27" width="10.5" bestFit="1" customWidth="1"/>
    <col min="28" max="28" width="5.625" bestFit="1" customWidth="1"/>
    <col min="29" max="29" width="4" bestFit="1" customWidth="1"/>
    <col min="30" max="30" width="4.625" bestFit="1" customWidth="1"/>
    <col min="31" max="31" width="3.75" bestFit="1" customWidth="1"/>
    <col min="32" max="32" width="3.125" bestFit="1" customWidth="1"/>
    <col min="33" max="33" width="4.25" bestFit="1" customWidth="1"/>
    <col min="34" max="34" width="3.875" bestFit="1" customWidth="1"/>
    <col min="35" max="35" width="4.375" bestFit="1" customWidth="1"/>
    <col min="36" max="36" width="4" bestFit="1" customWidth="1"/>
    <col min="37" max="37" width="8.75" bestFit="1" customWidth="1"/>
    <col min="38" max="38" width="11" bestFit="1" customWidth="1"/>
    <col min="39" max="39" width="3.875" bestFit="1" customWidth="1"/>
    <col min="40" max="40" width="4.375" bestFit="1" customWidth="1"/>
    <col min="41" max="41" width="4" bestFit="1" customWidth="1"/>
    <col min="42" max="42" width="4.625" bestFit="1" customWidth="1"/>
    <col min="43" max="43" width="3.75" bestFit="1" customWidth="1"/>
    <col min="44" max="44" width="3.125" bestFit="1" customWidth="1"/>
    <col min="45" max="45" width="4.25" bestFit="1" customWidth="1"/>
    <col min="46" max="46" width="4" bestFit="1" customWidth="1"/>
    <col min="47" max="47" width="3.875" bestFit="1" customWidth="1"/>
    <col min="48" max="48" width="4.375" bestFit="1" customWidth="1"/>
    <col min="49" max="49" width="4" bestFit="1" customWidth="1"/>
    <col min="50" max="50" width="14.25" bestFit="1" customWidth="1"/>
    <col min="51" max="51" width="8.625" bestFit="1" customWidth="1"/>
    <col min="52" max="52" width="11.75" bestFit="1" customWidth="1"/>
    <col min="53" max="53" width="11" bestFit="1" customWidth="1"/>
  </cols>
  <sheetData>
    <row r="1" spans="1:5" x14ac:dyDescent="0.25">
      <c r="A1" s="9" t="s">
        <v>2063</v>
      </c>
      <c r="B1" t="s">
        <v>2070</v>
      </c>
    </row>
    <row r="2" spans="1:5" x14ac:dyDescent="0.25">
      <c r="A2" s="9" t="s">
        <v>2086</v>
      </c>
      <c r="B2" t="s">
        <v>2070</v>
      </c>
    </row>
    <row r="4" spans="1:5" x14ac:dyDescent="0.25">
      <c r="A4" s="9" t="s">
        <v>2087</v>
      </c>
      <c r="B4" s="9" t="s">
        <v>2072</v>
      </c>
    </row>
    <row r="5" spans="1:5" x14ac:dyDescent="0.25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10" t="s">
        <v>2074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0" t="s">
        <v>2075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0" t="s">
        <v>2076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0" t="s">
        <v>2077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0" t="s">
        <v>2078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0" t="s">
        <v>2079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0" t="s">
        <v>2080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0" t="s">
        <v>2081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0" t="s">
        <v>2082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0" t="s">
        <v>2083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0" t="s">
        <v>2084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10" t="s">
        <v>2085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10" t="s">
        <v>2069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E112-A586-4377-BC6F-A3768FD66EE0}">
  <dimension ref="A1:H13"/>
  <sheetViews>
    <sheetView topLeftCell="A7" workbookViewId="0">
      <selection activeCell="K20" sqref="K20"/>
    </sheetView>
  </sheetViews>
  <sheetFormatPr defaultRowHeight="15.75" x14ac:dyDescent="0.25"/>
  <cols>
    <col min="1" max="1" width="26.875" customWidth="1"/>
    <col min="2" max="2" width="20.625" customWidth="1"/>
    <col min="3" max="3" width="21.875" customWidth="1"/>
    <col min="4" max="4" width="21.125" customWidth="1"/>
    <col min="5" max="5" width="22.875" customWidth="1"/>
    <col min="6" max="6" width="22.125" customWidth="1"/>
    <col min="7" max="7" width="19.625" customWidth="1"/>
    <col min="8" max="8" width="21.375" customWidth="1"/>
  </cols>
  <sheetData>
    <row r="1" spans="1:8" x14ac:dyDescent="0.25">
      <c r="A1" s="1" t="s">
        <v>2088</v>
      </c>
      <c r="B1" s="1" t="s">
        <v>2089</v>
      </c>
      <c r="C1" s="1" t="s">
        <v>2090</v>
      </c>
      <c r="D1" s="1" t="s">
        <v>2091</v>
      </c>
      <c r="E1" s="1" t="s">
        <v>2092</v>
      </c>
      <c r="F1" s="1" t="s">
        <v>2093</v>
      </c>
      <c r="G1" s="1" t="s">
        <v>2094</v>
      </c>
      <c r="H1" s="1" t="s">
        <v>2095</v>
      </c>
    </row>
    <row r="2" spans="1:8" x14ac:dyDescent="0.25">
      <c r="A2" t="s">
        <v>2096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SUM(B2,C2,D2)</f>
        <v>51</v>
      </c>
      <c r="F2" s="11">
        <f>B2/$E2</f>
        <v>0.58823529411764708</v>
      </c>
      <c r="G2" s="11">
        <f t="shared" ref="G2:H13" si="0">C2/$E2</f>
        <v>0.39215686274509803</v>
      </c>
      <c r="H2" s="11">
        <f t="shared" si="0"/>
        <v>1.9607843137254902E-2</v>
      </c>
    </row>
    <row r="3" spans="1:8" x14ac:dyDescent="0.25">
      <c r="A3" t="s">
        <v>2097</v>
      </c>
      <c r="B3">
        <f>COUNTIFS(Crowdfunding!G3:G1000,"=successful",Crowdfunding!D3:D1000,"&gt;=1000",Crowdfunding!D3:D1000,"&lt;=4999")</f>
        <v>191</v>
      </c>
      <c r="C3">
        <f>COUNTIFS(Crowdfunding!G3:G1000,"=failed",Crowdfunding!D3:D1000,"&gt;=1000",Crowdfunding!D3:D1000,"&lt;=4999")</f>
        <v>38</v>
      </c>
      <c r="D3">
        <f>COUNTIFS(Crowdfunding!G3:G1000,"=canceled",Crowdfunding!D3:D1000,"&gt;=1000",Crowdfunding!D3:D1000,"&lt;=4999")</f>
        <v>2</v>
      </c>
      <c r="E3">
        <f t="shared" ref="E3:E13" si="1">SUM(B3,C3,D3)</f>
        <v>231</v>
      </c>
      <c r="F3" s="11">
        <f t="shared" ref="F3:F13" si="2">B3/$E3</f>
        <v>0.82683982683982682</v>
      </c>
      <c r="G3" s="11">
        <f t="shared" si="0"/>
        <v>0.16450216450216451</v>
      </c>
      <c r="H3" s="11">
        <f t="shared" si="0"/>
        <v>8.658008658008658E-3</v>
      </c>
    </row>
    <row r="4" spans="1:8" x14ac:dyDescent="0.25">
      <c r="A4" t="s">
        <v>2098</v>
      </c>
      <c r="B4">
        <f>COUNTIFS(Crowdfunding!G4:G1001,"=successful",Crowdfunding!D4:D1001,"&gt;=5000",Crowdfunding!D4:D1001,"&lt;=9999")</f>
        <v>164</v>
      </c>
      <c r="C4">
        <f>COUNTIFS(Crowdfunding!G4:G1001,"=failed",Crowdfunding!D4:D1001,"&gt;=5000",Crowdfunding!D4:D1001,"&lt;=9999")</f>
        <v>126</v>
      </c>
      <c r="D4">
        <f>COUNTIFS(Crowdfunding!G4:G1001,"=canceled",Crowdfunding!D4:D1001,"&gt;=5000",Crowdfunding!D4:D1001,"&lt;=9999")</f>
        <v>25</v>
      </c>
      <c r="E4">
        <f t="shared" si="1"/>
        <v>315</v>
      </c>
      <c r="F4" s="11">
        <f t="shared" si="2"/>
        <v>0.52063492063492067</v>
      </c>
      <c r="G4" s="11">
        <f t="shared" si="0"/>
        <v>0.4</v>
      </c>
      <c r="H4" s="11">
        <f t="shared" si="0"/>
        <v>7.9365079365079361E-2</v>
      </c>
    </row>
    <row r="5" spans="1:8" x14ac:dyDescent="0.25">
      <c r="A5" t="s">
        <v>2099</v>
      </c>
      <c r="B5">
        <f>COUNTIFS(Crowdfunding!G5:G1001,"=successful",Crowdfunding!D5:D1001,"&gt;=10000",Crowdfunding!D5:D1001,"&lt;=14999")</f>
        <v>4</v>
      </c>
      <c r="C5">
        <f>COUNTIFS(Crowdfunding!G5:G1001,"=failed",Crowdfunding!D5:D1001,"&gt;=10000",Crowdfunding!D5:D1001,"&lt;=14999")</f>
        <v>5</v>
      </c>
      <c r="D5">
        <f>COUNTIFS(Crowdfunding!G5:G1001,"=canceled",Crowdfunding!D5:D1001,"&gt;=10000",Crowdfunding!D5:D1001,"&lt;=14999")</f>
        <v>0</v>
      </c>
      <c r="E5">
        <f t="shared" si="1"/>
        <v>9</v>
      </c>
      <c r="F5" s="11">
        <f t="shared" si="2"/>
        <v>0.44444444444444442</v>
      </c>
      <c r="G5" s="11">
        <f t="shared" si="0"/>
        <v>0.55555555555555558</v>
      </c>
      <c r="H5" s="11">
        <f t="shared" si="0"/>
        <v>0</v>
      </c>
    </row>
    <row r="6" spans="1:8" x14ac:dyDescent="0.25">
      <c r="A6" t="s">
        <v>2100</v>
      </c>
      <c r="B6">
        <f>COUNTIFS(Crowdfunding!G6:G1001,"=successful",Crowdfunding!D6:D1001,"&gt;=15000",Crowdfunding!D6:D1001,"&lt;=19999")</f>
        <v>10</v>
      </c>
      <c r="C6">
        <f>COUNTIFS(Crowdfunding!G6:G1001,"=failed",Crowdfunding!D6:D1001,"&gt;=15000",Crowdfunding!D6:D1001,"&lt;=19999")</f>
        <v>0</v>
      </c>
      <c r="D6">
        <f>COUNTIFS(Crowdfunding!G6:G1001,"=canceled",Crowdfunding!D6:D1001,"&gt;=15000",Crowdfunding!D6:D1001,"&lt;=19999")</f>
        <v>0</v>
      </c>
      <c r="E6">
        <f t="shared" si="1"/>
        <v>10</v>
      </c>
      <c r="F6" s="11">
        <f t="shared" si="2"/>
        <v>1</v>
      </c>
      <c r="G6" s="11">
        <f t="shared" si="0"/>
        <v>0</v>
      </c>
      <c r="H6" s="11">
        <f t="shared" si="0"/>
        <v>0</v>
      </c>
    </row>
    <row r="7" spans="1:8" x14ac:dyDescent="0.25">
      <c r="A7" t="s">
        <v>2101</v>
      </c>
      <c r="B7">
        <f>COUNTIFS(Crowdfunding!G7:G1001,"=successful",Crowdfunding!D7:D1001,"&gt;=20000",Crowdfunding!D7:D1001,"&lt;=24999")</f>
        <v>7</v>
      </c>
      <c r="C7">
        <f>COUNTIFS(Crowdfunding!G7:G1001,"=failed",Crowdfunding!D7:D1001,"&gt;=20000",Crowdfunding!D7:D1001,"&lt;=24999")</f>
        <v>0</v>
      </c>
      <c r="D7">
        <f>COUNTIFS(Crowdfunding!G7:G1001,"=canceled",Crowdfunding!D7:D1001,"&gt;=20000",Crowdfunding!D7:D1001,"&lt;=24999")</f>
        <v>0</v>
      </c>
      <c r="E7">
        <f t="shared" si="1"/>
        <v>7</v>
      </c>
      <c r="F7" s="11">
        <f t="shared" si="2"/>
        <v>1</v>
      </c>
      <c r="G7" s="11">
        <f t="shared" si="0"/>
        <v>0</v>
      </c>
      <c r="H7" s="11">
        <f t="shared" si="0"/>
        <v>0</v>
      </c>
    </row>
    <row r="8" spans="1:8" x14ac:dyDescent="0.25">
      <c r="A8" t="s">
        <v>2102</v>
      </c>
      <c r="B8">
        <f>COUNTIFS(Crowdfunding!G8:G1001,"=successful",Crowdfunding!D8:D1001,"&gt;=25000",Crowdfunding!D8:D1001,"&lt;=29999")</f>
        <v>11</v>
      </c>
      <c r="C8">
        <f>COUNTIFS(Crowdfunding!G8:G1001,"=failed",Crowdfunding!D8:D1001,"&gt;=25000",Crowdfunding!D8:D1001,"&lt;=29999")</f>
        <v>3</v>
      </c>
      <c r="D8">
        <f>COUNTIFS(Crowdfunding!G8:G1001,"=canceled",Crowdfunding!D8:D1001,"&gt;=25000",Crowdfunding!D8:D1001,"&lt;=29999")</f>
        <v>0</v>
      </c>
      <c r="E8">
        <f t="shared" si="1"/>
        <v>14</v>
      </c>
      <c r="F8" s="11">
        <f t="shared" si="2"/>
        <v>0.7857142857142857</v>
      </c>
      <c r="G8" s="11">
        <f t="shared" si="0"/>
        <v>0.21428571428571427</v>
      </c>
      <c r="H8" s="11">
        <f t="shared" si="0"/>
        <v>0</v>
      </c>
    </row>
    <row r="9" spans="1:8" x14ac:dyDescent="0.25">
      <c r="A9" t="s">
        <v>2103</v>
      </c>
      <c r="B9">
        <f>COUNTIFS(Crowdfunding!G9:G1001,"=successful",Crowdfunding!D9:D1001,"&gt;=30000",Crowdfunding!D9:D1001,"&lt;=34999")</f>
        <v>7</v>
      </c>
      <c r="C9">
        <f>COUNTIFS(Crowdfunding!G9:G1001,"=failed",Crowdfunding!D9:D1001,"&gt;=30000",Crowdfunding!D9:D1001,"&lt;=34999")</f>
        <v>0</v>
      </c>
      <c r="D9">
        <f>COUNTIFS(Crowdfunding!G9:G1001,"=canceled",Crowdfunding!D9:D1001,"&gt;=30000",Crowdfunding!D9:D1001,"&lt;=34999")</f>
        <v>0</v>
      </c>
      <c r="E9">
        <f t="shared" si="1"/>
        <v>7</v>
      </c>
      <c r="F9" s="11">
        <f t="shared" si="2"/>
        <v>1</v>
      </c>
      <c r="G9" s="11">
        <f t="shared" si="0"/>
        <v>0</v>
      </c>
      <c r="H9" s="11">
        <f t="shared" si="0"/>
        <v>0</v>
      </c>
    </row>
    <row r="10" spans="1:8" x14ac:dyDescent="0.25">
      <c r="A10" t="s">
        <v>2105</v>
      </c>
      <c r="B10">
        <f>COUNTIFS(Crowdfunding!G10:G1001,"=successful",Crowdfunding!D10:D1001,"&gt;=35000",Crowdfunding!D10:D1001,"&lt;=39999")</f>
        <v>8</v>
      </c>
      <c r="C10">
        <f>COUNTIFS(Crowdfunding!G10:G1001,"=failed",Crowdfunding!D10:D1001,"&gt;=35000",Crowdfunding!D10:D1001,"&lt;=39999")</f>
        <v>3</v>
      </c>
      <c r="D10">
        <f>COUNTIFS(Crowdfunding!G10:G1001,"=canceled",Crowdfunding!D10:D1001,"&gt;=35000",Crowdfunding!D10:D1001,"&lt;=39999")</f>
        <v>1</v>
      </c>
      <c r="E10">
        <f t="shared" si="1"/>
        <v>12</v>
      </c>
      <c r="F10" s="11">
        <f t="shared" si="2"/>
        <v>0.66666666666666663</v>
      </c>
      <c r="G10" s="11">
        <f t="shared" si="0"/>
        <v>0.25</v>
      </c>
      <c r="H10" s="11">
        <f t="shared" si="0"/>
        <v>8.3333333333333329E-2</v>
      </c>
    </row>
    <row r="11" spans="1:8" x14ac:dyDescent="0.25">
      <c r="A11" t="s">
        <v>2106</v>
      </c>
      <c r="B11">
        <f>COUNTIFS(Crowdfunding!G11:G1001,"=successful",Crowdfunding!D11:D1001,"&gt;=40000",Crowdfunding!D11:D1001,"&lt;=44999")</f>
        <v>11</v>
      </c>
      <c r="C11">
        <f>COUNTIFS(Crowdfunding!G11:G1001,"=failed",Crowdfunding!D11:D1001,"&gt;=40000",Crowdfunding!D11:D1001,"&lt;=44999")</f>
        <v>3</v>
      </c>
      <c r="D11">
        <f>COUNTIFS(Crowdfunding!G11:G1001,"=canceled",Crowdfunding!D11:D1001,"&gt;=40000",Crowdfunding!D11:D1001,"&lt;=44999")</f>
        <v>0</v>
      </c>
      <c r="E11">
        <f t="shared" si="1"/>
        <v>14</v>
      </c>
      <c r="F11" s="11">
        <f t="shared" si="2"/>
        <v>0.7857142857142857</v>
      </c>
      <c r="G11" s="11">
        <f t="shared" si="0"/>
        <v>0.21428571428571427</v>
      </c>
      <c r="H11" s="11">
        <f t="shared" si="0"/>
        <v>0</v>
      </c>
    </row>
    <row r="12" spans="1:8" x14ac:dyDescent="0.25">
      <c r="A12" t="s">
        <v>2107</v>
      </c>
      <c r="B12">
        <f>COUNTIFS(Crowdfunding!G12:G1001,"=successful",Crowdfunding!D12:D1001,"&gt;=45000",Crowdfunding!D12:D1001,"&lt;=49999")</f>
        <v>8</v>
      </c>
      <c r="C12">
        <f>COUNTIFS(Crowdfunding!G12:G1001,"=failed",Crowdfunding!D12:D1001,"&gt;=45000",Crowdfunding!D12:D1001,"&lt;=49999")</f>
        <v>3</v>
      </c>
      <c r="D12">
        <f>COUNTIFS(Crowdfunding!G12:G1001,"=canceled",Crowdfunding!D12:D1001,"&gt;=45000",Crowdfunding!D12:D1001,"&lt;=49999")</f>
        <v>0</v>
      </c>
      <c r="E12">
        <f t="shared" si="1"/>
        <v>11</v>
      </c>
      <c r="F12" s="11">
        <f t="shared" si="2"/>
        <v>0.72727272727272729</v>
      </c>
      <c r="G12" s="11">
        <f t="shared" si="0"/>
        <v>0.27272727272727271</v>
      </c>
      <c r="H12" s="11">
        <f t="shared" si="0"/>
        <v>0</v>
      </c>
    </row>
    <row r="13" spans="1:8" x14ac:dyDescent="0.25">
      <c r="A13" t="s">
        <v>2104</v>
      </c>
      <c r="B13">
        <f>COUNTIFS(Crowdfunding!G13:G1001,"=successful",Crowdfunding!D13:D1001,"&gt;=50000",Crowdfunding!D13:D1001,"&gt;=50000")</f>
        <v>113</v>
      </c>
      <c r="C13">
        <f>COUNTIFS(Crowdfunding!G13:G1001,"=failed",Crowdfunding!D13:D1001,"&gt;=50000",Crowdfunding!D13:D1001,"&gt;=50000")</f>
        <v>163</v>
      </c>
      <c r="D13">
        <f>COUNTIFS(Crowdfunding!G13:G1001,"=canceled",Crowdfunding!D13:D1001,"&gt;=50000",Crowdfunding!D13:D1001,"&gt;=50000")</f>
        <v>28</v>
      </c>
      <c r="E13">
        <f t="shared" si="1"/>
        <v>304</v>
      </c>
      <c r="F13" s="11">
        <f t="shared" si="2"/>
        <v>0.37171052631578949</v>
      </c>
      <c r="G13" s="11">
        <f t="shared" si="0"/>
        <v>0.53618421052631582</v>
      </c>
      <c r="H13" s="11">
        <f t="shared" si="0"/>
        <v>9.2105263157894732E-2</v>
      </c>
    </row>
  </sheetData>
  <phoneticPr fontId="18" type="noConversion"/>
  <pageMargins left="0.7" right="0.7" top="0.75" bottom="0.75" header="0.3" footer="0.3"/>
  <pageSetup orientation="portrait" r:id="rId1"/>
  <ignoredErrors>
    <ignoredError sqref="B3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0CE5-870A-4F54-A42A-C6B673BC9351}">
  <dimension ref="A1:K566"/>
  <sheetViews>
    <sheetView tabSelected="1" workbookViewId="0">
      <selection activeCell="K1" sqref="K1"/>
    </sheetView>
  </sheetViews>
  <sheetFormatPr defaultRowHeight="15.75" x14ac:dyDescent="0.25"/>
  <cols>
    <col min="1" max="1" width="10.5" bestFit="1" customWidth="1"/>
    <col min="2" max="2" width="15.5" bestFit="1" customWidth="1"/>
    <col min="4" max="4" width="10.5" bestFit="1" customWidth="1"/>
    <col min="5" max="5" width="15.5" bestFit="1" customWidth="1"/>
    <col min="7" max="7" width="13.625" customWidth="1"/>
    <col min="8" max="8" width="15.625" customWidth="1"/>
    <col min="9" max="9" width="16.625" customWidth="1"/>
  </cols>
  <sheetData>
    <row r="1" spans="1:11" x14ac:dyDescent="0.25">
      <c r="A1" t="s">
        <v>4</v>
      </c>
      <c r="B1" t="s">
        <v>5</v>
      </c>
      <c r="D1" t="s">
        <v>4</v>
      </c>
      <c r="E1" t="s">
        <v>5</v>
      </c>
      <c r="G1" s="1"/>
      <c r="H1" s="1"/>
      <c r="I1" s="1"/>
      <c r="J1" s="1"/>
      <c r="K1" s="1"/>
    </row>
    <row r="2" spans="1:11" x14ac:dyDescent="0.25">
      <c r="A2" s="12" t="s">
        <v>14</v>
      </c>
      <c r="B2">
        <v>0</v>
      </c>
      <c r="D2" s="12" t="s">
        <v>20</v>
      </c>
      <c r="E2">
        <v>158</v>
      </c>
      <c r="G2" t="s">
        <v>2087</v>
      </c>
    </row>
    <row r="3" spans="1:11" x14ac:dyDescent="0.25">
      <c r="A3" s="12" t="s">
        <v>14</v>
      </c>
      <c r="B3">
        <v>24</v>
      </c>
      <c r="D3" s="12" t="s">
        <v>20</v>
      </c>
      <c r="E3">
        <v>1425</v>
      </c>
    </row>
    <row r="4" spans="1:11" x14ac:dyDescent="0.25">
      <c r="A4" s="12" t="s">
        <v>14</v>
      </c>
      <c r="B4">
        <v>53</v>
      </c>
      <c r="D4" s="12" t="s">
        <v>20</v>
      </c>
      <c r="E4">
        <v>174</v>
      </c>
    </row>
    <row r="5" spans="1:11" x14ac:dyDescent="0.25">
      <c r="A5" s="12" t="s">
        <v>14</v>
      </c>
      <c r="B5">
        <v>18</v>
      </c>
      <c r="D5" s="12" t="s">
        <v>20</v>
      </c>
      <c r="E5">
        <v>227</v>
      </c>
    </row>
    <row r="6" spans="1:11" x14ac:dyDescent="0.25">
      <c r="A6" s="12" t="s">
        <v>14</v>
      </c>
      <c r="B6">
        <v>44</v>
      </c>
      <c r="D6" s="12" t="s">
        <v>20</v>
      </c>
      <c r="E6">
        <v>220</v>
      </c>
    </row>
    <row r="7" spans="1:11" x14ac:dyDescent="0.25">
      <c r="A7" s="12" t="s">
        <v>14</v>
      </c>
      <c r="B7">
        <v>27</v>
      </c>
      <c r="D7" s="12" t="s">
        <v>20</v>
      </c>
      <c r="E7">
        <v>98</v>
      </c>
    </row>
    <row r="8" spans="1:11" x14ac:dyDescent="0.25">
      <c r="A8" s="12" t="s">
        <v>14</v>
      </c>
      <c r="B8">
        <v>55</v>
      </c>
      <c r="D8" s="12" t="s">
        <v>20</v>
      </c>
      <c r="E8">
        <v>100</v>
      </c>
    </row>
    <row r="9" spans="1:11" x14ac:dyDescent="0.25">
      <c r="A9" s="12" t="s">
        <v>14</v>
      </c>
      <c r="B9">
        <v>200</v>
      </c>
      <c r="D9" s="12" t="s">
        <v>20</v>
      </c>
      <c r="E9">
        <v>1249</v>
      </c>
    </row>
    <row r="10" spans="1:11" x14ac:dyDescent="0.25">
      <c r="A10" s="12" t="s">
        <v>14</v>
      </c>
      <c r="B10">
        <v>452</v>
      </c>
      <c r="D10" s="12" t="s">
        <v>20</v>
      </c>
      <c r="E10">
        <v>1396</v>
      </c>
    </row>
    <row r="11" spans="1:11" x14ac:dyDescent="0.25">
      <c r="A11" s="12" t="s">
        <v>14</v>
      </c>
      <c r="B11">
        <v>674</v>
      </c>
      <c r="D11" s="12" t="s">
        <v>20</v>
      </c>
      <c r="E11">
        <v>890</v>
      </c>
    </row>
    <row r="12" spans="1:11" x14ac:dyDescent="0.25">
      <c r="A12" s="12" t="s">
        <v>14</v>
      </c>
      <c r="B12">
        <v>558</v>
      </c>
      <c r="D12" s="12" t="s">
        <v>20</v>
      </c>
      <c r="E12">
        <v>142</v>
      </c>
    </row>
    <row r="13" spans="1:11" x14ac:dyDescent="0.25">
      <c r="A13" s="12" t="s">
        <v>14</v>
      </c>
      <c r="B13">
        <v>15</v>
      </c>
      <c r="D13" s="12" t="s">
        <v>20</v>
      </c>
      <c r="E13">
        <v>2673</v>
      </c>
    </row>
    <row r="14" spans="1:11" x14ac:dyDescent="0.25">
      <c r="A14" s="12" t="s">
        <v>14</v>
      </c>
      <c r="B14">
        <v>2307</v>
      </c>
      <c r="D14" s="12" t="s">
        <v>20</v>
      </c>
      <c r="E14">
        <v>163</v>
      </c>
    </row>
    <row r="15" spans="1:11" x14ac:dyDescent="0.25">
      <c r="A15" s="12" t="s">
        <v>14</v>
      </c>
      <c r="B15">
        <v>88</v>
      </c>
      <c r="D15" s="12" t="s">
        <v>20</v>
      </c>
      <c r="E15">
        <v>2220</v>
      </c>
    </row>
    <row r="16" spans="1:11" x14ac:dyDescent="0.25">
      <c r="A16" s="12" t="s">
        <v>14</v>
      </c>
      <c r="B16">
        <v>48</v>
      </c>
      <c r="D16" s="12" t="s">
        <v>20</v>
      </c>
      <c r="E16">
        <v>1606</v>
      </c>
    </row>
    <row r="17" spans="1:5" x14ac:dyDescent="0.25">
      <c r="A17" s="12" t="s">
        <v>14</v>
      </c>
      <c r="B17">
        <v>1</v>
      </c>
      <c r="D17" s="12" t="s">
        <v>20</v>
      </c>
      <c r="E17">
        <v>129</v>
      </c>
    </row>
    <row r="18" spans="1:5" x14ac:dyDescent="0.25">
      <c r="A18" s="12" t="s">
        <v>14</v>
      </c>
      <c r="B18">
        <v>1467</v>
      </c>
      <c r="D18" s="12" t="s">
        <v>20</v>
      </c>
      <c r="E18">
        <v>226</v>
      </c>
    </row>
    <row r="19" spans="1:5" x14ac:dyDescent="0.25">
      <c r="A19" s="12" t="s">
        <v>14</v>
      </c>
      <c r="B19">
        <v>75</v>
      </c>
      <c r="D19" s="12" t="s">
        <v>20</v>
      </c>
      <c r="E19">
        <v>5419</v>
      </c>
    </row>
    <row r="20" spans="1:5" x14ac:dyDescent="0.25">
      <c r="A20" s="12" t="s">
        <v>14</v>
      </c>
      <c r="B20">
        <v>120</v>
      </c>
      <c r="D20" s="12" t="s">
        <v>20</v>
      </c>
      <c r="E20">
        <v>165</v>
      </c>
    </row>
    <row r="21" spans="1:5" x14ac:dyDescent="0.25">
      <c r="A21" s="12" t="s">
        <v>14</v>
      </c>
      <c r="B21">
        <v>2253</v>
      </c>
      <c r="D21" s="12" t="s">
        <v>20</v>
      </c>
      <c r="E21">
        <v>1965</v>
      </c>
    </row>
    <row r="22" spans="1:5" x14ac:dyDescent="0.25">
      <c r="A22" s="12" t="s">
        <v>14</v>
      </c>
      <c r="B22">
        <v>5</v>
      </c>
      <c r="D22" s="12" t="s">
        <v>20</v>
      </c>
      <c r="E22">
        <v>16</v>
      </c>
    </row>
    <row r="23" spans="1:5" x14ac:dyDescent="0.25">
      <c r="A23" s="12" t="s">
        <v>14</v>
      </c>
      <c r="B23">
        <v>38</v>
      </c>
      <c r="D23" s="12" t="s">
        <v>20</v>
      </c>
      <c r="E23">
        <v>107</v>
      </c>
    </row>
    <row r="24" spans="1:5" x14ac:dyDescent="0.25">
      <c r="A24" s="12" t="s">
        <v>14</v>
      </c>
      <c r="B24">
        <v>12</v>
      </c>
      <c r="D24" s="12" t="s">
        <v>20</v>
      </c>
      <c r="E24">
        <v>134</v>
      </c>
    </row>
    <row r="25" spans="1:5" x14ac:dyDescent="0.25">
      <c r="A25" s="12" t="s">
        <v>14</v>
      </c>
      <c r="B25">
        <v>1684</v>
      </c>
      <c r="D25" s="12" t="s">
        <v>20</v>
      </c>
      <c r="E25">
        <v>198</v>
      </c>
    </row>
    <row r="26" spans="1:5" x14ac:dyDescent="0.25">
      <c r="A26" s="12" t="s">
        <v>14</v>
      </c>
      <c r="B26">
        <v>56</v>
      </c>
      <c r="D26" s="12" t="s">
        <v>20</v>
      </c>
      <c r="E26">
        <v>111</v>
      </c>
    </row>
    <row r="27" spans="1:5" x14ac:dyDescent="0.25">
      <c r="A27" s="12" t="s">
        <v>14</v>
      </c>
      <c r="B27">
        <v>838</v>
      </c>
      <c r="D27" s="12" t="s">
        <v>20</v>
      </c>
      <c r="E27">
        <v>222</v>
      </c>
    </row>
    <row r="28" spans="1:5" x14ac:dyDescent="0.25">
      <c r="A28" s="12" t="s">
        <v>14</v>
      </c>
      <c r="B28">
        <v>1000</v>
      </c>
      <c r="D28" s="12" t="s">
        <v>20</v>
      </c>
      <c r="E28">
        <v>6212</v>
      </c>
    </row>
    <row r="29" spans="1:5" x14ac:dyDescent="0.25">
      <c r="A29" s="12" t="s">
        <v>14</v>
      </c>
      <c r="B29">
        <v>1482</v>
      </c>
      <c r="D29" s="12" t="s">
        <v>20</v>
      </c>
      <c r="E29">
        <v>98</v>
      </c>
    </row>
    <row r="30" spans="1:5" x14ac:dyDescent="0.25">
      <c r="A30" s="12" t="s">
        <v>14</v>
      </c>
      <c r="B30">
        <v>106</v>
      </c>
      <c r="D30" s="12" t="s">
        <v>20</v>
      </c>
      <c r="E30">
        <v>92</v>
      </c>
    </row>
    <row r="31" spans="1:5" x14ac:dyDescent="0.25">
      <c r="A31" s="12" t="s">
        <v>14</v>
      </c>
      <c r="B31">
        <v>679</v>
      </c>
      <c r="D31" s="12" t="s">
        <v>20</v>
      </c>
      <c r="E31">
        <v>149</v>
      </c>
    </row>
    <row r="32" spans="1:5" x14ac:dyDescent="0.25">
      <c r="A32" s="12" t="s">
        <v>14</v>
      </c>
      <c r="B32">
        <v>1220</v>
      </c>
      <c r="D32" s="12" t="s">
        <v>20</v>
      </c>
      <c r="E32">
        <v>2431</v>
      </c>
    </row>
    <row r="33" spans="1:5" x14ac:dyDescent="0.25">
      <c r="A33" s="12" t="s">
        <v>14</v>
      </c>
      <c r="B33">
        <v>1</v>
      </c>
      <c r="D33" s="12" t="s">
        <v>20</v>
      </c>
      <c r="E33">
        <v>303</v>
      </c>
    </row>
    <row r="34" spans="1:5" x14ac:dyDescent="0.25">
      <c r="A34" s="12" t="s">
        <v>14</v>
      </c>
      <c r="B34">
        <v>37</v>
      </c>
      <c r="D34" s="12" t="s">
        <v>20</v>
      </c>
      <c r="E34">
        <v>209</v>
      </c>
    </row>
    <row r="35" spans="1:5" x14ac:dyDescent="0.25">
      <c r="A35" s="12" t="s">
        <v>14</v>
      </c>
      <c r="B35">
        <v>60</v>
      </c>
      <c r="D35" s="12" t="s">
        <v>20</v>
      </c>
      <c r="E35">
        <v>131</v>
      </c>
    </row>
    <row r="36" spans="1:5" x14ac:dyDescent="0.25">
      <c r="A36" s="12" t="s">
        <v>14</v>
      </c>
      <c r="B36">
        <v>296</v>
      </c>
      <c r="D36" s="12" t="s">
        <v>20</v>
      </c>
      <c r="E36">
        <v>164</v>
      </c>
    </row>
    <row r="37" spans="1:5" x14ac:dyDescent="0.25">
      <c r="A37" s="12" t="s">
        <v>14</v>
      </c>
      <c r="B37">
        <v>3304</v>
      </c>
      <c r="D37" s="12" t="s">
        <v>20</v>
      </c>
      <c r="E37">
        <v>201</v>
      </c>
    </row>
    <row r="38" spans="1:5" x14ac:dyDescent="0.25">
      <c r="A38" s="12" t="s">
        <v>14</v>
      </c>
      <c r="B38">
        <v>73</v>
      </c>
      <c r="D38" s="12" t="s">
        <v>20</v>
      </c>
      <c r="E38">
        <v>211</v>
      </c>
    </row>
    <row r="39" spans="1:5" x14ac:dyDescent="0.25">
      <c r="A39" s="12" t="s">
        <v>14</v>
      </c>
      <c r="B39">
        <v>3387</v>
      </c>
      <c r="D39" s="12" t="s">
        <v>20</v>
      </c>
      <c r="E39">
        <v>128</v>
      </c>
    </row>
    <row r="40" spans="1:5" x14ac:dyDescent="0.25">
      <c r="A40" s="12" t="s">
        <v>14</v>
      </c>
      <c r="B40">
        <v>662</v>
      </c>
      <c r="D40" s="12" t="s">
        <v>20</v>
      </c>
      <c r="E40">
        <v>1600</v>
      </c>
    </row>
    <row r="41" spans="1:5" x14ac:dyDescent="0.25">
      <c r="A41" s="12" t="s">
        <v>14</v>
      </c>
      <c r="B41">
        <v>774</v>
      </c>
      <c r="D41" s="12" t="s">
        <v>20</v>
      </c>
      <c r="E41">
        <v>249</v>
      </c>
    </row>
    <row r="42" spans="1:5" x14ac:dyDescent="0.25">
      <c r="A42" s="12" t="s">
        <v>14</v>
      </c>
      <c r="B42">
        <v>672</v>
      </c>
      <c r="D42" s="12" t="s">
        <v>20</v>
      </c>
      <c r="E42">
        <v>236</v>
      </c>
    </row>
    <row r="43" spans="1:5" x14ac:dyDescent="0.25">
      <c r="A43" s="12" t="s">
        <v>14</v>
      </c>
      <c r="B43">
        <v>940</v>
      </c>
      <c r="D43" s="12" t="s">
        <v>20</v>
      </c>
      <c r="E43">
        <v>4065</v>
      </c>
    </row>
    <row r="44" spans="1:5" x14ac:dyDescent="0.25">
      <c r="A44" s="12" t="s">
        <v>14</v>
      </c>
      <c r="B44">
        <v>117</v>
      </c>
      <c r="D44" s="12" t="s">
        <v>20</v>
      </c>
      <c r="E44">
        <v>246</v>
      </c>
    </row>
    <row r="45" spans="1:5" x14ac:dyDescent="0.25">
      <c r="A45" s="12" t="s">
        <v>14</v>
      </c>
      <c r="B45">
        <v>115</v>
      </c>
      <c r="D45" s="12" t="s">
        <v>20</v>
      </c>
      <c r="E45">
        <v>2475</v>
      </c>
    </row>
    <row r="46" spans="1:5" x14ac:dyDescent="0.25">
      <c r="A46" s="12" t="s">
        <v>14</v>
      </c>
      <c r="B46">
        <v>326</v>
      </c>
      <c r="D46" s="12" t="s">
        <v>20</v>
      </c>
      <c r="E46">
        <v>76</v>
      </c>
    </row>
    <row r="47" spans="1:5" x14ac:dyDescent="0.25">
      <c r="A47" s="12" t="s">
        <v>14</v>
      </c>
      <c r="B47">
        <v>1</v>
      </c>
      <c r="D47" s="12" t="s">
        <v>20</v>
      </c>
      <c r="E47">
        <v>54</v>
      </c>
    </row>
    <row r="48" spans="1:5" x14ac:dyDescent="0.25">
      <c r="A48" s="12" t="s">
        <v>14</v>
      </c>
      <c r="B48">
        <v>1467</v>
      </c>
      <c r="D48" s="12" t="s">
        <v>20</v>
      </c>
      <c r="E48">
        <v>88</v>
      </c>
    </row>
    <row r="49" spans="1:5" x14ac:dyDescent="0.25">
      <c r="A49" s="12" t="s">
        <v>14</v>
      </c>
      <c r="B49">
        <v>5681</v>
      </c>
      <c r="D49" s="12" t="s">
        <v>20</v>
      </c>
      <c r="E49">
        <v>85</v>
      </c>
    </row>
    <row r="50" spans="1:5" x14ac:dyDescent="0.25">
      <c r="A50" s="12" t="s">
        <v>14</v>
      </c>
      <c r="B50">
        <v>1059</v>
      </c>
      <c r="D50" s="12" t="s">
        <v>20</v>
      </c>
      <c r="E50">
        <v>170</v>
      </c>
    </row>
    <row r="51" spans="1:5" x14ac:dyDescent="0.25">
      <c r="A51" s="12" t="s">
        <v>14</v>
      </c>
      <c r="B51">
        <v>1194</v>
      </c>
      <c r="D51" s="12" t="s">
        <v>20</v>
      </c>
      <c r="E51">
        <v>330</v>
      </c>
    </row>
    <row r="52" spans="1:5" x14ac:dyDescent="0.25">
      <c r="A52" s="12" t="s">
        <v>14</v>
      </c>
      <c r="B52">
        <v>30</v>
      </c>
      <c r="D52" s="12" t="s">
        <v>20</v>
      </c>
      <c r="E52">
        <v>127</v>
      </c>
    </row>
    <row r="53" spans="1:5" x14ac:dyDescent="0.25">
      <c r="A53" s="12" t="s">
        <v>14</v>
      </c>
      <c r="B53">
        <v>75</v>
      </c>
      <c r="D53" s="12" t="s">
        <v>20</v>
      </c>
      <c r="E53">
        <v>411</v>
      </c>
    </row>
    <row r="54" spans="1:5" x14ac:dyDescent="0.25">
      <c r="A54" s="12" t="s">
        <v>14</v>
      </c>
      <c r="B54">
        <v>955</v>
      </c>
      <c r="D54" s="12" t="s">
        <v>20</v>
      </c>
      <c r="E54">
        <v>180</v>
      </c>
    </row>
    <row r="55" spans="1:5" x14ac:dyDescent="0.25">
      <c r="A55" s="12" t="s">
        <v>14</v>
      </c>
      <c r="B55">
        <v>67</v>
      </c>
      <c r="D55" s="12" t="s">
        <v>20</v>
      </c>
      <c r="E55">
        <v>374</v>
      </c>
    </row>
    <row r="56" spans="1:5" x14ac:dyDescent="0.25">
      <c r="A56" s="12" t="s">
        <v>14</v>
      </c>
      <c r="B56">
        <v>5</v>
      </c>
      <c r="D56" s="12" t="s">
        <v>20</v>
      </c>
      <c r="E56">
        <v>71</v>
      </c>
    </row>
    <row r="57" spans="1:5" x14ac:dyDescent="0.25">
      <c r="A57" s="12" t="s">
        <v>14</v>
      </c>
      <c r="B57">
        <v>26</v>
      </c>
      <c r="D57" s="12" t="s">
        <v>20</v>
      </c>
      <c r="E57">
        <v>203</v>
      </c>
    </row>
    <row r="58" spans="1:5" x14ac:dyDescent="0.25">
      <c r="A58" s="12" t="s">
        <v>14</v>
      </c>
      <c r="B58">
        <v>1130</v>
      </c>
      <c r="D58" s="12" t="s">
        <v>20</v>
      </c>
      <c r="E58">
        <v>113</v>
      </c>
    </row>
    <row r="59" spans="1:5" x14ac:dyDescent="0.25">
      <c r="A59" s="12" t="s">
        <v>14</v>
      </c>
      <c r="B59">
        <v>782</v>
      </c>
      <c r="D59" s="12" t="s">
        <v>20</v>
      </c>
      <c r="E59">
        <v>96</v>
      </c>
    </row>
    <row r="60" spans="1:5" x14ac:dyDescent="0.25">
      <c r="A60" s="12" t="s">
        <v>14</v>
      </c>
      <c r="B60">
        <v>210</v>
      </c>
      <c r="D60" s="12" t="s">
        <v>20</v>
      </c>
      <c r="E60">
        <v>498</v>
      </c>
    </row>
    <row r="61" spans="1:5" x14ac:dyDescent="0.25">
      <c r="A61" s="12" t="s">
        <v>14</v>
      </c>
      <c r="B61">
        <v>136</v>
      </c>
      <c r="D61" s="12" t="s">
        <v>20</v>
      </c>
      <c r="E61">
        <v>180</v>
      </c>
    </row>
    <row r="62" spans="1:5" x14ac:dyDescent="0.25">
      <c r="A62" s="12" t="s">
        <v>14</v>
      </c>
      <c r="B62">
        <v>86</v>
      </c>
      <c r="D62" s="12" t="s">
        <v>20</v>
      </c>
      <c r="E62">
        <v>27</v>
      </c>
    </row>
    <row r="63" spans="1:5" x14ac:dyDescent="0.25">
      <c r="A63" s="12" t="s">
        <v>14</v>
      </c>
      <c r="B63">
        <v>19</v>
      </c>
      <c r="D63" s="12" t="s">
        <v>20</v>
      </c>
      <c r="E63">
        <v>2331</v>
      </c>
    </row>
    <row r="64" spans="1:5" x14ac:dyDescent="0.25">
      <c r="A64" s="12" t="s">
        <v>14</v>
      </c>
      <c r="B64">
        <v>886</v>
      </c>
      <c r="D64" s="12" t="s">
        <v>20</v>
      </c>
      <c r="E64">
        <v>113</v>
      </c>
    </row>
    <row r="65" spans="1:5" x14ac:dyDescent="0.25">
      <c r="A65" s="12" t="s">
        <v>14</v>
      </c>
      <c r="B65">
        <v>35</v>
      </c>
      <c r="D65" s="12" t="s">
        <v>20</v>
      </c>
      <c r="E65">
        <v>164</v>
      </c>
    </row>
    <row r="66" spans="1:5" x14ac:dyDescent="0.25">
      <c r="A66" s="12" t="s">
        <v>14</v>
      </c>
      <c r="B66">
        <v>24</v>
      </c>
      <c r="D66" s="12" t="s">
        <v>20</v>
      </c>
      <c r="E66">
        <v>164</v>
      </c>
    </row>
    <row r="67" spans="1:5" x14ac:dyDescent="0.25">
      <c r="A67" s="12" t="s">
        <v>14</v>
      </c>
      <c r="B67">
        <v>86</v>
      </c>
      <c r="D67" s="12" t="s">
        <v>20</v>
      </c>
      <c r="E67">
        <v>336</v>
      </c>
    </row>
    <row r="68" spans="1:5" x14ac:dyDescent="0.25">
      <c r="A68" s="12" t="s">
        <v>14</v>
      </c>
      <c r="B68">
        <v>243</v>
      </c>
      <c r="D68" s="12" t="s">
        <v>20</v>
      </c>
      <c r="E68">
        <v>1917</v>
      </c>
    </row>
    <row r="69" spans="1:5" x14ac:dyDescent="0.25">
      <c r="A69" s="12" t="s">
        <v>14</v>
      </c>
      <c r="B69">
        <v>65</v>
      </c>
      <c r="D69" s="12" t="s">
        <v>20</v>
      </c>
      <c r="E69">
        <v>95</v>
      </c>
    </row>
    <row r="70" spans="1:5" x14ac:dyDescent="0.25">
      <c r="A70" s="12" t="s">
        <v>14</v>
      </c>
      <c r="B70">
        <v>100</v>
      </c>
      <c r="D70" s="12" t="s">
        <v>20</v>
      </c>
      <c r="E70">
        <v>147</v>
      </c>
    </row>
    <row r="71" spans="1:5" x14ac:dyDescent="0.25">
      <c r="A71" s="12" t="s">
        <v>14</v>
      </c>
      <c r="B71">
        <v>168</v>
      </c>
      <c r="D71" s="12" t="s">
        <v>20</v>
      </c>
      <c r="E71">
        <v>86</v>
      </c>
    </row>
    <row r="72" spans="1:5" x14ac:dyDescent="0.25">
      <c r="A72" s="12" t="s">
        <v>14</v>
      </c>
      <c r="B72">
        <v>13</v>
      </c>
      <c r="D72" s="12" t="s">
        <v>20</v>
      </c>
      <c r="E72">
        <v>83</v>
      </c>
    </row>
    <row r="73" spans="1:5" x14ac:dyDescent="0.25">
      <c r="A73" s="12" t="s">
        <v>14</v>
      </c>
      <c r="B73">
        <v>1</v>
      </c>
      <c r="D73" s="12" t="s">
        <v>20</v>
      </c>
      <c r="E73">
        <v>676</v>
      </c>
    </row>
    <row r="74" spans="1:5" x14ac:dyDescent="0.25">
      <c r="A74" s="12" t="s">
        <v>14</v>
      </c>
      <c r="B74">
        <v>40</v>
      </c>
      <c r="D74" s="12" t="s">
        <v>20</v>
      </c>
      <c r="E74">
        <v>361</v>
      </c>
    </row>
    <row r="75" spans="1:5" x14ac:dyDescent="0.25">
      <c r="A75" s="12" t="s">
        <v>14</v>
      </c>
      <c r="B75">
        <v>226</v>
      </c>
      <c r="D75" s="12" t="s">
        <v>20</v>
      </c>
      <c r="E75">
        <v>131</v>
      </c>
    </row>
    <row r="76" spans="1:5" x14ac:dyDescent="0.25">
      <c r="A76" s="12" t="s">
        <v>14</v>
      </c>
      <c r="B76">
        <v>1625</v>
      </c>
      <c r="D76" s="12" t="s">
        <v>20</v>
      </c>
      <c r="E76">
        <v>126</v>
      </c>
    </row>
    <row r="77" spans="1:5" x14ac:dyDescent="0.25">
      <c r="A77" s="12" t="s">
        <v>14</v>
      </c>
      <c r="B77">
        <v>143</v>
      </c>
      <c r="D77" s="12" t="s">
        <v>20</v>
      </c>
      <c r="E77">
        <v>275</v>
      </c>
    </row>
    <row r="78" spans="1:5" x14ac:dyDescent="0.25">
      <c r="A78" s="12" t="s">
        <v>14</v>
      </c>
      <c r="B78">
        <v>934</v>
      </c>
      <c r="D78" s="12" t="s">
        <v>20</v>
      </c>
      <c r="E78">
        <v>67</v>
      </c>
    </row>
    <row r="79" spans="1:5" x14ac:dyDescent="0.25">
      <c r="A79" s="12" t="s">
        <v>14</v>
      </c>
      <c r="B79">
        <v>17</v>
      </c>
      <c r="D79" s="12" t="s">
        <v>20</v>
      </c>
      <c r="E79">
        <v>154</v>
      </c>
    </row>
    <row r="80" spans="1:5" x14ac:dyDescent="0.25">
      <c r="A80" s="12" t="s">
        <v>14</v>
      </c>
      <c r="B80">
        <v>2179</v>
      </c>
      <c r="D80" s="12" t="s">
        <v>20</v>
      </c>
      <c r="E80">
        <v>1782</v>
      </c>
    </row>
    <row r="81" spans="1:5" x14ac:dyDescent="0.25">
      <c r="A81" s="12" t="s">
        <v>14</v>
      </c>
      <c r="B81">
        <v>931</v>
      </c>
      <c r="D81" s="12" t="s">
        <v>20</v>
      </c>
      <c r="E81">
        <v>903</v>
      </c>
    </row>
    <row r="82" spans="1:5" x14ac:dyDescent="0.25">
      <c r="A82" s="12" t="s">
        <v>14</v>
      </c>
      <c r="B82">
        <v>92</v>
      </c>
      <c r="D82" s="12" t="s">
        <v>20</v>
      </c>
      <c r="E82">
        <v>94</v>
      </c>
    </row>
    <row r="83" spans="1:5" x14ac:dyDescent="0.25">
      <c r="A83" s="12" t="s">
        <v>14</v>
      </c>
      <c r="B83">
        <v>57</v>
      </c>
      <c r="D83" s="12" t="s">
        <v>20</v>
      </c>
      <c r="E83">
        <v>180</v>
      </c>
    </row>
    <row r="84" spans="1:5" x14ac:dyDescent="0.25">
      <c r="A84" s="12" t="s">
        <v>14</v>
      </c>
      <c r="B84">
        <v>41</v>
      </c>
      <c r="D84" s="12" t="s">
        <v>20</v>
      </c>
      <c r="E84">
        <v>533</v>
      </c>
    </row>
    <row r="85" spans="1:5" x14ac:dyDescent="0.25">
      <c r="A85" s="12" t="s">
        <v>14</v>
      </c>
      <c r="B85">
        <v>1</v>
      </c>
      <c r="D85" s="12" t="s">
        <v>20</v>
      </c>
      <c r="E85">
        <v>2443</v>
      </c>
    </row>
    <row r="86" spans="1:5" x14ac:dyDescent="0.25">
      <c r="A86" s="12" t="s">
        <v>14</v>
      </c>
      <c r="B86">
        <v>101</v>
      </c>
      <c r="D86" s="12" t="s">
        <v>20</v>
      </c>
      <c r="E86">
        <v>89</v>
      </c>
    </row>
    <row r="87" spans="1:5" x14ac:dyDescent="0.25">
      <c r="A87" s="12" t="s">
        <v>14</v>
      </c>
      <c r="B87">
        <v>1335</v>
      </c>
      <c r="D87" s="12" t="s">
        <v>20</v>
      </c>
      <c r="E87">
        <v>159</v>
      </c>
    </row>
    <row r="88" spans="1:5" x14ac:dyDescent="0.25">
      <c r="A88" s="12" t="s">
        <v>14</v>
      </c>
      <c r="B88">
        <v>15</v>
      </c>
      <c r="D88" s="12" t="s">
        <v>20</v>
      </c>
      <c r="E88">
        <v>50</v>
      </c>
    </row>
    <row r="89" spans="1:5" x14ac:dyDescent="0.25">
      <c r="A89" s="12" t="s">
        <v>14</v>
      </c>
      <c r="B89">
        <v>454</v>
      </c>
      <c r="D89" s="12" t="s">
        <v>20</v>
      </c>
      <c r="E89">
        <v>186</v>
      </c>
    </row>
    <row r="90" spans="1:5" x14ac:dyDescent="0.25">
      <c r="A90" s="12" t="s">
        <v>14</v>
      </c>
      <c r="B90">
        <v>3182</v>
      </c>
      <c r="D90" s="12" t="s">
        <v>20</v>
      </c>
      <c r="E90">
        <v>1071</v>
      </c>
    </row>
    <row r="91" spans="1:5" x14ac:dyDescent="0.25">
      <c r="A91" s="12" t="s">
        <v>14</v>
      </c>
      <c r="B91">
        <v>15</v>
      </c>
      <c r="D91" s="12" t="s">
        <v>20</v>
      </c>
      <c r="E91">
        <v>117</v>
      </c>
    </row>
    <row r="92" spans="1:5" x14ac:dyDescent="0.25">
      <c r="A92" s="12" t="s">
        <v>14</v>
      </c>
      <c r="B92">
        <v>133</v>
      </c>
      <c r="D92" s="12" t="s">
        <v>20</v>
      </c>
      <c r="E92">
        <v>70</v>
      </c>
    </row>
    <row r="93" spans="1:5" x14ac:dyDescent="0.25">
      <c r="A93" s="12" t="s">
        <v>14</v>
      </c>
      <c r="B93">
        <v>2062</v>
      </c>
      <c r="D93" s="12" t="s">
        <v>20</v>
      </c>
      <c r="E93">
        <v>135</v>
      </c>
    </row>
    <row r="94" spans="1:5" x14ac:dyDescent="0.25">
      <c r="A94" s="12" t="s">
        <v>14</v>
      </c>
      <c r="B94">
        <v>29</v>
      </c>
      <c r="D94" s="12" t="s">
        <v>20</v>
      </c>
      <c r="E94">
        <v>768</v>
      </c>
    </row>
    <row r="95" spans="1:5" x14ac:dyDescent="0.25">
      <c r="A95" s="12" t="s">
        <v>14</v>
      </c>
      <c r="B95">
        <v>132</v>
      </c>
      <c r="D95" s="12" t="s">
        <v>20</v>
      </c>
      <c r="E95">
        <v>199</v>
      </c>
    </row>
    <row r="96" spans="1:5" x14ac:dyDescent="0.25">
      <c r="A96" s="12" t="s">
        <v>14</v>
      </c>
      <c r="B96">
        <v>137</v>
      </c>
      <c r="D96" s="12" t="s">
        <v>20</v>
      </c>
      <c r="E96">
        <v>107</v>
      </c>
    </row>
    <row r="97" spans="1:5" x14ac:dyDescent="0.25">
      <c r="A97" s="12" t="s">
        <v>14</v>
      </c>
      <c r="B97">
        <v>908</v>
      </c>
      <c r="D97" s="12" t="s">
        <v>20</v>
      </c>
      <c r="E97">
        <v>195</v>
      </c>
    </row>
    <row r="98" spans="1:5" x14ac:dyDescent="0.25">
      <c r="A98" s="12" t="s">
        <v>14</v>
      </c>
      <c r="B98">
        <v>10</v>
      </c>
      <c r="D98" s="12" t="s">
        <v>20</v>
      </c>
      <c r="E98">
        <v>3376</v>
      </c>
    </row>
    <row r="99" spans="1:5" x14ac:dyDescent="0.25">
      <c r="A99" s="12" t="s">
        <v>14</v>
      </c>
      <c r="B99">
        <v>1910</v>
      </c>
      <c r="D99" s="12" t="s">
        <v>20</v>
      </c>
      <c r="E99">
        <v>41</v>
      </c>
    </row>
    <row r="100" spans="1:5" x14ac:dyDescent="0.25">
      <c r="A100" s="12" t="s">
        <v>14</v>
      </c>
      <c r="B100">
        <v>38</v>
      </c>
      <c r="D100" s="12" t="s">
        <v>20</v>
      </c>
      <c r="E100">
        <v>1821</v>
      </c>
    </row>
    <row r="101" spans="1:5" x14ac:dyDescent="0.25">
      <c r="A101" s="12" t="s">
        <v>14</v>
      </c>
      <c r="B101">
        <v>104</v>
      </c>
      <c r="D101" s="12" t="s">
        <v>20</v>
      </c>
      <c r="E101">
        <v>164</v>
      </c>
    </row>
    <row r="102" spans="1:5" x14ac:dyDescent="0.25">
      <c r="A102" s="12" t="s">
        <v>14</v>
      </c>
      <c r="B102">
        <v>49</v>
      </c>
      <c r="D102" s="12" t="s">
        <v>20</v>
      </c>
      <c r="E102">
        <v>157</v>
      </c>
    </row>
    <row r="103" spans="1:5" x14ac:dyDescent="0.25">
      <c r="A103" s="12" t="s">
        <v>14</v>
      </c>
      <c r="B103">
        <v>1</v>
      </c>
      <c r="D103" s="12" t="s">
        <v>20</v>
      </c>
      <c r="E103">
        <v>246</v>
      </c>
    </row>
    <row r="104" spans="1:5" x14ac:dyDescent="0.25">
      <c r="A104" s="12" t="s">
        <v>14</v>
      </c>
      <c r="B104">
        <v>245</v>
      </c>
      <c r="D104" s="12" t="s">
        <v>20</v>
      </c>
      <c r="E104">
        <v>1396</v>
      </c>
    </row>
    <row r="105" spans="1:5" x14ac:dyDescent="0.25">
      <c r="A105" s="12" t="s">
        <v>14</v>
      </c>
      <c r="B105">
        <v>32</v>
      </c>
      <c r="D105" s="12" t="s">
        <v>20</v>
      </c>
      <c r="E105">
        <v>2506</v>
      </c>
    </row>
    <row r="106" spans="1:5" x14ac:dyDescent="0.25">
      <c r="A106" s="12" t="s">
        <v>14</v>
      </c>
      <c r="B106">
        <v>7</v>
      </c>
      <c r="D106" s="12" t="s">
        <v>20</v>
      </c>
      <c r="E106">
        <v>244</v>
      </c>
    </row>
    <row r="107" spans="1:5" x14ac:dyDescent="0.25">
      <c r="A107" s="12" t="s">
        <v>14</v>
      </c>
      <c r="B107">
        <v>803</v>
      </c>
      <c r="D107" s="12" t="s">
        <v>20</v>
      </c>
      <c r="E107">
        <v>146</v>
      </c>
    </row>
    <row r="108" spans="1:5" x14ac:dyDescent="0.25">
      <c r="A108" s="12" t="s">
        <v>14</v>
      </c>
      <c r="B108">
        <v>16</v>
      </c>
      <c r="D108" s="12" t="s">
        <v>20</v>
      </c>
      <c r="E108">
        <v>1267</v>
      </c>
    </row>
    <row r="109" spans="1:5" x14ac:dyDescent="0.25">
      <c r="A109" s="12" t="s">
        <v>14</v>
      </c>
      <c r="B109">
        <v>31</v>
      </c>
      <c r="D109" s="12" t="s">
        <v>20</v>
      </c>
      <c r="E109">
        <v>1561</v>
      </c>
    </row>
    <row r="110" spans="1:5" x14ac:dyDescent="0.25">
      <c r="A110" s="12" t="s">
        <v>14</v>
      </c>
      <c r="B110">
        <v>108</v>
      </c>
      <c r="D110" s="12" t="s">
        <v>20</v>
      </c>
      <c r="E110">
        <v>48</v>
      </c>
    </row>
    <row r="111" spans="1:5" x14ac:dyDescent="0.25">
      <c r="A111" s="12" t="s">
        <v>14</v>
      </c>
      <c r="B111">
        <v>30</v>
      </c>
      <c r="D111" s="12" t="s">
        <v>20</v>
      </c>
      <c r="E111">
        <v>2739</v>
      </c>
    </row>
    <row r="112" spans="1:5" x14ac:dyDescent="0.25">
      <c r="A112" s="12" t="s">
        <v>14</v>
      </c>
      <c r="B112">
        <v>17</v>
      </c>
      <c r="D112" s="12" t="s">
        <v>20</v>
      </c>
      <c r="E112">
        <v>3537</v>
      </c>
    </row>
    <row r="113" spans="1:5" x14ac:dyDescent="0.25">
      <c r="A113" s="12" t="s">
        <v>14</v>
      </c>
      <c r="B113">
        <v>80</v>
      </c>
      <c r="D113" s="12" t="s">
        <v>20</v>
      </c>
      <c r="E113">
        <v>2107</v>
      </c>
    </row>
    <row r="114" spans="1:5" x14ac:dyDescent="0.25">
      <c r="A114" s="12" t="s">
        <v>14</v>
      </c>
      <c r="B114">
        <v>2468</v>
      </c>
      <c r="D114" s="12" t="s">
        <v>20</v>
      </c>
      <c r="E114">
        <v>3318</v>
      </c>
    </row>
    <row r="115" spans="1:5" x14ac:dyDescent="0.25">
      <c r="A115" s="12" t="s">
        <v>14</v>
      </c>
      <c r="B115">
        <v>26</v>
      </c>
      <c r="D115" s="12" t="s">
        <v>20</v>
      </c>
      <c r="E115">
        <v>340</v>
      </c>
    </row>
    <row r="116" spans="1:5" x14ac:dyDescent="0.25">
      <c r="A116" s="12" t="s">
        <v>14</v>
      </c>
      <c r="B116">
        <v>73</v>
      </c>
      <c r="D116" s="12" t="s">
        <v>20</v>
      </c>
      <c r="E116">
        <v>1442</v>
      </c>
    </row>
    <row r="117" spans="1:5" x14ac:dyDescent="0.25">
      <c r="A117" s="12" t="s">
        <v>14</v>
      </c>
      <c r="B117">
        <v>128</v>
      </c>
      <c r="D117" s="12" t="s">
        <v>20</v>
      </c>
      <c r="E117">
        <v>126</v>
      </c>
    </row>
    <row r="118" spans="1:5" x14ac:dyDescent="0.25">
      <c r="A118" s="12" t="s">
        <v>14</v>
      </c>
      <c r="B118">
        <v>33</v>
      </c>
      <c r="D118" s="12" t="s">
        <v>20</v>
      </c>
      <c r="E118">
        <v>524</v>
      </c>
    </row>
    <row r="119" spans="1:5" x14ac:dyDescent="0.25">
      <c r="A119" s="12" t="s">
        <v>14</v>
      </c>
      <c r="B119">
        <v>1072</v>
      </c>
      <c r="D119" s="12" t="s">
        <v>20</v>
      </c>
      <c r="E119">
        <v>1989</v>
      </c>
    </row>
    <row r="120" spans="1:5" x14ac:dyDescent="0.25">
      <c r="A120" s="12" t="s">
        <v>14</v>
      </c>
      <c r="B120">
        <v>393</v>
      </c>
      <c r="D120" s="12" t="s">
        <v>20</v>
      </c>
      <c r="E120">
        <v>157</v>
      </c>
    </row>
    <row r="121" spans="1:5" x14ac:dyDescent="0.25">
      <c r="A121" s="12" t="s">
        <v>14</v>
      </c>
      <c r="B121">
        <v>1257</v>
      </c>
      <c r="D121" s="12" t="s">
        <v>20</v>
      </c>
      <c r="E121">
        <v>4498</v>
      </c>
    </row>
    <row r="122" spans="1:5" x14ac:dyDescent="0.25">
      <c r="A122" s="12" t="s">
        <v>14</v>
      </c>
      <c r="B122">
        <v>328</v>
      </c>
      <c r="D122" s="12" t="s">
        <v>20</v>
      </c>
      <c r="E122">
        <v>80</v>
      </c>
    </row>
    <row r="123" spans="1:5" x14ac:dyDescent="0.25">
      <c r="A123" s="12" t="s">
        <v>14</v>
      </c>
      <c r="B123">
        <v>147</v>
      </c>
      <c r="D123" s="12" t="s">
        <v>20</v>
      </c>
      <c r="E123">
        <v>43</v>
      </c>
    </row>
    <row r="124" spans="1:5" x14ac:dyDescent="0.25">
      <c r="A124" s="12" t="s">
        <v>14</v>
      </c>
      <c r="B124">
        <v>830</v>
      </c>
      <c r="D124" s="12" t="s">
        <v>20</v>
      </c>
      <c r="E124">
        <v>2053</v>
      </c>
    </row>
    <row r="125" spans="1:5" x14ac:dyDescent="0.25">
      <c r="A125" s="12" t="s">
        <v>14</v>
      </c>
      <c r="B125">
        <v>331</v>
      </c>
      <c r="D125" s="12" t="s">
        <v>20</v>
      </c>
      <c r="E125">
        <v>168</v>
      </c>
    </row>
    <row r="126" spans="1:5" x14ac:dyDescent="0.25">
      <c r="A126" s="12" t="s">
        <v>14</v>
      </c>
      <c r="B126">
        <v>25</v>
      </c>
      <c r="D126" s="12" t="s">
        <v>20</v>
      </c>
      <c r="E126">
        <v>4289</v>
      </c>
    </row>
    <row r="127" spans="1:5" x14ac:dyDescent="0.25">
      <c r="A127" s="12" t="s">
        <v>14</v>
      </c>
      <c r="B127">
        <v>3483</v>
      </c>
      <c r="D127" s="12" t="s">
        <v>20</v>
      </c>
      <c r="E127">
        <v>165</v>
      </c>
    </row>
    <row r="128" spans="1:5" x14ac:dyDescent="0.25">
      <c r="A128" s="12" t="s">
        <v>14</v>
      </c>
      <c r="B128">
        <v>923</v>
      </c>
      <c r="D128" s="12" t="s">
        <v>20</v>
      </c>
      <c r="E128">
        <v>1815</v>
      </c>
    </row>
    <row r="129" spans="1:5" x14ac:dyDescent="0.25">
      <c r="A129" s="12" t="s">
        <v>14</v>
      </c>
      <c r="B129">
        <v>1</v>
      </c>
      <c r="D129" s="12" t="s">
        <v>20</v>
      </c>
      <c r="E129">
        <v>397</v>
      </c>
    </row>
    <row r="130" spans="1:5" x14ac:dyDescent="0.25">
      <c r="A130" s="12" t="s">
        <v>14</v>
      </c>
      <c r="B130">
        <v>33</v>
      </c>
      <c r="D130" s="12" t="s">
        <v>20</v>
      </c>
      <c r="E130">
        <v>1539</v>
      </c>
    </row>
    <row r="131" spans="1:5" x14ac:dyDescent="0.25">
      <c r="A131" s="12" t="s">
        <v>14</v>
      </c>
      <c r="B131">
        <v>40</v>
      </c>
      <c r="D131" s="12" t="s">
        <v>20</v>
      </c>
      <c r="E131">
        <v>138</v>
      </c>
    </row>
    <row r="132" spans="1:5" x14ac:dyDescent="0.25">
      <c r="A132" s="12" t="s">
        <v>14</v>
      </c>
      <c r="B132">
        <v>23</v>
      </c>
      <c r="D132" s="12" t="s">
        <v>20</v>
      </c>
      <c r="E132">
        <v>3594</v>
      </c>
    </row>
    <row r="133" spans="1:5" x14ac:dyDescent="0.25">
      <c r="A133" s="12" t="s">
        <v>14</v>
      </c>
      <c r="B133">
        <v>75</v>
      </c>
      <c r="D133" s="12" t="s">
        <v>20</v>
      </c>
      <c r="E133">
        <v>5880</v>
      </c>
    </row>
    <row r="134" spans="1:5" x14ac:dyDescent="0.25">
      <c r="A134" s="12" t="s">
        <v>14</v>
      </c>
      <c r="B134">
        <v>2176</v>
      </c>
      <c r="D134" s="12" t="s">
        <v>20</v>
      </c>
      <c r="E134">
        <v>112</v>
      </c>
    </row>
    <row r="135" spans="1:5" x14ac:dyDescent="0.25">
      <c r="A135" s="12" t="s">
        <v>14</v>
      </c>
      <c r="B135">
        <v>441</v>
      </c>
      <c r="D135" s="12" t="s">
        <v>20</v>
      </c>
      <c r="E135">
        <v>943</v>
      </c>
    </row>
    <row r="136" spans="1:5" x14ac:dyDescent="0.25">
      <c r="A136" s="12" t="s">
        <v>14</v>
      </c>
      <c r="B136">
        <v>25</v>
      </c>
      <c r="D136" s="12" t="s">
        <v>20</v>
      </c>
      <c r="E136">
        <v>2468</v>
      </c>
    </row>
    <row r="137" spans="1:5" x14ac:dyDescent="0.25">
      <c r="A137" s="12" t="s">
        <v>14</v>
      </c>
      <c r="B137">
        <v>127</v>
      </c>
      <c r="D137" s="12" t="s">
        <v>20</v>
      </c>
      <c r="E137">
        <v>2551</v>
      </c>
    </row>
    <row r="138" spans="1:5" x14ac:dyDescent="0.25">
      <c r="A138" s="12" t="s">
        <v>14</v>
      </c>
      <c r="B138">
        <v>355</v>
      </c>
      <c r="D138" s="12" t="s">
        <v>20</v>
      </c>
      <c r="E138">
        <v>101</v>
      </c>
    </row>
    <row r="139" spans="1:5" x14ac:dyDescent="0.25">
      <c r="A139" s="12" t="s">
        <v>14</v>
      </c>
      <c r="B139">
        <v>44</v>
      </c>
      <c r="D139" s="12" t="s">
        <v>20</v>
      </c>
      <c r="E139">
        <v>92</v>
      </c>
    </row>
    <row r="140" spans="1:5" x14ac:dyDescent="0.25">
      <c r="A140" s="12" t="s">
        <v>14</v>
      </c>
      <c r="B140">
        <v>67</v>
      </c>
      <c r="D140" s="12" t="s">
        <v>20</v>
      </c>
      <c r="E140">
        <v>62</v>
      </c>
    </row>
    <row r="141" spans="1:5" x14ac:dyDescent="0.25">
      <c r="A141" s="12" t="s">
        <v>14</v>
      </c>
      <c r="B141">
        <v>1068</v>
      </c>
      <c r="D141" s="12" t="s">
        <v>20</v>
      </c>
      <c r="E141">
        <v>149</v>
      </c>
    </row>
    <row r="142" spans="1:5" x14ac:dyDescent="0.25">
      <c r="A142" s="12" t="s">
        <v>14</v>
      </c>
      <c r="B142">
        <v>424</v>
      </c>
      <c r="D142" s="12" t="s">
        <v>20</v>
      </c>
      <c r="E142">
        <v>329</v>
      </c>
    </row>
    <row r="143" spans="1:5" x14ac:dyDescent="0.25">
      <c r="A143" s="12" t="s">
        <v>14</v>
      </c>
      <c r="B143">
        <v>151</v>
      </c>
      <c r="D143" s="12" t="s">
        <v>20</v>
      </c>
      <c r="E143">
        <v>97</v>
      </c>
    </row>
    <row r="144" spans="1:5" x14ac:dyDescent="0.25">
      <c r="A144" s="12" t="s">
        <v>14</v>
      </c>
      <c r="B144">
        <v>1608</v>
      </c>
      <c r="D144" s="12" t="s">
        <v>20</v>
      </c>
      <c r="E144">
        <v>1784</v>
      </c>
    </row>
    <row r="145" spans="1:5" x14ac:dyDescent="0.25">
      <c r="A145" s="12" t="s">
        <v>14</v>
      </c>
      <c r="B145">
        <v>941</v>
      </c>
      <c r="D145" s="12" t="s">
        <v>20</v>
      </c>
      <c r="E145">
        <v>1684</v>
      </c>
    </row>
    <row r="146" spans="1:5" x14ac:dyDescent="0.25">
      <c r="A146" s="12" t="s">
        <v>14</v>
      </c>
      <c r="B146">
        <v>1</v>
      </c>
      <c r="D146" s="12" t="s">
        <v>20</v>
      </c>
      <c r="E146">
        <v>250</v>
      </c>
    </row>
    <row r="147" spans="1:5" x14ac:dyDescent="0.25">
      <c r="A147" s="12" t="s">
        <v>14</v>
      </c>
      <c r="B147">
        <v>40</v>
      </c>
      <c r="D147" s="12" t="s">
        <v>20</v>
      </c>
      <c r="E147">
        <v>238</v>
      </c>
    </row>
    <row r="148" spans="1:5" x14ac:dyDescent="0.25">
      <c r="A148" s="12" t="s">
        <v>14</v>
      </c>
      <c r="B148">
        <v>3015</v>
      </c>
      <c r="D148" s="12" t="s">
        <v>20</v>
      </c>
      <c r="E148">
        <v>53</v>
      </c>
    </row>
    <row r="149" spans="1:5" x14ac:dyDescent="0.25">
      <c r="A149" s="12" t="s">
        <v>14</v>
      </c>
      <c r="B149">
        <v>435</v>
      </c>
      <c r="D149" s="12" t="s">
        <v>20</v>
      </c>
      <c r="E149">
        <v>214</v>
      </c>
    </row>
    <row r="150" spans="1:5" x14ac:dyDescent="0.25">
      <c r="A150" s="12" t="s">
        <v>14</v>
      </c>
      <c r="B150">
        <v>714</v>
      </c>
      <c r="D150" s="12" t="s">
        <v>20</v>
      </c>
      <c r="E150">
        <v>222</v>
      </c>
    </row>
    <row r="151" spans="1:5" x14ac:dyDescent="0.25">
      <c r="A151" s="12" t="s">
        <v>14</v>
      </c>
      <c r="B151">
        <v>5497</v>
      </c>
      <c r="D151" s="12" t="s">
        <v>20</v>
      </c>
      <c r="E151">
        <v>1884</v>
      </c>
    </row>
    <row r="152" spans="1:5" x14ac:dyDescent="0.25">
      <c r="A152" s="12" t="s">
        <v>14</v>
      </c>
      <c r="B152">
        <v>418</v>
      </c>
      <c r="D152" s="12" t="s">
        <v>20</v>
      </c>
      <c r="E152">
        <v>218</v>
      </c>
    </row>
    <row r="153" spans="1:5" x14ac:dyDescent="0.25">
      <c r="A153" s="12" t="s">
        <v>14</v>
      </c>
      <c r="B153">
        <v>1439</v>
      </c>
      <c r="D153" s="12" t="s">
        <v>20</v>
      </c>
      <c r="E153">
        <v>6465</v>
      </c>
    </row>
    <row r="154" spans="1:5" x14ac:dyDescent="0.25">
      <c r="A154" s="12" t="s">
        <v>14</v>
      </c>
      <c r="B154">
        <v>15</v>
      </c>
      <c r="D154" s="12" t="s">
        <v>20</v>
      </c>
      <c r="E154">
        <v>59</v>
      </c>
    </row>
    <row r="155" spans="1:5" x14ac:dyDescent="0.25">
      <c r="A155" s="12" t="s">
        <v>14</v>
      </c>
      <c r="B155">
        <v>1999</v>
      </c>
      <c r="D155" s="12" t="s">
        <v>20</v>
      </c>
      <c r="E155">
        <v>88</v>
      </c>
    </row>
    <row r="156" spans="1:5" x14ac:dyDescent="0.25">
      <c r="A156" s="12" t="s">
        <v>14</v>
      </c>
      <c r="B156">
        <v>118</v>
      </c>
      <c r="D156" s="12" t="s">
        <v>20</v>
      </c>
      <c r="E156">
        <v>1697</v>
      </c>
    </row>
    <row r="157" spans="1:5" x14ac:dyDescent="0.25">
      <c r="A157" s="12" t="s">
        <v>14</v>
      </c>
      <c r="B157">
        <v>162</v>
      </c>
      <c r="D157" s="12" t="s">
        <v>20</v>
      </c>
      <c r="E157">
        <v>92</v>
      </c>
    </row>
    <row r="158" spans="1:5" x14ac:dyDescent="0.25">
      <c r="A158" s="12" t="s">
        <v>14</v>
      </c>
      <c r="B158">
        <v>83</v>
      </c>
      <c r="D158" s="12" t="s">
        <v>20</v>
      </c>
      <c r="E158">
        <v>186</v>
      </c>
    </row>
    <row r="159" spans="1:5" x14ac:dyDescent="0.25">
      <c r="A159" s="12" t="s">
        <v>14</v>
      </c>
      <c r="B159">
        <v>747</v>
      </c>
      <c r="D159" s="12" t="s">
        <v>20</v>
      </c>
      <c r="E159">
        <v>138</v>
      </c>
    </row>
    <row r="160" spans="1:5" x14ac:dyDescent="0.25">
      <c r="A160" s="12" t="s">
        <v>14</v>
      </c>
      <c r="B160">
        <v>84</v>
      </c>
      <c r="D160" s="12" t="s">
        <v>20</v>
      </c>
      <c r="E160">
        <v>261</v>
      </c>
    </row>
    <row r="161" spans="1:5" x14ac:dyDescent="0.25">
      <c r="A161" s="12" t="s">
        <v>14</v>
      </c>
      <c r="B161">
        <v>91</v>
      </c>
      <c r="D161" s="12" t="s">
        <v>20</v>
      </c>
      <c r="E161">
        <v>107</v>
      </c>
    </row>
    <row r="162" spans="1:5" x14ac:dyDescent="0.25">
      <c r="A162" s="12" t="s">
        <v>14</v>
      </c>
      <c r="B162">
        <v>792</v>
      </c>
      <c r="D162" s="12" t="s">
        <v>20</v>
      </c>
      <c r="E162">
        <v>199</v>
      </c>
    </row>
    <row r="163" spans="1:5" x14ac:dyDescent="0.25">
      <c r="A163" s="12" t="s">
        <v>14</v>
      </c>
      <c r="B163">
        <v>32</v>
      </c>
      <c r="D163" s="12" t="s">
        <v>20</v>
      </c>
      <c r="E163">
        <v>5512</v>
      </c>
    </row>
    <row r="164" spans="1:5" x14ac:dyDescent="0.25">
      <c r="A164" s="12" t="s">
        <v>14</v>
      </c>
      <c r="B164">
        <v>186</v>
      </c>
      <c r="D164" s="12" t="s">
        <v>20</v>
      </c>
      <c r="E164">
        <v>86</v>
      </c>
    </row>
    <row r="165" spans="1:5" x14ac:dyDescent="0.25">
      <c r="A165" s="12" t="s">
        <v>14</v>
      </c>
      <c r="B165">
        <v>605</v>
      </c>
      <c r="D165" s="12" t="s">
        <v>20</v>
      </c>
      <c r="E165">
        <v>2768</v>
      </c>
    </row>
    <row r="166" spans="1:5" x14ac:dyDescent="0.25">
      <c r="A166" s="12" t="s">
        <v>14</v>
      </c>
      <c r="B166">
        <v>1</v>
      </c>
      <c r="D166" s="12" t="s">
        <v>20</v>
      </c>
      <c r="E166">
        <v>48</v>
      </c>
    </row>
    <row r="167" spans="1:5" x14ac:dyDescent="0.25">
      <c r="A167" s="12" t="s">
        <v>14</v>
      </c>
      <c r="B167">
        <v>31</v>
      </c>
      <c r="D167" s="12" t="s">
        <v>20</v>
      </c>
      <c r="E167">
        <v>87</v>
      </c>
    </row>
    <row r="168" spans="1:5" x14ac:dyDescent="0.25">
      <c r="A168" s="12" t="s">
        <v>14</v>
      </c>
      <c r="B168">
        <v>1181</v>
      </c>
      <c r="D168" s="12" t="s">
        <v>20</v>
      </c>
      <c r="E168">
        <v>1894</v>
      </c>
    </row>
    <row r="169" spans="1:5" x14ac:dyDescent="0.25">
      <c r="A169" s="12" t="s">
        <v>14</v>
      </c>
      <c r="B169">
        <v>39</v>
      </c>
      <c r="D169" s="12" t="s">
        <v>20</v>
      </c>
      <c r="E169">
        <v>282</v>
      </c>
    </row>
    <row r="170" spans="1:5" x14ac:dyDescent="0.25">
      <c r="A170" s="12" t="s">
        <v>14</v>
      </c>
      <c r="B170">
        <v>46</v>
      </c>
      <c r="D170" s="12" t="s">
        <v>20</v>
      </c>
      <c r="E170">
        <v>116</v>
      </c>
    </row>
    <row r="171" spans="1:5" x14ac:dyDescent="0.25">
      <c r="A171" s="12" t="s">
        <v>14</v>
      </c>
      <c r="B171">
        <v>105</v>
      </c>
      <c r="D171" s="12" t="s">
        <v>20</v>
      </c>
      <c r="E171">
        <v>83</v>
      </c>
    </row>
    <row r="172" spans="1:5" x14ac:dyDescent="0.25">
      <c r="A172" s="12" t="s">
        <v>14</v>
      </c>
      <c r="B172">
        <v>535</v>
      </c>
      <c r="D172" s="12" t="s">
        <v>20</v>
      </c>
      <c r="E172">
        <v>91</v>
      </c>
    </row>
    <row r="173" spans="1:5" x14ac:dyDescent="0.25">
      <c r="A173" s="12" t="s">
        <v>14</v>
      </c>
      <c r="B173">
        <v>16</v>
      </c>
      <c r="D173" s="12" t="s">
        <v>20</v>
      </c>
      <c r="E173">
        <v>546</v>
      </c>
    </row>
    <row r="174" spans="1:5" x14ac:dyDescent="0.25">
      <c r="A174" s="12" t="s">
        <v>14</v>
      </c>
      <c r="B174">
        <v>575</v>
      </c>
      <c r="D174" s="12" t="s">
        <v>20</v>
      </c>
      <c r="E174">
        <v>393</v>
      </c>
    </row>
    <row r="175" spans="1:5" x14ac:dyDescent="0.25">
      <c r="A175" s="12" t="s">
        <v>14</v>
      </c>
      <c r="B175">
        <v>1120</v>
      </c>
      <c r="D175" s="12" t="s">
        <v>20</v>
      </c>
      <c r="E175">
        <v>133</v>
      </c>
    </row>
    <row r="176" spans="1:5" x14ac:dyDescent="0.25">
      <c r="A176" s="12" t="s">
        <v>14</v>
      </c>
      <c r="B176">
        <v>113</v>
      </c>
      <c r="D176" s="12" t="s">
        <v>20</v>
      </c>
      <c r="E176">
        <v>254</v>
      </c>
    </row>
    <row r="177" spans="1:5" x14ac:dyDescent="0.25">
      <c r="A177" s="12" t="s">
        <v>14</v>
      </c>
      <c r="B177">
        <v>1538</v>
      </c>
      <c r="D177" s="12" t="s">
        <v>20</v>
      </c>
      <c r="E177">
        <v>176</v>
      </c>
    </row>
    <row r="178" spans="1:5" x14ac:dyDescent="0.25">
      <c r="A178" s="12" t="s">
        <v>14</v>
      </c>
      <c r="B178">
        <v>9</v>
      </c>
      <c r="D178" s="12" t="s">
        <v>20</v>
      </c>
      <c r="E178">
        <v>337</v>
      </c>
    </row>
    <row r="179" spans="1:5" x14ac:dyDescent="0.25">
      <c r="A179" s="12" t="s">
        <v>14</v>
      </c>
      <c r="B179">
        <v>554</v>
      </c>
      <c r="D179" s="12" t="s">
        <v>20</v>
      </c>
      <c r="E179">
        <v>107</v>
      </c>
    </row>
    <row r="180" spans="1:5" x14ac:dyDescent="0.25">
      <c r="A180" s="12" t="s">
        <v>14</v>
      </c>
      <c r="B180">
        <v>648</v>
      </c>
      <c r="D180" s="12" t="s">
        <v>20</v>
      </c>
      <c r="E180">
        <v>183</v>
      </c>
    </row>
    <row r="181" spans="1:5" x14ac:dyDescent="0.25">
      <c r="A181" s="12" t="s">
        <v>14</v>
      </c>
      <c r="B181">
        <v>21</v>
      </c>
      <c r="D181" s="12" t="s">
        <v>20</v>
      </c>
      <c r="E181">
        <v>72</v>
      </c>
    </row>
    <row r="182" spans="1:5" x14ac:dyDescent="0.25">
      <c r="A182" s="12" t="s">
        <v>14</v>
      </c>
      <c r="B182">
        <v>54</v>
      </c>
      <c r="D182" s="12" t="s">
        <v>20</v>
      </c>
      <c r="E182">
        <v>295</v>
      </c>
    </row>
    <row r="183" spans="1:5" x14ac:dyDescent="0.25">
      <c r="A183" s="12" t="s">
        <v>14</v>
      </c>
      <c r="B183">
        <v>120</v>
      </c>
      <c r="D183" s="12" t="s">
        <v>20</v>
      </c>
      <c r="E183">
        <v>142</v>
      </c>
    </row>
    <row r="184" spans="1:5" x14ac:dyDescent="0.25">
      <c r="A184" s="12" t="s">
        <v>14</v>
      </c>
      <c r="B184">
        <v>579</v>
      </c>
      <c r="D184" s="12" t="s">
        <v>20</v>
      </c>
      <c r="E184">
        <v>85</v>
      </c>
    </row>
    <row r="185" spans="1:5" x14ac:dyDescent="0.25">
      <c r="A185" s="12" t="s">
        <v>14</v>
      </c>
      <c r="B185">
        <v>2072</v>
      </c>
      <c r="D185" s="12" t="s">
        <v>20</v>
      </c>
      <c r="E185">
        <v>659</v>
      </c>
    </row>
    <row r="186" spans="1:5" x14ac:dyDescent="0.25">
      <c r="A186" s="12" t="s">
        <v>14</v>
      </c>
      <c r="B186">
        <v>0</v>
      </c>
      <c r="D186" s="12" t="s">
        <v>20</v>
      </c>
      <c r="E186">
        <v>121</v>
      </c>
    </row>
    <row r="187" spans="1:5" x14ac:dyDescent="0.25">
      <c r="A187" s="12" t="s">
        <v>14</v>
      </c>
      <c r="B187">
        <v>1796</v>
      </c>
      <c r="D187" s="12" t="s">
        <v>20</v>
      </c>
      <c r="E187">
        <v>3742</v>
      </c>
    </row>
    <row r="188" spans="1:5" x14ac:dyDescent="0.25">
      <c r="A188" s="12" t="s">
        <v>14</v>
      </c>
      <c r="B188">
        <v>62</v>
      </c>
      <c r="D188" s="12" t="s">
        <v>20</v>
      </c>
      <c r="E188">
        <v>223</v>
      </c>
    </row>
    <row r="189" spans="1:5" x14ac:dyDescent="0.25">
      <c r="A189" s="12" t="s">
        <v>14</v>
      </c>
      <c r="B189">
        <v>347</v>
      </c>
      <c r="D189" s="12" t="s">
        <v>20</v>
      </c>
      <c r="E189">
        <v>133</v>
      </c>
    </row>
    <row r="190" spans="1:5" x14ac:dyDescent="0.25">
      <c r="A190" s="12" t="s">
        <v>14</v>
      </c>
      <c r="B190">
        <v>19</v>
      </c>
      <c r="D190" s="12" t="s">
        <v>20</v>
      </c>
      <c r="E190">
        <v>5168</v>
      </c>
    </row>
    <row r="191" spans="1:5" x14ac:dyDescent="0.25">
      <c r="A191" s="12" t="s">
        <v>14</v>
      </c>
      <c r="B191">
        <v>1258</v>
      </c>
      <c r="D191" s="12" t="s">
        <v>20</v>
      </c>
      <c r="E191">
        <v>307</v>
      </c>
    </row>
    <row r="192" spans="1:5" x14ac:dyDescent="0.25">
      <c r="A192" s="12" t="s">
        <v>14</v>
      </c>
      <c r="B192">
        <v>362</v>
      </c>
      <c r="D192" s="12" t="s">
        <v>20</v>
      </c>
      <c r="E192">
        <v>2441</v>
      </c>
    </row>
    <row r="193" spans="1:5" x14ac:dyDescent="0.25">
      <c r="A193" s="12" t="s">
        <v>14</v>
      </c>
      <c r="B193">
        <v>133</v>
      </c>
      <c r="D193" s="12" t="s">
        <v>20</v>
      </c>
      <c r="E193">
        <v>1385</v>
      </c>
    </row>
    <row r="194" spans="1:5" x14ac:dyDescent="0.25">
      <c r="A194" s="12" t="s">
        <v>14</v>
      </c>
      <c r="B194">
        <v>846</v>
      </c>
      <c r="D194" s="12" t="s">
        <v>20</v>
      </c>
      <c r="E194">
        <v>190</v>
      </c>
    </row>
    <row r="195" spans="1:5" x14ac:dyDescent="0.25">
      <c r="A195" s="12" t="s">
        <v>14</v>
      </c>
      <c r="B195">
        <v>10</v>
      </c>
      <c r="D195" s="12" t="s">
        <v>20</v>
      </c>
      <c r="E195">
        <v>470</v>
      </c>
    </row>
    <row r="196" spans="1:5" x14ac:dyDescent="0.25">
      <c r="A196" s="12" t="s">
        <v>14</v>
      </c>
      <c r="B196">
        <v>191</v>
      </c>
      <c r="D196" s="12" t="s">
        <v>20</v>
      </c>
      <c r="E196">
        <v>253</v>
      </c>
    </row>
    <row r="197" spans="1:5" x14ac:dyDescent="0.25">
      <c r="A197" s="12" t="s">
        <v>14</v>
      </c>
      <c r="B197">
        <v>1979</v>
      </c>
      <c r="D197" s="12" t="s">
        <v>20</v>
      </c>
      <c r="E197">
        <v>1113</v>
      </c>
    </row>
    <row r="198" spans="1:5" x14ac:dyDescent="0.25">
      <c r="A198" s="12" t="s">
        <v>14</v>
      </c>
      <c r="B198">
        <v>63</v>
      </c>
      <c r="D198" s="12" t="s">
        <v>20</v>
      </c>
      <c r="E198">
        <v>2283</v>
      </c>
    </row>
    <row r="199" spans="1:5" x14ac:dyDescent="0.25">
      <c r="A199" s="12" t="s">
        <v>14</v>
      </c>
      <c r="B199">
        <v>6080</v>
      </c>
      <c r="D199" s="12" t="s">
        <v>20</v>
      </c>
      <c r="E199">
        <v>1095</v>
      </c>
    </row>
    <row r="200" spans="1:5" x14ac:dyDescent="0.25">
      <c r="A200" s="12" t="s">
        <v>14</v>
      </c>
      <c r="B200">
        <v>80</v>
      </c>
      <c r="D200" s="12" t="s">
        <v>20</v>
      </c>
      <c r="E200">
        <v>1690</v>
      </c>
    </row>
    <row r="201" spans="1:5" x14ac:dyDescent="0.25">
      <c r="A201" s="12" t="s">
        <v>14</v>
      </c>
      <c r="B201">
        <v>9</v>
      </c>
      <c r="D201" s="12" t="s">
        <v>20</v>
      </c>
      <c r="E201">
        <v>191</v>
      </c>
    </row>
    <row r="202" spans="1:5" x14ac:dyDescent="0.25">
      <c r="A202" s="12" t="s">
        <v>14</v>
      </c>
      <c r="B202">
        <v>1784</v>
      </c>
      <c r="D202" s="12" t="s">
        <v>20</v>
      </c>
      <c r="E202">
        <v>2013</v>
      </c>
    </row>
    <row r="203" spans="1:5" x14ac:dyDescent="0.25">
      <c r="A203" s="12" t="s">
        <v>14</v>
      </c>
      <c r="B203">
        <v>243</v>
      </c>
      <c r="D203" s="12" t="s">
        <v>20</v>
      </c>
      <c r="E203">
        <v>1703</v>
      </c>
    </row>
    <row r="204" spans="1:5" x14ac:dyDescent="0.25">
      <c r="A204" s="12" t="s">
        <v>14</v>
      </c>
      <c r="B204">
        <v>1296</v>
      </c>
      <c r="D204" s="12" t="s">
        <v>20</v>
      </c>
      <c r="E204">
        <v>80</v>
      </c>
    </row>
    <row r="205" spans="1:5" x14ac:dyDescent="0.25">
      <c r="A205" s="12" t="s">
        <v>14</v>
      </c>
      <c r="B205">
        <v>77</v>
      </c>
      <c r="D205" s="12" t="s">
        <v>20</v>
      </c>
      <c r="E205">
        <v>41</v>
      </c>
    </row>
    <row r="206" spans="1:5" x14ac:dyDescent="0.25">
      <c r="A206" s="12" t="s">
        <v>14</v>
      </c>
      <c r="B206">
        <v>395</v>
      </c>
      <c r="D206" s="12" t="s">
        <v>20</v>
      </c>
      <c r="E206">
        <v>187</v>
      </c>
    </row>
    <row r="207" spans="1:5" x14ac:dyDescent="0.25">
      <c r="A207" s="12" t="s">
        <v>14</v>
      </c>
      <c r="B207">
        <v>49</v>
      </c>
      <c r="D207" s="12" t="s">
        <v>20</v>
      </c>
      <c r="E207">
        <v>2875</v>
      </c>
    </row>
    <row r="208" spans="1:5" x14ac:dyDescent="0.25">
      <c r="A208" s="12" t="s">
        <v>14</v>
      </c>
      <c r="B208">
        <v>180</v>
      </c>
      <c r="D208" s="12" t="s">
        <v>20</v>
      </c>
      <c r="E208">
        <v>88</v>
      </c>
    </row>
    <row r="209" spans="1:5" x14ac:dyDescent="0.25">
      <c r="A209" s="12" t="s">
        <v>14</v>
      </c>
      <c r="B209">
        <v>2690</v>
      </c>
      <c r="D209" s="12" t="s">
        <v>20</v>
      </c>
      <c r="E209">
        <v>191</v>
      </c>
    </row>
    <row r="210" spans="1:5" x14ac:dyDescent="0.25">
      <c r="A210" s="12" t="s">
        <v>14</v>
      </c>
      <c r="B210">
        <v>2779</v>
      </c>
      <c r="D210" s="12" t="s">
        <v>20</v>
      </c>
      <c r="E210">
        <v>139</v>
      </c>
    </row>
    <row r="211" spans="1:5" x14ac:dyDescent="0.25">
      <c r="A211" s="12" t="s">
        <v>14</v>
      </c>
      <c r="B211">
        <v>92</v>
      </c>
      <c r="D211" s="12" t="s">
        <v>20</v>
      </c>
      <c r="E211">
        <v>186</v>
      </c>
    </row>
    <row r="212" spans="1:5" x14ac:dyDescent="0.25">
      <c r="A212" s="12" t="s">
        <v>14</v>
      </c>
      <c r="B212">
        <v>1028</v>
      </c>
      <c r="D212" s="12" t="s">
        <v>20</v>
      </c>
      <c r="E212">
        <v>112</v>
      </c>
    </row>
    <row r="213" spans="1:5" x14ac:dyDescent="0.25">
      <c r="A213" s="12" t="s">
        <v>14</v>
      </c>
      <c r="B213">
        <v>26</v>
      </c>
      <c r="D213" s="12" t="s">
        <v>20</v>
      </c>
      <c r="E213">
        <v>101</v>
      </c>
    </row>
    <row r="214" spans="1:5" x14ac:dyDescent="0.25">
      <c r="A214" s="12" t="s">
        <v>14</v>
      </c>
      <c r="B214">
        <v>1790</v>
      </c>
      <c r="D214" s="12" t="s">
        <v>20</v>
      </c>
      <c r="E214">
        <v>206</v>
      </c>
    </row>
    <row r="215" spans="1:5" x14ac:dyDescent="0.25">
      <c r="A215" s="12" t="s">
        <v>14</v>
      </c>
      <c r="B215">
        <v>37</v>
      </c>
      <c r="D215" s="12" t="s">
        <v>20</v>
      </c>
      <c r="E215">
        <v>154</v>
      </c>
    </row>
    <row r="216" spans="1:5" x14ac:dyDescent="0.25">
      <c r="A216" s="12" t="s">
        <v>14</v>
      </c>
      <c r="B216">
        <v>35</v>
      </c>
      <c r="D216" s="12" t="s">
        <v>20</v>
      </c>
      <c r="E216">
        <v>5966</v>
      </c>
    </row>
    <row r="217" spans="1:5" x14ac:dyDescent="0.25">
      <c r="A217" s="12" t="s">
        <v>14</v>
      </c>
      <c r="B217">
        <v>558</v>
      </c>
      <c r="D217" s="12" t="s">
        <v>20</v>
      </c>
      <c r="E217">
        <v>169</v>
      </c>
    </row>
    <row r="218" spans="1:5" x14ac:dyDescent="0.25">
      <c r="A218" s="12" t="s">
        <v>14</v>
      </c>
      <c r="B218">
        <v>64</v>
      </c>
      <c r="D218" s="12" t="s">
        <v>20</v>
      </c>
      <c r="E218">
        <v>2106</v>
      </c>
    </row>
    <row r="219" spans="1:5" x14ac:dyDescent="0.25">
      <c r="A219" s="12" t="s">
        <v>14</v>
      </c>
      <c r="B219">
        <v>245</v>
      </c>
      <c r="D219" s="12" t="s">
        <v>20</v>
      </c>
      <c r="E219">
        <v>131</v>
      </c>
    </row>
    <row r="220" spans="1:5" x14ac:dyDescent="0.25">
      <c r="A220" s="12" t="s">
        <v>14</v>
      </c>
      <c r="B220">
        <v>71</v>
      </c>
      <c r="D220" s="12" t="s">
        <v>20</v>
      </c>
      <c r="E220">
        <v>84</v>
      </c>
    </row>
    <row r="221" spans="1:5" x14ac:dyDescent="0.25">
      <c r="A221" s="12" t="s">
        <v>14</v>
      </c>
      <c r="B221">
        <v>42</v>
      </c>
      <c r="D221" s="12" t="s">
        <v>20</v>
      </c>
      <c r="E221">
        <v>155</v>
      </c>
    </row>
    <row r="222" spans="1:5" x14ac:dyDescent="0.25">
      <c r="A222" s="12" t="s">
        <v>14</v>
      </c>
      <c r="B222">
        <v>156</v>
      </c>
      <c r="D222" s="12" t="s">
        <v>20</v>
      </c>
      <c r="E222">
        <v>189</v>
      </c>
    </row>
    <row r="223" spans="1:5" x14ac:dyDescent="0.25">
      <c r="A223" s="12" t="s">
        <v>14</v>
      </c>
      <c r="B223">
        <v>1368</v>
      </c>
      <c r="D223" s="12" t="s">
        <v>20</v>
      </c>
      <c r="E223">
        <v>4799</v>
      </c>
    </row>
    <row r="224" spans="1:5" x14ac:dyDescent="0.25">
      <c r="A224" s="12" t="s">
        <v>14</v>
      </c>
      <c r="B224">
        <v>102</v>
      </c>
      <c r="D224" s="12" t="s">
        <v>20</v>
      </c>
      <c r="E224">
        <v>1137</v>
      </c>
    </row>
    <row r="225" spans="1:5" x14ac:dyDescent="0.25">
      <c r="A225" s="12" t="s">
        <v>14</v>
      </c>
      <c r="B225">
        <v>86</v>
      </c>
      <c r="D225" s="12" t="s">
        <v>20</v>
      </c>
      <c r="E225">
        <v>1152</v>
      </c>
    </row>
    <row r="226" spans="1:5" x14ac:dyDescent="0.25">
      <c r="A226" s="12" t="s">
        <v>14</v>
      </c>
      <c r="B226">
        <v>253</v>
      </c>
      <c r="D226" s="12" t="s">
        <v>20</v>
      </c>
      <c r="E226">
        <v>50</v>
      </c>
    </row>
    <row r="227" spans="1:5" x14ac:dyDescent="0.25">
      <c r="A227" s="12" t="s">
        <v>14</v>
      </c>
      <c r="B227">
        <v>157</v>
      </c>
      <c r="D227" s="12" t="s">
        <v>20</v>
      </c>
      <c r="E227">
        <v>3059</v>
      </c>
    </row>
    <row r="228" spans="1:5" x14ac:dyDescent="0.25">
      <c r="A228" s="12" t="s">
        <v>14</v>
      </c>
      <c r="B228">
        <v>183</v>
      </c>
      <c r="D228" s="12" t="s">
        <v>20</v>
      </c>
      <c r="E228">
        <v>34</v>
      </c>
    </row>
    <row r="229" spans="1:5" x14ac:dyDescent="0.25">
      <c r="A229" s="12" t="s">
        <v>14</v>
      </c>
      <c r="B229">
        <v>82</v>
      </c>
      <c r="D229" s="12" t="s">
        <v>20</v>
      </c>
      <c r="E229">
        <v>220</v>
      </c>
    </row>
    <row r="230" spans="1:5" x14ac:dyDescent="0.25">
      <c r="A230" s="12" t="s">
        <v>14</v>
      </c>
      <c r="B230">
        <v>1</v>
      </c>
      <c r="D230" s="12" t="s">
        <v>20</v>
      </c>
      <c r="E230">
        <v>1604</v>
      </c>
    </row>
    <row r="231" spans="1:5" x14ac:dyDescent="0.25">
      <c r="A231" s="12" t="s">
        <v>14</v>
      </c>
      <c r="B231">
        <v>1198</v>
      </c>
      <c r="D231" s="12" t="s">
        <v>20</v>
      </c>
      <c r="E231">
        <v>454</v>
      </c>
    </row>
    <row r="232" spans="1:5" x14ac:dyDescent="0.25">
      <c r="A232" s="12" t="s">
        <v>14</v>
      </c>
      <c r="B232">
        <v>648</v>
      </c>
      <c r="D232" s="12" t="s">
        <v>20</v>
      </c>
      <c r="E232">
        <v>123</v>
      </c>
    </row>
    <row r="233" spans="1:5" x14ac:dyDescent="0.25">
      <c r="A233" s="12" t="s">
        <v>14</v>
      </c>
      <c r="B233">
        <v>64</v>
      </c>
      <c r="D233" s="12" t="s">
        <v>20</v>
      </c>
      <c r="E233">
        <v>299</v>
      </c>
    </row>
    <row r="234" spans="1:5" x14ac:dyDescent="0.25">
      <c r="A234" s="12" t="s">
        <v>14</v>
      </c>
      <c r="B234">
        <v>62</v>
      </c>
      <c r="D234" s="12" t="s">
        <v>20</v>
      </c>
      <c r="E234">
        <v>2237</v>
      </c>
    </row>
    <row r="235" spans="1:5" x14ac:dyDescent="0.25">
      <c r="A235" s="12" t="s">
        <v>14</v>
      </c>
      <c r="B235">
        <v>750</v>
      </c>
      <c r="D235" s="12" t="s">
        <v>20</v>
      </c>
      <c r="E235">
        <v>645</v>
      </c>
    </row>
    <row r="236" spans="1:5" x14ac:dyDescent="0.25">
      <c r="A236" s="12" t="s">
        <v>14</v>
      </c>
      <c r="B236">
        <v>105</v>
      </c>
      <c r="D236" s="12" t="s">
        <v>20</v>
      </c>
      <c r="E236">
        <v>484</v>
      </c>
    </row>
    <row r="237" spans="1:5" x14ac:dyDescent="0.25">
      <c r="A237" s="12" t="s">
        <v>14</v>
      </c>
      <c r="B237">
        <v>2604</v>
      </c>
      <c r="D237" s="12" t="s">
        <v>20</v>
      </c>
      <c r="E237">
        <v>154</v>
      </c>
    </row>
    <row r="238" spans="1:5" x14ac:dyDescent="0.25">
      <c r="A238" s="12" t="s">
        <v>14</v>
      </c>
      <c r="B238">
        <v>65</v>
      </c>
      <c r="D238" s="12" t="s">
        <v>20</v>
      </c>
      <c r="E238">
        <v>82</v>
      </c>
    </row>
    <row r="239" spans="1:5" x14ac:dyDescent="0.25">
      <c r="A239" s="12" t="s">
        <v>14</v>
      </c>
      <c r="B239">
        <v>94</v>
      </c>
      <c r="D239" s="12" t="s">
        <v>20</v>
      </c>
      <c r="E239">
        <v>134</v>
      </c>
    </row>
    <row r="240" spans="1:5" x14ac:dyDescent="0.25">
      <c r="A240" s="12" t="s">
        <v>14</v>
      </c>
      <c r="B240">
        <v>257</v>
      </c>
      <c r="D240" s="12" t="s">
        <v>20</v>
      </c>
      <c r="E240">
        <v>5203</v>
      </c>
    </row>
    <row r="241" spans="1:5" x14ac:dyDescent="0.25">
      <c r="A241" s="12" t="s">
        <v>14</v>
      </c>
      <c r="B241">
        <v>2928</v>
      </c>
      <c r="D241" s="12" t="s">
        <v>20</v>
      </c>
      <c r="E241">
        <v>94</v>
      </c>
    </row>
    <row r="242" spans="1:5" x14ac:dyDescent="0.25">
      <c r="A242" s="12" t="s">
        <v>14</v>
      </c>
      <c r="B242">
        <v>4697</v>
      </c>
      <c r="D242" s="12" t="s">
        <v>20</v>
      </c>
      <c r="E242">
        <v>205</v>
      </c>
    </row>
    <row r="243" spans="1:5" x14ac:dyDescent="0.25">
      <c r="A243" s="12" t="s">
        <v>14</v>
      </c>
      <c r="B243">
        <v>2915</v>
      </c>
      <c r="D243" s="12" t="s">
        <v>20</v>
      </c>
      <c r="E243">
        <v>92</v>
      </c>
    </row>
    <row r="244" spans="1:5" x14ac:dyDescent="0.25">
      <c r="A244" s="12" t="s">
        <v>14</v>
      </c>
      <c r="B244">
        <v>18</v>
      </c>
      <c r="D244" s="12" t="s">
        <v>20</v>
      </c>
      <c r="E244">
        <v>219</v>
      </c>
    </row>
    <row r="245" spans="1:5" x14ac:dyDescent="0.25">
      <c r="A245" s="12" t="s">
        <v>14</v>
      </c>
      <c r="B245">
        <v>602</v>
      </c>
      <c r="D245" s="12" t="s">
        <v>20</v>
      </c>
      <c r="E245">
        <v>2526</v>
      </c>
    </row>
    <row r="246" spans="1:5" x14ac:dyDescent="0.25">
      <c r="A246" s="12" t="s">
        <v>14</v>
      </c>
      <c r="B246">
        <v>1</v>
      </c>
      <c r="D246" s="12" t="s">
        <v>20</v>
      </c>
      <c r="E246">
        <v>94</v>
      </c>
    </row>
    <row r="247" spans="1:5" x14ac:dyDescent="0.25">
      <c r="A247" s="12" t="s">
        <v>14</v>
      </c>
      <c r="B247">
        <v>3868</v>
      </c>
      <c r="D247" s="12" t="s">
        <v>20</v>
      </c>
      <c r="E247">
        <v>1713</v>
      </c>
    </row>
    <row r="248" spans="1:5" x14ac:dyDescent="0.25">
      <c r="A248" s="12" t="s">
        <v>14</v>
      </c>
      <c r="B248">
        <v>504</v>
      </c>
      <c r="D248" s="12" t="s">
        <v>20</v>
      </c>
      <c r="E248">
        <v>249</v>
      </c>
    </row>
    <row r="249" spans="1:5" x14ac:dyDescent="0.25">
      <c r="A249" s="12" t="s">
        <v>14</v>
      </c>
      <c r="B249">
        <v>14</v>
      </c>
      <c r="D249" s="12" t="s">
        <v>20</v>
      </c>
      <c r="E249">
        <v>192</v>
      </c>
    </row>
    <row r="250" spans="1:5" x14ac:dyDescent="0.25">
      <c r="A250" s="12" t="s">
        <v>14</v>
      </c>
      <c r="B250">
        <v>750</v>
      </c>
      <c r="D250" s="12" t="s">
        <v>20</v>
      </c>
      <c r="E250">
        <v>247</v>
      </c>
    </row>
    <row r="251" spans="1:5" x14ac:dyDescent="0.25">
      <c r="A251" s="12" t="s">
        <v>14</v>
      </c>
      <c r="B251">
        <v>77</v>
      </c>
      <c r="D251" s="12" t="s">
        <v>20</v>
      </c>
      <c r="E251">
        <v>2293</v>
      </c>
    </row>
    <row r="252" spans="1:5" x14ac:dyDescent="0.25">
      <c r="A252" s="12" t="s">
        <v>14</v>
      </c>
      <c r="B252">
        <v>752</v>
      </c>
      <c r="D252" s="12" t="s">
        <v>20</v>
      </c>
      <c r="E252">
        <v>3131</v>
      </c>
    </row>
    <row r="253" spans="1:5" x14ac:dyDescent="0.25">
      <c r="A253" s="12" t="s">
        <v>14</v>
      </c>
      <c r="B253">
        <v>131</v>
      </c>
      <c r="D253" s="12" t="s">
        <v>20</v>
      </c>
      <c r="E253">
        <v>143</v>
      </c>
    </row>
    <row r="254" spans="1:5" x14ac:dyDescent="0.25">
      <c r="A254" s="12" t="s">
        <v>14</v>
      </c>
      <c r="B254">
        <v>87</v>
      </c>
      <c r="D254" s="12" t="s">
        <v>20</v>
      </c>
      <c r="E254">
        <v>296</v>
      </c>
    </row>
    <row r="255" spans="1:5" x14ac:dyDescent="0.25">
      <c r="A255" s="12" t="s">
        <v>14</v>
      </c>
      <c r="B255">
        <v>1063</v>
      </c>
      <c r="D255" s="12" t="s">
        <v>20</v>
      </c>
      <c r="E255">
        <v>170</v>
      </c>
    </row>
    <row r="256" spans="1:5" x14ac:dyDescent="0.25">
      <c r="A256" s="12" t="s">
        <v>14</v>
      </c>
      <c r="B256">
        <v>76</v>
      </c>
      <c r="D256" s="12" t="s">
        <v>20</v>
      </c>
      <c r="E256">
        <v>86</v>
      </c>
    </row>
    <row r="257" spans="1:5" x14ac:dyDescent="0.25">
      <c r="A257" s="12" t="s">
        <v>14</v>
      </c>
      <c r="B257">
        <v>4428</v>
      </c>
      <c r="D257" s="12" t="s">
        <v>20</v>
      </c>
      <c r="E257">
        <v>6286</v>
      </c>
    </row>
    <row r="258" spans="1:5" x14ac:dyDescent="0.25">
      <c r="A258" s="12" t="s">
        <v>14</v>
      </c>
      <c r="B258">
        <v>58</v>
      </c>
      <c r="D258" s="12" t="s">
        <v>20</v>
      </c>
      <c r="E258">
        <v>3727</v>
      </c>
    </row>
    <row r="259" spans="1:5" x14ac:dyDescent="0.25">
      <c r="A259" s="12" t="s">
        <v>14</v>
      </c>
      <c r="B259">
        <v>111</v>
      </c>
      <c r="D259" s="12" t="s">
        <v>20</v>
      </c>
      <c r="E259">
        <v>1605</v>
      </c>
    </row>
    <row r="260" spans="1:5" x14ac:dyDescent="0.25">
      <c r="A260" s="12" t="s">
        <v>14</v>
      </c>
      <c r="B260">
        <v>2955</v>
      </c>
      <c r="D260" s="12" t="s">
        <v>20</v>
      </c>
      <c r="E260">
        <v>2120</v>
      </c>
    </row>
    <row r="261" spans="1:5" x14ac:dyDescent="0.25">
      <c r="A261" s="12" t="s">
        <v>14</v>
      </c>
      <c r="B261">
        <v>1657</v>
      </c>
      <c r="D261" s="12" t="s">
        <v>20</v>
      </c>
      <c r="E261">
        <v>50</v>
      </c>
    </row>
    <row r="262" spans="1:5" x14ac:dyDescent="0.25">
      <c r="A262" s="12" t="s">
        <v>14</v>
      </c>
      <c r="B262">
        <v>926</v>
      </c>
      <c r="D262" s="12" t="s">
        <v>20</v>
      </c>
      <c r="E262">
        <v>2080</v>
      </c>
    </row>
    <row r="263" spans="1:5" x14ac:dyDescent="0.25">
      <c r="A263" s="12" t="s">
        <v>14</v>
      </c>
      <c r="B263">
        <v>77</v>
      </c>
      <c r="D263" s="12" t="s">
        <v>20</v>
      </c>
      <c r="E263">
        <v>2105</v>
      </c>
    </row>
    <row r="264" spans="1:5" x14ac:dyDescent="0.25">
      <c r="A264" s="12" t="s">
        <v>14</v>
      </c>
      <c r="B264">
        <v>1748</v>
      </c>
      <c r="D264" s="12" t="s">
        <v>20</v>
      </c>
      <c r="E264">
        <v>2436</v>
      </c>
    </row>
    <row r="265" spans="1:5" x14ac:dyDescent="0.25">
      <c r="A265" s="12" t="s">
        <v>14</v>
      </c>
      <c r="B265">
        <v>79</v>
      </c>
      <c r="D265" s="12" t="s">
        <v>20</v>
      </c>
      <c r="E265">
        <v>80</v>
      </c>
    </row>
    <row r="266" spans="1:5" x14ac:dyDescent="0.25">
      <c r="A266" s="12" t="s">
        <v>14</v>
      </c>
      <c r="B266">
        <v>889</v>
      </c>
      <c r="D266" s="12" t="s">
        <v>20</v>
      </c>
      <c r="E266">
        <v>42</v>
      </c>
    </row>
    <row r="267" spans="1:5" x14ac:dyDescent="0.25">
      <c r="A267" s="12" t="s">
        <v>14</v>
      </c>
      <c r="B267">
        <v>56</v>
      </c>
      <c r="D267" s="12" t="s">
        <v>20</v>
      </c>
      <c r="E267">
        <v>139</v>
      </c>
    </row>
    <row r="268" spans="1:5" x14ac:dyDescent="0.25">
      <c r="A268" s="12" t="s">
        <v>14</v>
      </c>
      <c r="B268">
        <v>1</v>
      </c>
      <c r="D268" s="12" t="s">
        <v>20</v>
      </c>
      <c r="E268">
        <v>159</v>
      </c>
    </row>
    <row r="269" spans="1:5" x14ac:dyDescent="0.25">
      <c r="A269" s="12" t="s">
        <v>14</v>
      </c>
      <c r="B269">
        <v>83</v>
      </c>
      <c r="D269" s="12" t="s">
        <v>20</v>
      </c>
      <c r="E269">
        <v>381</v>
      </c>
    </row>
    <row r="270" spans="1:5" x14ac:dyDescent="0.25">
      <c r="A270" s="12" t="s">
        <v>14</v>
      </c>
      <c r="B270">
        <v>2025</v>
      </c>
      <c r="D270" s="12" t="s">
        <v>20</v>
      </c>
      <c r="E270">
        <v>194</v>
      </c>
    </row>
    <row r="271" spans="1:5" x14ac:dyDescent="0.25">
      <c r="A271" s="12" t="s">
        <v>14</v>
      </c>
      <c r="B271">
        <v>14</v>
      </c>
      <c r="D271" s="12" t="s">
        <v>20</v>
      </c>
      <c r="E271">
        <v>106</v>
      </c>
    </row>
    <row r="272" spans="1:5" x14ac:dyDescent="0.25">
      <c r="A272" s="12" t="s">
        <v>14</v>
      </c>
      <c r="B272">
        <v>656</v>
      </c>
      <c r="D272" s="12" t="s">
        <v>20</v>
      </c>
      <c r="E272">
        <v>142</v>
      </c>
    </row>
    <row r="273" spans="1:5" x14ac:dyDescent="0.25">
      <c r="A273" s="12" t="s">
        <v>14</v>
      </c>
      <c r="B273">
        <v>1596</v>
      </c>
      <c r="D273" s="12" t="s">
        <v>20</v>
      </c>
      <c r="E273">
        <v>211</v>
      </c>
    </row>
    <row r="274" spans="1:5" x14ac:dyDescent="0.25">
      <c r="A274" s="12" t="s">
        <v>14</v>
      </c>
      <c r="B274">
        <v>10</v>
      </c>
      <c r="D274" s="12" t="s">
        <v>20</v>
      </c>
      <c r="E274">
        <v>2756</v>
      </c>
    </row>
    <row r="275" spans="1:5" x14ac:dyDescent="0.25">
      <c r="A275" s="12" t="s">
        <v>14</v>
      </c>
      <c r="B275">
        <v>1121</v>
      </c>
      <c r="D275" s="12" t="s">
        <v>20</v>
      </c>
      <c r="E275">
        <v>173</v>
      </c>
    </row>
    <row r="276" spans="1:5" x14ac:dyDescent="0.25">
      <c r="A276" s="12" t="s">
        <v>14</v>
      </c>
      <c r="B276">
        <v>15</v>
      </c>
      <c r="D276" s="12" t="s">
        <v>20</v>
      </c>
      <c r="E276">
        <v>87</v>
      </c>
    </row>
    <row r="277" spans="1:5" x14ac:dyDescent="0.25">
      <c r="A277" s="12" t="s">
        <v>14</v>
      </c>
      <c r="B277">
        <v>191</v>
      </c>
      <c r="D277" s="12" t="s">
        <v>20</v>
      </c>
      <c r="E277">
        <v>1572</v>
      </c>
    </row>
    <row r="278" spans="1:5" x14ac:dyDescent="0.25">
      <c r="A278" s="12" t="s">
        <v>14</v>
      </c>
      <c r="B278">
        <v>16</v>
      </c>
      <c r="D278" s="12" t="s">
        <v>20</v>
      </c>
      <c r="E278">
        <v>2346</v>
      </c>
    </row>
    <row r="279" spans="1:5" x14ac:dyDescent="0.25">
      <c r="A279" s="12" t="s">
        <v>14</v>
      </c>
      <c r="B279">
        <v>17</v>
      </c>
      <c r="D279" s="12" t="s">
        <v>20</v>
      </c>
      <c r="E279">
        <v>115</v>
      </c>
    </row>
    <row r="280" spans="1:5" x14ac:dyDescent="0.25">
      <c r="A280" s="12" t="s">
        <v>14</v>
      </c>
      <c r="B280">
        <v>34</v>
      </c>
      <c r="D280" s="12" t="s">
        <v>20</v>
      </c>
      <c r="E280">
        <v>85</v>
      </c>
    </row>
    <row r="281" spans="1:5" x14ac:dyDescent="0.25">
      <c r="A281" s="12" t="s">
        <v>14</v>
      </c>
      <c r="B281">
        <v>1</v>
      </c>
      <c r="D281" s="12" t="s">
        <v>20</v>
      </c>
      <c r="E281">
        <v>144</v>
      </c>
    </row>
    <row r="282" spans="1:5" x14ac:dyDescent="0.25">
      <c r="A282" s="12" t="s">
        <v>14</v>
      </c>
      <c r="B282">
        <v>1274</v>
      </c>
      <c r="D282" s="12" t="s">
        <v>20</v>
      </c>
      <c r="E282">
        <v>2443</v>
      </c>
    </row>
    <row r="283" spans="1:5" x14ac:dyDescent="0.25">
      <c r="A283" s="12" t="s">
        <v>14</v>
      </c>
      <c r="B283">
        <v>210</v>
      </c>
      <c r="D283" s="12" t="s">
        <v>20</v>
      </c>
      <c r="E283">
        <v>64</v>
      </c>
    </row>
    <row r="284" spans="1:5" x14ac:dyDescent="0.25">
      <c r="A284" s="12" t="s">
        <v>14</v>
      </c>
      <c r="B284">
        <v>248</v>
      </c>
      <c r="D284" s="12" t="s">
        <v>20</v>
      </c>
      <c r="E284">
        <v>268</v>
      </c>
    </row>
    <row r="285" spans="1:5" x14ac:dyDescent="0.25">
      <c r="A285" s="12" t="s">
        <v>14</v>
      </c>
      <c r="B285">
        <v>513</v>
      </c>
      <c r="D285" s="12" t="s">
        <v>20</v>
      </c>
      <c r="E285">
        <v>195</v>
      </c>
    </row>
    <row r="286" spans="1:5" x14ac:dyDescent="0.25">
      <c r="A286" s="12" t="s">
        <v>14</v>
      </c>
      <c r="B286">
        <v>3410</v>
      </c>
      <c r="D286" s="12" t="s">
        <v>20</v>
      </c>
      <c r="E286">
        <v>186</v>
      </c>
    </row>
    <row r="287" spans="1:5" x14ac:dyDescent="0.25">
      <c r="A287" s="12" t="s">
        <v>14</v>
      </c>
      <c r="B287">
        <v>10</v>
      </c>
      <c r="D287" s="12" t="s">
        <v>20</v>
      </c>
      <c r="E287">
        <v>460</v>
      </c>
    </row>
    <row r="288" spans="1:5" x14ac:dyDescent="0.25">
      <c r="A288" s="12" t="s">
        <v>14</v>
      </c>
      <c r="B288">
        <v>2201</v>
      </c>
      <c r="D288" s="12" t="s">
        <v>20</v>
      </c>
      <c r="E288">
        <v>2528</v>
      </c>
    </row>
    <row r="289" spans="1:5" x14ac:dyDescent="0.25">
      <c r="A289" s="12" t="s">
        <v>14</v>
      </c>
      <c r="B289">
        <v>676</v>
      </c>
      <c r="D289" s="12" t="s">
        <v>20</v>
      </c>
      <c r="E289">
        <v>3657</v>
      </c>
    </row>
    <row r="290" spans="1:5" x14ac:dyDescent="0.25">
      <c r="A290" s="12" t="s">
        <v>14</v>
      </c>
      <c r="B290">
        <v>831</v>
      </c>
      <c r="D290" s="12" t="s">
        <v>20</v>
      </c>
      <c r="E290">
        <v>131</v>
      </c>
    </row>
    <row r="291" spans="1:5" x14ac:dyDescent="0.25">
      <c r="A291" s="12" t="s">
        <v>14</v>
      </c>
      <c r="B291">
        <v>859</v>
      </c>
      <c r="D291" s="12" t="s">
        <v>20</v>
      </c>
      <c r="E291">
        <v>239</v>
      </c>
    </row>
    <row r="292" spans="1:5" x14ac:dyDescent="0.25">
      <c r="A292" s="12" t="s">
        <v>14</v>
      </c>
      <c r="B292">
        <v>45</v>
      </c>
      <c r="D292" s="12" t="s">
        <v>20</v>
      </c>
      <c r="E292">
        <v>78</v>
      </c>
    </row>
    <row r="293" spans="1:5" x14ac:dyDescent="0.25">
      <c r="A293" s="12" t="s">
        <v>14</v>
      </c>
      <c r="B293">
        <v>6</v>
      </c>
      <c r="D293" s="12" t="s">
        <v>20</v>
      </c>
      <c r="E293">
        <v>1773</v>
      </c>
    </row>
    <row r="294" spans="1:5" x14ac:dyDescent="0.25">
      <c r="A294" s="12" t="s">
        <v>14</v>
      </c>
      <c r="B294">
        <v>7</v>
      </c>
      <c r="D294" s="12" t="s">
        <v>20</v>
      </c>
      <c r="E294">
        <v>32</v>
      </c>
    </row>
    <row r="295" spans="1:5" x14ac:dyDescent="0.25">
      <c r="A295" s="12" t="s">
        <v>14</v>
      </c>
      <c r="B295">
        <v>31</v>
      </c>
      <c r="D295" s="12" t="s">
        <v>20</v>
      </c>
      <c r="E295">
        <v>369</v>
      </c>
    </row>
    <row r="296" spans="1:5" x14ac:dyDescent="0.25">
      <c r="A296" s="12" t="s">
        <v>14</v>
      </c>
      <c r="B296">
        <v>78</v>
      </c>
      <c r="D296" s="12" t="s">
        <v>20</v>
      </c>
      <c r="E296">
        <v>89</v>
      </c>
    </row>
    <row r="297" spans="1:5" x14ac:dyDescent="0.25">
      <c r="A297" s="12" t="s">
        <v>14</v>
      </c>
      <c r="B297">
        <v>1225</v>
      </c>
      <c r="D297" s="12" t="s">
        <v>20</v>
      </c>
      <c r="E297">
        <v>147</v>
      </c>
    </row>
    <row r="298" spans="1:5" x14ac:dyDescent="0.25">
      <c r="A298" s="12" t="s">
        <v>14</v>
      </c>
      <c r="B298">
        <v>1</v>
      </c>
      <c r="D298" s="12" t="s">
        <v>20</v>
      </c>
      <c r="E298">
        <v>126</v>
      </c>
    </row>
    <row r="299" spans="1:5" x14ac:dyDescent="0.25">
      <c r="A299" s="12" t="s">
        <v>14</v>
      </c>
      <c r="B299">
        <v>67</v>
      </c>
      <c r="D299" s="12" t="s">
        <v>20</v>
      </c>
      <c r="E299">
        <v>2218</v>
      </c>
    </row>
    <row r="300" spans="1:5" x14ac:dyDescent="0.25">
      <c r="A300" s="12" t="s">
        <v>14</v>
      </c>
      <c r="B300">
        <v>19</v>
      </c>
      <c r="D300" s="12" t="s">
        <v>20</v>
      </c>
      <c r="E300">
        <v>202</v>
      </c>
    </row>
    <row r="301" spans="1:5" x14ac:dyDescent="0.25">
      <c r="A301" s="12" t="s">
        <v>14</v>
      </c>
      <c r="B301">
        <v>2108</v>
      </c>
      <c r="D301" s="12" t="s">
        <v>20</v>
      </c>
      <c r="E301">
        <v>140</v>
      </c>
    </row>
    <row r="302" spans="1:5" x14ac:dyDescent="0.25">
      <c r="A302" s="12" t="s">
        <v>14</v>
      </c>
      <c r="B302">
        <v>679</v>
      </c>
      <c r="D302" s="12" t="s">
        <v>20</v>
      </c>
      <c r="E302">
        <v>1052</v>
      </c>
    </row>
    <row r="303" spans="1:5" x14ac:dyDescent="0.25">
      <c r="A303" s="12" t="s">
        <v>14</v>
      </c>
      <c r="B303">
        <v>36</v>
      </c>
      <c r="D303" s="12" t="s">
        <v>20</v>
      </c>
      <c r="E303">
        <v>247</v>
      </c>
    </row>
    <row r="304" spans="1:5" x14ac:dyDescent="0.25">
      <c r="A304" s="12" t="s">
        <v>14</v>
      </c>
      <c r="B304">
        <v>47</v>
      </c>
      <c r="D304" s="12" t="s">
        <v>20</v>
      </c>
      <c r="E304">
        <v>84</v>
      </c>
    </row>
    <row r="305" spans="1:5" x14ac:dyDescent="0.25">
      <c r="A305" s="12" t="s">
        <v>14</v>
      </c>
      <c r="B305">
        <v>70</v>
      </c>
      <c r="D305" s="12" t="s">
        <v>20</v>
      </c>
      <c r="E305">
        <v>88</v>
      </c>
    </row>
    <row r="306" spans="1:5" x14ac:dyDescent="0.25">
      <c r="A306" s="12" t="s">
        <v>14</v>
      </c>
      <c r="B306">
        <v>154</v>
      </c>
      <c r="D306" s="12" t="s">
        <v>20</v>
      </c>
      <c r="E306">
        <v>156</v>
      </c>
    </row>
    <row r="307" spans="1:5" x14ac:dyDescent="0.25">
      <c r="A307" s="12" t="s">
        <v>14</v>
      </c>
      <c r="B307">
        <v>22</v>
      </c>
      <c r="D307" s="12" t="s">
        <v>20</v>
      </c>
      <c r="E307">
        <v>2985</v>
      </c>
    </row>
    <row r="308" spans="1:5" x14ac:dyDescent="0.25">
      <c r="A308" s="12" t="s">
        <v>14</v>
      </c>
      <c r="B308">
        <v>1758</v>
      </c>
      <c r="D308" s="12" t="s">
        <v>20</v>
      </c>
      <c r="E308">
        <v>762</v>
      </c>
    </row>
    <row r="309" spans="1:5" x14ac:dyDescent="0.25">
      <c r="A309" s="12" t="s">
        <v>14</v>
      </c>
      <c r="B309">
        <v>94</v>
      </c>
      <c r="D309" s="12" t="s">
        <v>20</v>
      </c>
      <c r="E309">
        <v>554</v>
      </c>
    </row>
    <row r="310" spans="1:5" x14ac:dyDescent="0.25">
      <c r="A310" s="12" t="s">
        <v>14</v>
      </c>
      <c r="B310">
        <v>33</v>
      </c>
      <c r="D310" s="12" t="s">
        <v>20</v>
      </c>
      <c r="E310">
        <v>135</v>
      </c>
    </row>
    <row r="311" spans="1:5" x14ac:dyDescent="0.25">
      <c r="A311" s="12" t="s">
        <v>14</v>
      </c>
      <c r="B311">
        <v>1</v>
      </c>
      <c r="D311" s="12" t="s">
        <v>20</v>
      </c>
      <c r="E311">
        <v>122</v>
      </c>
    </row>
    <row r="312" spans="1:5" x14ac:dyDescent="0.25">
      <c r="A312" s="12" t="s">
        <v>14</v>
      </c>
      <c r="B312">
        <v>31</v>
      </c>
      <c r="D312" s="12" t="s">
        <v>20</v>
      </c>
      <c r="E312">
        <v>221</v>
      </c>
    </row>
    <row r="313" spans="1:5" x14ac:dyDescent="0.25">
      <c r="A313" s="12" t="s">
        <v>14</v>
      </c>
      <c r="B313">
        <v>35</v>
      </c>
      <c r="D313" s="12" t="s">
        <v>20</v>
      </c>
      <c r="E313">
        <v>126</v>
      </c>
    </row>
    <row r="314" spans="1:5" x14ac:dyDescent="0.25">
      <c r="A314" s="12" t="s">
        <v>14</v>
      </c>
      <c r="B314">
        <v>63</v>
      </c>
      <c r="D314" s="12" t="s">
        <v>20</v>
      </c>
      <c r="E314">
        <v>1022</v>
      </c>
    </row>
    <row r="315" spans="1:5" x14ac:dyDescent="0.25">
      <c r="A315" s="12" t="s">
        <v>14</v>
      </c>
      <c r="B315">
        <v>526</v>
      </c>
      <c r="D315" s="12" t="s">
        <v>20</v>
      </c>
      <c r="E315">
        <v>3177</v>
      </c>
    </row>
    <row r="316" spans="1:5" x14ac:dyDescent="0.25">
      <c r="A316" s="12" t="s">
        <v>14</v>
      </c>
      <c r="B316">
        <v>121</v>
      </c>
      <c r="D316" s="12" t="s">
        <v>20</v>
      </c>
      <c r="E316">
        <v>198</v>
      </c>
    </row>
    <row r="317" spans="1:5" x14ac:dyDescent="0.25">
      <c r="A317" s="12" t="s">
        <v>14</v>
      </c>
      <c r="B317">
        <v>67</v>
      </c>
      <c r="D317" s="12" t="s">
        <v>20</v>
      </c>
      <c r="E317">
        <v>85</v>
      </c>
    </row>
    <row r="318" spans="1:5" x14ac:dyDescent="0.25">
      <c r="A318" s="12" t="s">
        <v>14</v>
      </c>
      <c r="B318">
        <v>57</v>
      </c>
      <c r="D318" s="12" t="s">
        <v>20</v>
      </c>
      <c r="E318">
        <v>3596</v>
      </c>
    </row>
    <row r="319" spans="1:5" x14ac:dyDescent="0.25">
      <c r="A319" s="12" t="s">
        <v>14</v>
      </c>
      <c r="B319">
        <v>1229</v>
      </c>
      <c r="D319" s="12" t="s">
        <v>20</v>
      </c>
      <c r="E319">
        <v>244</v>
      </c>
    </row>
    <row r="320" spans="1:5" x14ac:dyDescent="0.25">
      <c r="A320" s="12" t="s">
        <v>14</v>
      </c>
      <c r="B320">
        <v>12</v>
      </c>
      <c r="D320" s="12" t="s">
        <v>20</v>
      </c>
      <c r="E320">
        <v>5180</v>
      </c>
    </row>
    <row r="321" spans="1:5" x14ac:dyDescent="0.25">
      <c r="A321" s="12" t="s">
        <v>14</v>
      </c>
      <c r="B321">
        <v>452</v>
      </c>
      <c r="D321" s="12" t="s">
        <v>20</v>
      </c>
      <c r="E321">
        <v>589</v>
      </c>
    </row>
    <row r="322" spans="1:5" x14ac:dyDescent="0.25">
      <c r="A322" s="12" t="s">
        <v>14</v>
      </c>
      <c r="B322">
        <v>1886</v>
      </c>
      <c r="D322" s="12" t="s">
        <v>20</v>
      </c>
      <c r="E322">
        <v>2725</v>
      </c>
    </row>
    <row r="323" spans="1:5" x14ac:dyDescent="0.25">
      <c r="A323" s="12" t="s">
        <v>14</v>
      </c>
      <c r="B323">
        <v>1825</v>
      </c>
      <c r="D323" s="12" t="s">
        <v>20</v>
      </c>
      <c r="E323">
        <v>300</v>
      </c>
    </row>
    <row r="324" spans="1:5" x14ac:dyDescent="0.25">
      <c r="A324" s="12" t="s">
        <v>14</v>
      </c>
      <c r="B324">
        <v>31</v>
      </c>
      <c r="D324" s="12" t="s">
        <v>20</v>
      </c>
      <c r="E324">
        <v>144</v>
      </c>
    </row>
    <row r="325" spans="1:5" x14ac:dyDescent="0.25">
      <c r="A325" s="12" t="s">
        <v>14</v>
      </c>
      <c r="B325">
        <v>107</v>
      </c>
      <c r="D325" s="12" t="s">
        <v>20</v>
      </c>
      <c r="E325">
        <v>87</v>
      </c>
    </row>
    <row r="326" spans="1:5" x14ac:dyDescent="0.25">
      <c r="A326" s="12" t="s">
        <v>14</v>
      </c>
      <c r="B326">
        <v>27</v>
      </c>
      <c r="D326" s="12" t="s">
        <v>20</v>
      </c>
      <c r="E326">
        <v>3116</v>
      </c>
    </row>
    <row r="327" spans="1:5" x14ac:dyDescent="0.25">
      <c r="A327" s="12" t="s">
        <v>14</v>
      </c>
      <c r="B327">
        <v>1221</v>
      </c>
      <c r="D327" s="12" t="s">
        <v>20</v>
      </c>
      <c r="E327">
        <v>909</v>
      </c>
    </row>
    <row r="328" spans="1:5" x14ac:dyDescent="0.25">
      <c r="A328" s="12" t="s">
        <v>14</v>
      </c>
      <c r="B328">
        <v>1</v>
      </c>
      <c r="D328" s="12" t="s">
        <v>20</v>
      </c>
      <c r="E328">
        <v>1613</v>
      </c>
    </row>
    <row r="329" spans="1:5" x14ac:dyDescent="0.25">
      <c r="A329" s="12" t="s">
        <v>14</v>
      </c>
      <c r="B329">
        <v>16</v>
      </c>
      <c r="D329" s="12" t="s">
        <v>20</v>
      </c>
      <c r="E329">
        <v>136</v>
      </c>
    </row>
    <row r="330" spans="1:5" x14ac:dyDescent="0.25">
      <c r="A330" s="12" t="s">
        <v>14</v>
      </c>
      <c r="B330">
        <v>41</v>
      </c>
      <c r="D330" s="12" t="s">
        <v>20</v>
      </c>
      <c r="E330">
        <v>130</v>
      </c>
    </row>
    <row r="331" spans="1:5" x14ac:dyDescent="0.25">
      <c r="A331" s="12" t="s">
        <v>14</v>
      </c>
      <c r="B331">
        <v>523</v>
      </c>
      <c r="D331" s="12" t="s">
        <v>20</v>
      </c>
      <c r="E331">
        <v>102</v>
      </c>
    </row>
    <row r="332" spans="1:5" x14ac:dyDescent="0.25">
      <c r="A332" s="12" t="s">
        <v>14</v>
      </c>
      <c r="B332">
        <v>141</v>
      </c>
      <c r="D332" s="12" t="s">
        <v>20</v>
      </c>
      <c r="E332">
        <v>4006</v>
      </c>
    </row>
    <row r="333" spans="1:5" x14ac:dyDescent="0.25">
      <c r="A333" s="12" t="s">
        <v>14</v>
      </c>
      <c r="B333">
        <v>52</v>
      </c>
      <c r="D333" s="12" t="s">
        <v>20</v>
      </c>
      <c r="E333">
        <v>1629</v>
      </c>
    </row>
    <row r="334" spans="1:5" x14ac:dyDescent="0.25">
      <c r="A334" s="12" t="s">
        <v>14</v>
      </c>
      <c r="B334">
        <v>225</v>
      </c>
      <c r="D334" s="12" t="s">
        <v>20</v>
      </c>
      <c r="E334">
        <v>2188</v>
      </c>
    </row>
    <row r="335" spans="1:5" x14ac:dyDescent="0.25">
      <c r="A335" s="12" t="s">
        <v>14</v>
      </c>
      <c r="B335">
        <v>38</v>
      </c>
      <c r="D335" s="12" t="s">
        <v>20</v>
      </c>
      <c r="E335">
        <v>2409</v>
      </c>
    </row>
    <row r="336" spans="1:5" x14ac:dyDescent="0.25">
      <c r="A336" s="12" t="s">
        <v>14</v>
      </c>
      <c r="B336">
        <v>15</v>
      </c>
      <c r="D336" s="12" t="s">
        <v>20</v>
      </c>
      <c r="E336">
        <v>194</v>
      </c>
    </row>
    <row r="337" spans="1:5" x14ac:dyDescent="0.25">
      <c r="A337" s="12" t="s">
        <v>14</v>
      </c>
      <c r="B337">
        <v>37</v>
      </c>
      <c r="D337" s="12" t="s">
        <v>20</v>
      </c>
      <c r="E337">
        <v>1140</v>
      </c>
    </row>
    <row r="338" spans="1:5" x14ac:dyDescent="0.25">
      <c r="A338" s="12" t="s">
        <v>14</v>
      </c>
      <c r="B338">
        <v>112</v>
      </c>
      <c r="D338" s="12" t="s">
        <v>20</v>
      </c>
      <c r="E338">
        <v>102</v>
      </c>
    </row>
    <row r="339" spans="1:5" x14ac:dyDescent="0.25">
      <c r="A339" s="12" t="s">
        <v>14</v>
      </c>
      <c r="B339">
        <v>21</v>
      </c>
      <c r="D339" s="12" t="s">
        <v>20</v>
      </c>
      <c r="E339">
        <v>2857</v>
      </c>
    </row>
    <row r="340" spans="1:5" x14ac:dyDescent="0.25">
      <c r="A340" s="12" t="s">
        <v>14</v>
      </c>
      <c r="B340">
        <v>67</v>
      </c>
      <c r="D340" s="12" t="s">
        <v>20</v>
      </c>
      <c r="E340">
        <v>107</v>
      </c>
    </row>
    <row r="341" spans="1:5" x14ac:dyDescent="0.25">
      <c r="A341" s="12" t="s">
        <v>14</v>
      </c>
      <c r="B341">
        <v>78</v>
      </c>
      <c r="D341" s="12" t="s">
        <v>20</v>
      </c>
      <c r="E341">
        <v>160</v>
      </c>
    </row>
    <row r="342" spans="1:5" x14ac:dyDescent="0.25">
      <c r="A342" s="12" t="s">
        <v>14</v>
      </c>
      <c r="B342">
        <v>67</v>
      </c>
      <c r="D342" s="12" t="s">
        <v>20</v>
      </c>
      <c r="E342">
        <v>2230</v>
      </c>
    </row>
    <row r="343" spans="1:5" x14ac:dyDescent="0.25">
      <c r="A343" s="12" t="s">
        <v>14</v>
      </c>
      <c r="B343">
        <v>263</v>
      </c>
      <c r="D343" s="12" t="s">
        <v>20</v>
      </c>
      <c r="E343">
        <v>316</v>
      </c>
    </row>
    <row r="344" spans="1:5" x14ac:dyDescent="0.25">
      <c r="A344" s="12" t="s">
        <v>14</v>
      </c>
      <c r="B344">
        <v>1691</v>
      </c>
      <c r="D344" s="12" t="s">
        <v>20</v>
      </c>
      <c r="E344">
        <v>117</v>
      </c>
    </row>
    <row r="345" spans="1:5" x14ac:dyDescent="0.25">
      <c r="A345" s="12" t="s">
        <v>14</v>
      </c>
      <c r="B345">
        <v>181</v>
      </c>
      <c r="D345" s="12" t="s">
        <v>20</v>
      </c>
      <c r="E345">
        <v>6406</v>
      </c>
    </row>
    <row r="346" spans="1:5" x14ac:dyDescent="0.25">
      <c r="A346" s="12" t="s">
        <v>14</v>
      </c>
      <c r="B346">
        <v>13</v>
      </c>
      <c r="D346" s="12" t="s">
        <v>20</v>
      </c>
      <c r="E346">
        <v>192</v>
      </c>
    </row>
    <row r="347" spans="1:5" x14ac:dyDescent="0.25">
      <c r="A347" s="12" t="s">
        <v>14</v>
      </c>
      <c r="B347">
        <v>1</v>
      </c>
      <c r="D347" s="12" t="s">
        <v>20</v>
      </c>
      <c r="E347">
        <v>26</v>
      </c>
    </row>
    <row r="348" spans="1:5" x14ac:dyDescent="0.25">
      <c r="A348" s="12" t="s">
        <v>14</v>
      </c>
      <c r="B348">
        <v>21</v>
      </c>
      <c r="D348" s="12" t="s">
        <v>20</v>
      </c>
      <c r="E348">
        <v>723</v>
      </c>
    </row>
    <row r="349" spans="1:5" x14ac:dyDescent="0.25">
      <c r="A349" s="12" t="s">
        <v>14</v>
      </c>
      <c r="B349">
        <v>830</v>
      </c>
      <c r="D349" s="12" t="s">
        <v>20</v>
      </c>
      <c r="E349">
        <v>170</v>
      </c>
    </row>
    <row r="350" spans="1:5" x14ac:dyDescent="0.25">
      <c r="A350" s="12" t="s">
        <v>14</v>
      </c>
      <c r="B350">
        <v>130</v>
      </c>
      <c r="D350" s="12" t="s">
        <v>20</v>
      </c>
      <c r="E350">
        <v>238</v>
      </c>
    </row>
    <row r="351" spans="1:5" x14ac:dyDescent="0.25">
      <c r="A351" s="12" t="s">
        <v>14</v>
      </c>
      <c r="B351">
        <v>55</v>
      </c>
      <c r="D351" s="12" t="s">
        <v>20</v>
      </c>
      <c r="E351">
        <v>55</v>
      </c>
    </row>
    <row r="352" spans="1:5" x14ac:dyDescent="0.25">
      <c r="A352" s="12" t="s">
        <v>14</v>
      </c>
      <c r="B352">
        <v>114</v>
      </c>
      <c r="D352" s="12" t="s">
        <v>20</v>
      </c>
      <c r="E352">
        <v>128</v>
      </c>
    </row>
    <row r="353" spans="1:5" x14ac:dyDescent="0.25">
      <c r="A353" s="12" t="s">
        <v>14</v>
      </c>
      <c r="B353">
        <v>594</v>
      </c>
      <c r="D353" s="12" t="s">
        <v>20</v>
      </c>
      <c r="E353">
        <v>2144</v>
      </c>
    </row>
    <row r="354" spans="1:5" x14ac:dyDescent="0.25">
      <c r="A354" s="12" t="s">
        <v>14</v>
      </c>
      <c r="B354">
        <v>24</v>
      </c>
      <c r="D354" s="12" t="s">
        <v>20</v>
      </c>
      <c r="E354">
        <v>2693</v>
      </c>
    </row>
    <row r="355" spans="1:5" x14ac:dyDescent="0.25">
      <c r="A355" s="12" t="s">
        <v>14</v>
      </c>
      <c r="B355">
        <v>252</v>
      </c>
      <c r="D355" s="12" t="s">
        <v>20</v>
      </c>
      <c r="E355">
        <v>432</v>
      </c>
    </row>
    <row r="356" spans="1:5" x14ac:dyDescent="0.25">
      <c r="A356" s="12" t="s">
        <v>14</v>
      </c>
      <c r="B356">
        <v>67</v>
      </c>
      <c r="D356" s="12" t="s">
        <v>20</v>
      </c>
      <c r="E356">
        <v>189</v>
      </c>
    </row>
    <row r="357" spans="1:5" x14ac:dyDescent="0.25">
      <c r="A357" s="12" t="s">
        <v>14</v>
      </c>
      <c r="B357">
        <v>742</v>
      </c>
      <c r="D357" s="12" t="s">
        <v>20</v>
      </c>
      <c r="E357">
        <v>154</v>
      </c>
    </row>
    <row r="358" spans="1:5" x14ac:dyDescent="0.25">
      <c r="A358" s="12" t="s">
        <v>14</v>
      </c>
      <c r="B358">
        <v>75</v>
      </c>
      <c r="D358" s="12" t="s">
        <v>20</v>
      </c>
      <c r="E358">
        <v>96</v>
      </c>
    </row>
    <row r="359" spans="1:5" x14ac:dyDescent="0.25">
      <c r="A359" s="12" t="s">
        <v>14</v>
      </c>
      <c r="B359">
        <v>4405</v>
      </c>
      <c r="D359" s="12" t="s">
        <v>20</v>
      </c>
      <c r="E359">
        <v>3063</v>
      </c>
    </row>
    <row r="360" spans="1:5" x14ac:dyDescent="0.25">
      <c r="A360" s="12" t="s">
        <v>14</v>
      </c>
      <c r="B360">
        <v>92</v>
      </c>
      <c r="D360" s="12" t="s">
        <v>20</v>
      </c>
      <c r="E360">
        <v>2266</v>
      </c>
    </row>
    <row r="361" spans="1:5" x14ac:dyDescent="0.25">
      <c r="A361" s="12" t="s">
        <v>14</v>
      </c>
      <c r="B361">
        <v>64</v>
      </c>
      <c r="D361" s="12" t="s">
        <v>20</v>
      </c>
      <c r="E361">
        <v>194</v>
      </c>
    </row>
    <row r="362" spans="1:5" x14ac:dyDescent="0.25">
      <c r="A362" s="12" t="s">
        <v>14</v>
      </c>
      <c r="B362">
        <v>64</v>
      </c>
      <c r="D362" s="12" t="s">
        <v>20</v>
      </c>
      <c r="E362">
        <v>129</v>
      </c>
    </row>
    <row r="363" spans="1:5" x14ac:dyDescent="0.25">
      <c r="A363" s="12" t="s">
        <v>14</v>
      </c>
      <c r="B363">
        <v>842</v>
      </c>
      <c r="D363" s="12" t="s">
        <v>20</v>
      </c>
      <c r="E363">
        <v>375</v>
      </c>
    </row>
    <row r="364" spans="1:5" x14ac:dyDescent="0.25">
      <c r="A364" s="12" t="s">
        <v>14</v>
      </c>
      <c r="B364">
        <v>112</v>
      </c>
      <c r="D364" s="12" t="s">
        <v>20</v>
      </c>
      <c r="E364">
        <v>409</v>
      </c>
    </row>
    <row r="365" spans="1:5" x14ac:dyDescent="0.25">
      <c r="A365" s="12" t="s">
        <v>14</v>
      </c>
      <c r="B365">
        <v>374</v>
      </c>
      <c r="D365" s="12" t="s">
        <v>20</v>
      </c>
      <c r="E365">
        <v>234</v>
      </c>
    </row>
    <row r="366" spans="1:5" x14ac:dyDescent="0.25">
      <c r="D366" s="12" t="s">
        <v>20</v>
      </c>
      <c r="E366">
        <v>3016</v>
      </c>
    </row>
    <row r="367" spans="1:5" x14ac:dyDescent="0.25">
      <c r="D367" s="12" t="s">
        <v>20</v>
      </c>
      <c r="E367">
        <v>264</v>
      </c>
    </row>
    <row r="368" spans="1:5" x14ac:dyDescent="0.25">
      <c r="D368" s="12" t="s">
        <v>20</v>
      </c>
      <c r="E368">
        <v>272</v>
      </c>
    </row>
    <row r="369" spans="4:5" x14ac:dyDescent="0.25">
      <c r="D369" s="12" t="s">
        <v>20</v>
      </c>
      <c r="E369">
        <v>419</v>
      </c>
    </row>
    <row r="370" spans="4:5" x14ac:dyDescent="0.25">
      <c r="D370" s="12" t="s">
        <v>20</v>
      </c>
      <c r="E370">
        <v>1621</v>
      </c>
    </row>
    <row r="371" spans="4:5" x14ac:dyDescent="0.25">
      <c r="D371" s="12" t="s">
        <v>20</v>
      </c>
      <c r="E371">
        <v>1101</v>
      </c>
    </row>
    <row r="372" spans="4:5" x14ac:dyDescent="0.25">
      <c r="D372" s="12" t="s">
        <v>20</v>
      </c>
      <c r="E372">
        <v>1073</v>
      </c>
    </row>
    <row r="373" spans="4:5" x14ac:dyDescent="0.25">
      <c r="D373" s="12" t="s">
        <v>20</v>
      </c>
      <c r="E373">
        <v>331</v>
      </c>
    </row>
    <row r="374" spans="4:5" x14ac:dyDescent="0.25">
      <c r="D374" s="12" t="s">
        <v>20</v>
      </c>
      <c r="E374">
        <v>1170</v>
      </c>
    </row>
    <row r="375" spans="4:5" x14ac:dyDescent="0.25">
      <c r="D375" s="12" t="s">
        <v>20</v>
      </c>
      <c r="E375">
        <v>363</v>
      </c>
    </row>
    <row r="376" spans="4:5" x14ac:dyDescent="0.25">
      <c r="D376" s="12" t="s">
        <v>20</v>
      </c>
      <c r="E376">
        <v>103</v>
      </c>
    </row>
    <row r="377" spans="4:5" x14ac:dyDescent="0.25">
      <c r="D377" s="12" t="s">
        <v>20</v>
      </c>
      <c r="E377">
        <v>147</v>
      </c>
    </row>
    <row r="378" spans="4:5" x14ac:dyDescent="0.25">
      <c r="D378" s="12" t="s">
        <v>20</v>
      </c>
      <c r="E378">
        <v>110</v>
      </c>
    </row>
    <row r="379" spans="4:5" x14ac:dyDescent="0.25">
      <c r="D379" s="12" t="s">
        <v>20</v>
      </c>
      <c r="E379">
        <v>134</v>
      </c>
    </row>
    <row r="380" spans="4:5" x14ac:dyDescent="0.25">
      <c r="D380" s="12" t="s">
        <v>20</v>
      </c>
      <c r="E380">
        <v>269</v>
      </c>
    </row>
    <row r="381" spans="4:5" x14ac:dyDescent="0.25">
      <c r="D381" s="12" t="s">
        <v>20</v>
      </c>
      <c r="E381">
        <v>175</v>
      </c>
    </row>
    <row r="382" spans="4:5" x14ac:dyDescent="0.25">
      <c r="D382" s="12" t="s">
        <v>20</v>
      </c>
      <c r="E382">
        <v>69</v>
      </c>
    </row>
    <row r="383" spans="4:5" x14ac:dyDescent="0.25">
      <c r="D383" s="12" t="s">
        <v>20</v>
      </c>
      <c r="E383">
        <v>190</v>
      </c>
    </row>
    <row r="384" spans="4:5" x14ac:dyDescent="0.25">
      <c r="D384" s="12" t="s">
        <v>20</v>
      </c>
      <c r="E384">
        <v>237</v>
      </c>
    </row>
    <row r="385" spans="4:5" x14ac:dyDescent="0.25">
      <c r="D385" s="12" t="s">
        <v>20</v>
      </c>
      <c r="E385">
        <v>196</v>
      </c>
    </row>
    <row r="386" spans="4:5" x14ac:dyDescent="0.25">
      <c r="D386" s="12" t="s">
        <v>20</v>
      </c>
      <c r="E386">
        <v>7295</v>
      </c>
    </row>
    <row r="387" spans="4:5" x14ac:dyDescent="0.25">
      <c r="D387" s="12" t="s">
        <v>20</v>
      </c>
      <c r="E387">
        <v>2893</v>
      </c>
    </row>
    <row r="388" spans="4:5" x14ac:dyDescent="0.25">
      <c r="D388" s="12" t="s">
        <v>20</v>
      </c>
      <c r="E388">
        <v>820</v>
      </c>
    </row>
    <row r="389" spans="4:5" x14ac:dyDescent="0.25">
      <c r="D389" s="12" t="s">
        <v>20</v>
      </c>
      <c r="E389">
        <v>2038</v>
      </c>
    </row>
    <row r="390" spans="4:5" x14ac:dyDescent="0.25">
      <c r="D390" s="12" t="s">
        <v>20</v>
      </c>
      <c r="E390">
        <v>116</v>
      </c>
    </row>
    <row r="391" spans="4:5" x14ac:dyDescent="0.25">
      <c r="D391" s="12" t="s">
        <v>20</v>
      </c>
      <c r="E391">
        <v>1345</v>
      </c>
    </row>
    <row r="392" spans="4:5" x14ac:dyDescent="0.25">
      <c r="D392" s="12" t="s">
        <v>20</v>
      </c>
      <c r="E392">
        <v>168</v>
      </c>
    </row>
    <row r="393" spans="4:5" x14ac:dyDescent="0.25">
      <c r="D393" s="12" t="s">
        <v>20</v>
      </c>
      <c r="E393">
        <v>137</v>
      </c>
    </row>
    <row r="394" spans="4:5" x14ac:dyDescent="0.25">
      <c r="D394" s="12" t="s">
        <v>20</v>
      </c>
      <c r="E394">
        <v>186</v>
      </c>
    </row>
    <row r="395" spans="4:5" x14ac:dyDescent="0.25">
      <c r="D395" s="12" t="s">
        <v>20</v>
      </c>
      <c r="E395">
        <v>125</v>
      </c>
    </row>
    <row r="396" spans="4:5" x14ac:dyDescent="0.25">
      <c r="D396" s="12" t="s">
        <v>20</v>
      </c>
      <c r="E396">
        <v>202</v>
      </c>
    </row>
    <row r="397" spans="4:5" x14ac:dyDescent="0.25">
      <c r="D397" s="12" t="s">
        <v>20</v>
      </c>
      <c r="E397">
        <v>103</v>
      </c>
    </row>
    <row r="398" spans="4:5" x14ac:dyDescent="0.25">
      <c r="D398" s="12" t="s">
        <v>20</v>
      </c>
      <c r="E398">
        <v>1785</v>
      </c>
    </row>
    <row r="399" spans="4:5" x14ac:dyDescent="0.25">
      <c r="D399" s="12" t="s">
        <v>20</v>
      </c>
      <c r="E399">
        <v>157</v>
      </c>
    </row>
    <row r="400" spans="4:5" x14ac:dyDescent="0.25">
      <c r="D400" s="12" t="s">
        <v>20</v>
      </c>
      <c r="E400">
        <v>555</v>
      </c>
    </row>
    <row r="401" spans="4:5" x14ac:dyDescent="0.25">
      <c r="D401" s="12" t="s">
        <v>20</v>
      </c>
      <c r="E401">
        <v>297</v>
      </c>
    </row>
    <row r="402" spans="4:5" x14ac:dyDescent="0.25">
      <c r="D402" s="12" t="s">
        <v>20</v>
      </c>
      <c r="E402">
        <v>123</v>
      </c>
    </row>
    <row r="403" spans="4:5" x14ac:dyDescent="0.25">
      <c r="D403" s="12" t="s">
        <v>20</v>
      </c>
      <c r="E403">
        <v>3036</v>
      </c>
    </row>
    <row r="404" spans="4:5" x14ac:dyDescent="0.25">
      <c r="D404" s="12" t="s">
        <v>20</v>
      </c>
      <c r="E404">
        <v>144</v>
      </c>
    </row>
    <row r="405" spans="4:5" x14ac:dyDescent="0.25">
      <c r="D405" s="12" t="s">
        <v>20</v>
      </c>
      <c r="E405">
        <v>121</v>
      </c>
    </row>
    <row r="406" spans="4:5" x14ac:dyDescent="0.25">
      <c r="D406" s="12" t="s">
        <v>20</v>
      </c>
      <c r="E406">
        <v>181</v>
      </c>
    </row>
    <row r="407" spans="4:5" x14ac:dyDescent="0.25">
      <c r="D407" s="12" t="s">
        <v>20</v>
      </c>
      <c r="E407">
        <v>122</v>
      </c>
    </row>
    <row r="408" spans="4:5" x14ac:dyDescent="0.25">
      <c r="D408" s="12" t="s">
        <v>20</v>
      </c>
      <c r="E408">
        <v>1071</v>
      </c>
    </row>
    <row r="409" spans="4:5" x14ac:dyDescent="0.25">
      <c r="D409" s="12" t="s">
        <v>20</v>
      </c>
      <c r="E409">
        <v>980</v>
      </c>
    </row>
    <row r="410" spans="4:5" x14ac:dyDescent="0.25">
      <c r="D410" s="12" t="s">
        <v>20</v>
      </c>
      <c r="E410">
        <v>536</v>
      </c>
    </row>
    <row r="411" spans="4:5" x14ac:dyDescent="0.25">
      <c r="D411" s="12" t="s">
        <v>20</v>
      </c>
      <c r="E411">
        <v>1991</v>
      </c>
    </row>
    <row r="412" spans="4:5" x14ac:dyDescent="0.25">
      <c r="D412" s="12" t="s">
        <v>20</v>
      </c>
      <c r="E412">
        <v>180</v>
      </c>
    </row>
    <row r="413" spans="4:5" x14ac:dyDescent="0.25">
      <c r="D413" s="12" t="s">
        <v>20</v>
      </c>
      <c r="E413">
        <v>130</v>
      </c>
    </row>
    <row r="414" spans="4:5" x14ac:dyDescent="0.25">
      <c r="D414" s="12" t="s">
        <v>20</v>
      </c>
      <c r="E414">
        <v>122</v>
      </c>
    </row>
    <row r="415" spans="4:5" x14ac:dyDescent="0.25">
      <c r="D415" s="12" t="s">
        <v>20</v>
      </c>
      <c r="E415">
        <v>140</v>
      </c>
    </row>
    <row r="416" spans="4:5" x14ac:dyDescent="0.25">
      <c r="D416" s="12" t="s">
        <v>20</v>
      </c>
      <c r="E416">
        <v>3388</v>
      </c>
    </row>
    <row r="417" spans="4:5" x14ac:dyDescent="0.25">
      <c r="D417" s="12" t="s">
        <v>20</v>
      </c>
      <c r="E417">
        <v>280</v>
      </c>
    </row>
    <row r="418" spans="4:5" x14ac:dyDescent="0.25">
      <c r="D418" s="12" t="s">
        <v>20</v>
      </c>
      <c r="E418">
        <v>366</v>
      </c>
    </row>
    <row r="419" spans="4:5" x14ac:dyDescent="0.25">
      <c r="D419" s="12" t="s">
        <v>20</v>
      </c>
      <c r="E419">
        <v>270</v>
      </c>
    </row>
    <row r="420" spans="4:5" x14ac:dyDescent="0.25">
      <c r="D420" s="12" t="s">
        <v>20</v>
      </c>
      <c r="E420">
        <v>137</v>
      </c>
    </row>
    <row r="421" spans="4:5" x14ac:dyDescent="0.25">
      <c r="D421" s="12" t="s">
        <v>20</v>
      </c>
      <c r="E421">
        <v>3205</v>
      </c>
    </row>
    <row r="422" spans="4:5" x14ac:dyDescent="0.25">
      <c r="D422" s="12" t="s">
        <v>20</v>
      </c>
      <c r="E422">
        <v>288</v>
      </c>
    </row>
    <row r="423" spans="4:5" x14ac:dyDescent="0.25">
      <c r="D423" s="12" t="s">
        <v>20</v>
      </c>
      <c r="E423">
        <v>148</v>
      </c>
    </row>
    <row r="424" spans="4:5" x14ac:dyDescent="0.25">
      <c r="D424" s="12" t="s">
        <v>20</v>
      </c>
      <c r="E424">
        <v>114</v>
      </c>
    </row>
    <row r="425" spans="4:5" x14ac:dyDescent="0.25">
      <c r="D425" s="12" t="s">
        <v>20</v>
      </c>
      <c r="E425">
        <v>1518</v>
      </c>
    </row>
    <row r="426" spans="4:5" x14ac:dyDescent="0.25">
      <c r="D426" s="12" t="s">
        <v>20</v>
      </c>
      <c r="E426">
        <v>166</v>
      </c>
    </row>
    <row r="427" spans="4:5" x14ac:dyDescent="0.25">
      <c r="D427" s="12" t="s">
        <v>20</v>
      </c>
      <c r="E427">
        <v>100</v>
      </c>
    </row>
    <row r="428" spans="4:5" x14ac:dyDescent="0.25">
      <c r="D428" s="12" t="s">
        <v>20</v>
      </c>
      <c r="E428">
        <v>235</v>
      </c>
    </row>
    <row r="429" spans="4:5" x14ac:dyDescent="0.25">
      <c r="D429" s="12" t="s">
        <v>20</v>
      </c>
      <c r="E429">
        <v>148</v>
      </c>
    </row>
    <row r="430" spans="4:5" x14ac:dyDescent="0.25">
      <c r="D430" s="12" t="s">
        <v>20</v>
      </c>
      <c r="E430">
        <v>198</v>
      </c>
    </row>
    <row r="431" spans="4:5" x14ac:dyDescent="0.25">
      <c r="D431" s="12" t="s">
        <v>20</v>
      </c>
      <c r="E431">
        <v>150</v>
      </c>
    </row>
    <row r="432" spans="4:5" x14ac:dyDescent="0.25">
      <c r="D432" s="12" t="s">
        <v>20</v>
      </c>
      <c r="E432">
        <v>216</v>
      </c>
    </row>
    <row r="433" spans="4:5" x14ac:dyDescent="0.25">
      <c r="D433" s="12" t="s">
        <v>20</v>
      </c>
      <c r="E433">
        <v>5139</v>
      </c>
    </row>
    <row r="434" spans="4:5" x14ac:dyDescent="0.25">
      <c r="D434" s="12" t="s">
        <v>20</v>
      </c>
      <c r="E434">
        <v>2353</v>
      </c>
    </row>
    <row r="435" spans="4:5" x14ac:dyDescent="0.25">
      <c r="D435" s="12" t="s">
        <v>20</v>
      </c>
      <c r="E435">
        <v>78</v>
      </c>
    </row>
    <row r="436" spans="4:5" x14ac:dyDescent="0.25">
      <c r="D436" s="12" t="s">
        <v>20</v>
      </c>
      <c r="E436">
        <v>174</v>
      </c>
    </row>
    <row r="437" spans="4:5" x14ac:dyDescent="0.25">
      <c r="D437" s="12" t="s">
        <v>20</v>
      </c>
      <c r="E437">
        <v>164</v>
      </c>
    </row>
    <row r="438" spans="4:5" x14ac:dyDescent="0.25">
      <c r="D438" s="12" t="s">
        <v>20</v>
      </c>
      <c r="E438">
        <v>161</v>
      </c>
    </row>
    <row r="439" spans="4:5" x14ac:dyDescent="0.25">
      <c r="D439" s="12" t="s">
        <v>20</v>
      </c>
      <c r="E439">
        <v>138</v>
      </c>
    </row>
    <row r="440" spans="4:5" x14ac:dyDescent="0.25">
      <c r="D440" s="12" t="s">
        <v>20</v>
      </c>
      <c r="E440">
        <v>3308</v>
      </c>
    </row>
    <row r="441" spans="4:5" x14ac:dyDescent="0.25">
      <c r="D441" s="12" t="s">
        <v>20</v>
      </c>
      <c r="E441">
        <v>127</v>
      </c>
    </row>
    <row r="442" spans="4:5" x14ac:dyDescent="0.25">
      <c r="D442" s="12" t="s">
        <v>20</v>
      </c>
      <c r="E442">
        <v>207</v>
      </c>
    </row>
    <row r="443" spans="4:5" x14ac:dyDescent="0.25">
      <c r="D443" s="12" t="s">
        <v>20</v>
      </c>
      <c r="E443">
        <v>181</v>
      </c>
    </row>
    <row r="444" spans="4:5" x14ac:dyDescent="0.25">
      <c r="D444" s="12" t="s">
        <v>20</v>
      </c>
      <c r="E444">
        <v>110</v>
      </c>
    </row>
    <row r="445" spans="4:5" x14ac:dyDescent="0.25">
      <c r="D445" s="12" t="s">
        <v>20</v>
      </c>
      <c r="E445">
        <v>185</v>
      </c>
    </row>
    <row r="446" spans="4:5" x14ac:dyDescent="0.25">
      <c r="D446" s="12" t="s">
        <v>20</v>
      </c>
      <c r="E446">
        <v>121</v>
      </c>
    </row>
    <row r="447" spans="4:5" x14ac:dyDescent="0.25">
      <c r="D447" s="12" t="s">
        <v>20</v>
      </c>
      <c r="E447">
        <v>106</v>
      </c>
    </row>
    <row r="448" spans="4:5" x14ac:dyDescent="0.25">
      <c r="D448" s="12" t="s">
        <v>20</v>
      </c>
      <c r="E448">
        <v>142</v>
      </c>
    </row>
    <row r="449" spans="4:5" x14ac:dyDescent="0.25">
      <c r="D449" s="12" t="s">
        <v>20</v>
      </c>
      <c r="E449">
        <v>233</v>
      </c>
    </row>
    <row r="450" spans="4:5" x14ac:dyDescent="0.25">
      <c r="D450" s="12" t="s">
        <v>20</v>
      </c>
      <c r="E450">
        <v>218</v>
      </c>
    </row>
    <row r="451" spans="4:5" x14ac:dyDescent="0.25">
      <c r="D451" s="12" t="s">
        <v>20</v>
      </c>
      <c r="E451">
        <v>76</v>
      </c>
    </row>
    <row r="452" spans="4:5" x14ac:dyDescent="0.25">
      <c r="D452" s="12" t="s">
        <v>20</v>
      </c>
      <c r="E452">
        <v>43</v>
      </c>
    </row>
    <row r="453" spans="4:5" x14ac:dyDescent="0.25">
      <c r="D453" s="12" t="s">
        <v>20</v>
      </c>
      <c r="E453">
        <v>221</v>
      </c>
    </row>
    <row r="454" spans="4:5" x14ac:dyDescent="0.25">
      <c r="D454" s="12" t="s">
        <v>20</v>
      </c>
      <c r="E454">
        <v>2805</v>
      </c>
    </row>
    <row r="455" spans="4:5" x14ac:dyDescent="0.25">
      <c r="D455" s="12" t="s">
        <v>20</v>
      </c>
      <c r="E455">
        <v>68</v>
      </c>
    </row>
    <row r="456" spans="4:5" x14ac:dyDescent="0.25">
      <c r="D456" s="12" t="s">
        <v>20</v>
      </c>
      <c r="E456">
        <v>183</v>
      </c>
    </row>
    <row r="457" spans="4:5" x14ac:dyDescent="0.25">
      <c r="D457" s="12" t="s">
        <v>20</v>
      </c>
      <c r="E457">
        <v>133</v>
      </c>
    </row>
    <row r="458" spans="4:5" x14ac:dyDescent="0.25">
      <c r="D458" s="12" t="s">
        <v>20</v>
      </c>
      <c r="E458">
        <v>2489</v>
      </c>
    </row>
    <row r="459" spans="4:5" x14ac:dyDescent="0.25">
      <c r="D459" s="12" t="s">
        <v>20</v>
      </c>
      <c r="E459">
        <v>69</v>
      </c>
    </row>
    <row r="460" spans="4:5" x14ac:dyDescent="0.25">
      <c r="D460" s="12" t="s">
        <v>20</v>
      </c>
      <c r="E460">
        <v>279</v>
      </c>
    </row>
    <row r="461" spans="4:5" x14ac:dyDescent="0.25">
      <c r="D461" s="12" t="s">
        <v>20</v>
      </c>
      <c r="E461">
        <v>210</v>
      </c>
    </row>
    <row r="462" spans="4:5" x14ac:dyDescent="0.25">
      <c r="D462" s="12" t="s">
        <v>20</v>
      </c>
      <c r="E462">
        <v>2100</v>
      </c>
    </row>
    <row r="463" spans="4:5" x14ac:dyDescent="0.25">
      <c r="D463" s="12" t="s">
        <v>20</v>
      </c>
      <c r="E463">
        <v>252</v>
      </c>
    </row>
    <row r="464" spans="4:5" x14ac:dyDescent="0.25">
      <c r="D464" s="12" t="s">
        <v>20</v>
      </c>
      <c r="E464">
        <v>1280</v>
      </c>
    </row>
    <row r="465" spans="4:5" x14ac:dyDescent="0.25">
      <c r="D465" s="12" t="s">
        <v>20</v>
      </c>
      <c r="E465">
        <v>157</v>
      </c>
    </row>
    <row r="466" spans="4:5" x14ac:dyDescent="0.25">
      <c r="D466" s="12" t="s">
        <v>20</v>
      </c>
      <c r="E466">
        <v>194</v>
      </c>
    </row>
    <row r="467" spans="4:5" x14ac:dyDescent="0.25">
      <c r="D467" s="12" t="s">
        <v>20</v>
      </c>
      <c r="E467">
        <v>82</v>
      </c>
    </row>
    <row r="468" spans="4:5" x14ac:dyDescent="0.25">
      <c r="D468" s="12" t="s">
        <v>20</v>
      </c>
      <c r="E468">
        <v>4233</v>
      </c>
    </row>
    <row r="469" spans="4:5" x14ac:dyDescent="0.25">
      <c r="D469" s="12" t="s">
        <v>20</v>
      </c>
      <c r="E469">
        <v>1297</v>
      </c>
    </row>
    <row r="470" spans="4:5" x14ac:dyDescent="0.25">
      <c r="D470" s="12" t="s">
        <v>20</v>
      </c>
      <c r="E470">
        <v>165</v>
      </c>
    </row>
    <row r="471" spans="4:5" x14ac:dyDescent="0.25">
      <c r="D471" s="12" t="s">
        <v>20</v>
      </c>
      <c r="E471">
        <v>119</v>
      </c>
    </row>
    <row r="472" spans="4:5" x14ac:dyDescent="0.25">
      <c r="D472" s="12" t="s">
        <v>20</v>
      </c>
      <c r="E472">
        <v>1797</v>
      </c>
    </row>
    <row r="473" spans="4:5" x14ac:dyDescent="0.25">
      <c r="D473" s="12" t="s">
        <v>20</v>
      </c>
      <c r="E473">
        <v>261</v>
      </c>
    </row>
    <row r="474" spans="4:5" x14ac:dyDescent="0.25">
      <c r="D474" s="12" t="s">
        <v>20</v>
      </c>
      <c r="E474">
        <v>157</v>
      </c>
    </row>
    <row r="475" spans="4:5" x14ac:dyDescent="0.25">
      <c r="D475" s="12" t="s">
        <v>20</v>
      </c>
      <c r="E475">
        <v>3533</v>
      </c>
    </row>
    <row r="476" spans="4:5" x14ac:dyDescent="0.25">
      <c r="D476" s="12" t="s">
        <v>20</v>
      </c>
      <c r="E476">
        <v>155</v>
      </c>
    </row>
    <row r="477" spans="4:5" x14ac:dyDescent="0.25">
      <c r="D477" s="12" t="s">
        <v>20</v>
      </c>
      <c r="E477">
        <v>132</v>
      </c>
    </row>
    <row r="478" spans="4:5" x14ac:dyDescent="0.25">
      <c r="D478" s="12" t="s">
        <v>20</v>
      </c>
      <c r="E478">
        <v>1354</v>
      </c>
    </row>
    <row r="479" spans="4:5" x14ac:dyDescent="0.25">
      <c r="D479" s="12" t="s">
        <v>20</v>
      </c>
      <c r="E479">
        <v>48</v>
      </c>
    </row>
    <row r="480" spans="4:5" x14ac:dyDescent="0.25">
      <c r="D480" s="12" t="s">
        <v>20</v>
      </c>
      <c r="E480">
        <v>110</v>
      </c>
    </row>
    <row r="481" spans="4:5" x14ac:dyDescent="0.25">
      <c r="D481" s="12" t="s">
        <v>20</v>
      </c>
      <c r="E481">
        <v>172</v>
      </c>
    </row>
    <row r="482" spans="4:5" x14ac:dyDescent="0.25">
      <c r="D482" s="12" t="s">
        <v>20</v>
      </c>
      <c r="E482">
        <v>307</v>
      </c>
    </row>
    <row r="483" spans="4:5" x14ac:dyDescent="0.25">
      <c r="D483" s="12" t="s">
        <v>20</v>
      </c>
      <c r="E483">
        <v>160</v>
      </c>
    </row>
    <row r="484" spans="4:5" x14ac:dyDescent="0.25">
      <c r="D484" s="12" t="s">
        <v>20</v>
      </c>
      <c r="E484">
        <v>1467</v>
      </c>
    </row>
    <row r="485" spans="4:5" x14ac:dyDescent="0.25">
      <c r="D485" s="12" t="s">
        <v>20</v>
      </c>
      <c r="E485">
        <v>2662</v>
      </c>
    </row>
    <row r="486" spans="4:5" x14ac:dyDescent="0.25">
      <c r="D486" s="12" t="s">
        <v>20</v>
      </c>
      <c r="E486">
        <v>452</v>
      </c>
    </row>
    <row r="487" spans="4:5" x14ac:dyDescent="0.25">
      <c r="D487" s="12" t="s">
        <v>20</v>
      </c>
      <c r="E487">
        <v>158</v>
      </c>
    </row>
    <row r="488" spans="4:5" x14ac:dyDescent="0.25">
      <c r="D488" s="12" t="s">
        <v>20</v>
      </c>
      <c r="E488">
        <v>225</v>
      </c>
    </row>
    <row r="489" spans="4:5" x14ac:dyDescent="0.25">
      <c r="D489" s="12" t="s">
        <v>20</v>
      </c>
      <c r="E489">
        <v>65</v>
      </c>
    </row>
    <row r="490" spans="4:5" x14ac:dyDescent="0.25">
      <c r="D490" s="12" t="s">
        <v>20</v>
      </c>
      <c r="E490">
        <v>163</v>
      </c>
    </row>
    <row r="491" spans="4:5" x14ac:dyDescent="0.25">
      <c r="D491" s="12" t="s">
        <v>20</v>
      </c>
      <c r="E491">
        <v>85</v>
      </c>
    </row>
    <row r="492" spans="4:5" x14ac:dyDescent="0.25">
      <c r="D492" s="12" t="s">
        <v>20</v>
      </c>
      <c r="E492">
        <v>217</v>
      </c>
    </row>
    <row r="493" spans="4:5" x14ac:dyDescent="0.25">
      <c r="D493" s="12" t="s">
        <v>20</v>
      </c>
      <c r="E493">
        <v>150</v>
      </c>
    </row>
    <row r="494" spans="4:5" x14ac:dyDescent="0.25">
      <c r="D494" s="12" t="s">
        <v>20</v>
      </c>
      <c r="E494">
        <v>3272</v>
      </c>
    </row>
    <row r="495" spans="4:5" x14ac:dyDescent="0.25">
      <c r="D495" s="12" t="s">
        <v>20</v>
      </c>
      <c r="E495">
        <v>300</v>
      </c>
    </row>
    <row r="496" spans="4:5" x14ac:dyDescent="0.25">
      <c r="D496" s="12" t="s">
        <v>20</v>
      </c>
      <c r="E496">
        <v>126</v>
      </c>
    </row>
    <row r="497" spans="4:5" x14ac:dyDescent="0.25">
      <c r="D497" s="12" t="s">
        <v>20</v>
      </c>
      <c r="E497">
        <v>2320</v>
      </c>
    </row>
    <row r="498" spans="4:5" x14ac:dyDescent="0.25">
      <c r="D498" s="12" t="s">
        <v>20</v>
      </c>
      <c r="E498">
        <v>81</v>
      </c>
    </row>
    <row r="499" spans="4:5" x14ac:dyDescent="0.25">
      <c r="D499" s="12" t="s">
        <v>20</v>
      </c>
      <c r="E499">
        <v>1887</v>
      </c>
    </row>
    <row r="500" spans="4:5" x14ac:dyDescent="0.25">
      <c r="D500" s="12" t="s">
        <v>20</v>
      </c>
      <c r="E500">
        <v>4358</v>
      </c>
    </row>
    <row r="501" spans="4:5" x14ac:dyDescent="0.25">
      <c r="D501" s="12" t="s">
        <v>20</v>
      </c>
      <c r="E501">
        <v>53</v>
      </c>
    </row>
    <row r="502" spans="4:5" x14ac:dyDescent="0.25">
      <c r="D502" s="12" t="s">
        <v>20</v>
      </c>
      <c r="E502">
        <v>2414</v>
      </c>
    </row>
    <row r="503" spans="4:5" x14ac:dyDescent="0.25">
      <c r="D503" s="12" t="s">
        <v>20</v>
      </c>
      <c r="E503">
        <v>80</v>
      </c>
    </row>
    <row r="504" spans="4:5" x14ac:dyDescent="0.25">
      <c r="D504" s="12" t="s">
        <v>20</v>
      </c>
      <c r="E504">
        <v>193</v>
      </c>
    </row>
    <row r="505" spans="4:5" x14ac:dyDescent="0.25">
      <c r="D505" s="12" t="s">
        <v>20</v>
      </c>
      <c r="E505">
        <v>52</v>
      </c>
    </row>
    <row r="506" spans="4:5" x14ac:dyDescent="0.25">
      <c r="D506" s="12" t="s">
        <v>20</v>
      </c>
      <c r="E506">
        <v>290</v>
      </c>
    </row>
    <row r="507" spans="4:5" x14ac:dyDescent="0.25">
      <c r="D507" s="12" t="s">
        <v>20</v>
      </c>
      <c r="E507">
        <v>122</v>
      </c>
    </row>
    <row r="508" spans="4:5" x14ac:dyDescent="0.25">
      <c r="D508" s="12" t="s">
        <v>20</v>
      </c>
      <c r="E508">
        <v>1470</v>
      </c>
    </row>
    <row r="509" spans="4:5" x14ac:dyDescent="0.25">
      <c r="D509" s="12" t="s">
        <v>20</v>
      </c>
      <c r="E509">
        <v>165</v>
      </c>
    </row>
    <row r="510" spans="4:5" x14ac:dyDescent="0.25">
      <c r="D510" s="12" t="s">
        <v>20</v>
      </c>
      <c r="E510">
        <v>182</v>
      </c>
    </row>
    <row r="511" spans="4:5" x14ac:dyDescent="0.25">
      <c r="D511" s="12" t="s">
        <v>20</v>
      </c>
      <c r="E511">
        <v>199</v>
      </c>
    </row>
    <row r="512" spans="4:5" x14ac:dyDescent="0.25">
      <c r="D512" s="12" t="s">
        <v>20</v>
      </c>
      <c r="E512">
        <v>56</v>
      </c>
    </row>
    <row r="513" spans="4:5" x14ac:dyDescent="0.25">
      <c r="D513" s="12" t="s">
        <v>20</v>
      </c>
      <c r="E513">
        <v>1460</v>
      </c>
    </row>
    <row r="514" spans="4:5" x14ac:dyDescent="0.25">
      <c r="D514" s="12" t="s">
        <v>20</v>
      </c>
      <c r="E514">
        <v>123</v>
      </c>
    </row>
    <row r="515" spans="4:5" x14ac:dyDescent="0.25">
      <c r="D515" s="12" t="s">
        <v>20</v>
      </c>
      <c r="E515">
        <v>159</v>
      </c>
    </row>
    <row r="516" spans="4:5" x14ac:dyDescent="0.25">
      <c r="D516" s="12" t="s">
        <v>20</v>
      </c>
      <c r="E516">
        <v>110</v>
      </c>
    </row>
    <row r="517" spans="4:5" x14ac:dyDescent="0.25">
      <c r="D517" s="12" t="s">
        <v>20</v>
      </c>
      <c r="E517">
        <v>236</v>
      </c>
    </row>
    <row r="518" spans="4:5" x14ac:dyDescent="0.25">
      <c r="D518" s="12" t="s">
        <v>20</v>
      </c>
      <c r="E518">
        <v>191</v>
      </c>
    </row>
    <row r="519" spans="4:5" x14ac:dyDescent="0.25">
      <c r="D519" s="12" t="s">
        <v>20</v>
      </c>
      <c r="E519">
        <v>3934</v>
      </c>
    </row>
    <row r="520" spans="4:5" x14ac:dyDescent="0.25">
      <c r="D520" s="12" t="s">
        <v>20</v>
      </c>
      <c r="E520">
        <v>80</v>
      </c>
    </row>
    <row r="521" spans="4:5" x14ac:dyDescent="0.25">
      <c r="D521" s="12" t="s">
        <v>20</v>
      </c>
      <c r="E521">
        <v>462</v>
      </c>
    </row>
    <row r="522" spans="4:5" x14ac:dyDescent="0.25">
      <c r="D522" s="12" t="s">
        <v>20</v>
      </c>
      <c r="E522">
        <v>179</v>
      </c>
    </row>
    <row r="523" spans="4:5" x14ac:dyDescent="0.25">
      <c r="D523" s="12" t="s">
        <v>20</v>
      </c>
      <c r="E523">
        <v>1866</v>
      </c>
    </row>
    <row r="524" spans="4:5" x14ac:dyDescent="0.25">
      <c r="D524" s="12" t="s">
        <v>20</v>
      </c>
      <c r="E524">
        <v>156</v>
      </c>
    </row>
    <row r="525" spans="4:5" x14ac:dyDescent="0.25">
      <c r="D525" s="12" t="s">
        <v>20</v>
      </c>
      <c r="E525">
        <v>255</v>
      </c>
    </row>
    <row r="526" spans="4:5" x14ac:dyDescent="0.25">
      <c r="D526" s="12" t="s">
        <v>20</v>
      </c>
      <c r="E526">
        <v>2261</v>
      </c>
    </row>
    <row r="527" spans="4:5" x14ac:dyDescent="0.25">
      <c r="D527" s="12" t="s">
        <v>20</v>
      </c>
      <c r="E527">
        <v>40</v>
      </c>
    </row>
    <row r="528" spans="4:5" x14ac:dyDescent="0.25">
      <c r="D528" s="12" t="s">
        <v>20</v>
      </c>
      <c r="E528">
        <v>2289</v>
      </c>
    </row>
    <row r="529" spans="4:5" x14ac:dyDescent="0.25">
      <c r="D529" s="12" t="s">
        <v>20</v>
      </c>
      <c r="E529">
        <v>65</v>
      </c>
    </row>
    <row r="530" spans="4:5" x14ac:dyDescent="0.25">
      <c r="D530" s="12" t="s">
        <v>20</v>
      </c>
      <c r="E530">
        <v>3777</v>
      </c>
    </row>
    <row r="531" spans="4:5" x14ac:dyDescent="0.25">
      <c r="D531" s="12" t="s">
        <v>20</v>
      </c>
      <c r="E531">
        <v>184</v>
      </c>
    </row>
    <row r="532" spans="4:5" x14ac:dyDescent="0.25">
      <c r="D532" s="12" t="s">
        <v>20</v>
      </c>
      <c r="E532">
        <v>85</v>
      </c>
    </row>
    <row r="533" spans="4:5" x14ac:dyDescent="0.25">
      <c r="D533" s="12" t="s">
        <v>20</v>
      </c>
      <c r="E533">
        <v>144</v>
      </c>
    </row>
    <row r="534" spans="4:5" x14ac:dyDescent="0.25">
      <c r="D534" s="12" t="s">
        <v>20</v>
      </c>
      <c r="E534">
        <v>1902</v>
      </c>
    </row>
    <row r="535" spans="4:5" x14ac:dyDescent="0.25">
      <c r="D535" s="12" t="s">
        <v>20</v>
      </c>
      <c r="E535">
        <v>105</v>
      </c>
    </row>
    <row r="536" spans="4:5" x14ac:dyDescent="0.25">
      <c r="D536" s="12" t="s">
        <v>20</v>
      </c>
      <c r="E536">
        <v>132</v>
      </c>
    </row>
    <row r="537" spans="4:5" x14ac:dyDescent="0.25">
      <c r="D537" s="12" t="s">
        <v>20</v>
      </c>
      <c r="E537">
        <v>96</v>
      </c>
    </row>
    <row r="538" spans="4:5" x14ac:dyDescent="0.25">
      <c r="D538" s="12" t="s">
        <v>20</v>
      </c>
      <c r="E538">
        <v>114</v>
      </c>
    </row>
    <row r="539" spans="4:5" x14ac:dyDescent="0.25">
      <c r="D539" s="12" t="s">
        <v>20</v>
      </c>
      <c r="E539">
        <v>203</v>
      </c>
    </row>
    <row r="540" spans="4:5" x14ac:dyDescent="0.25">
      <c r="D540" s="12" t="s">
        <v>20</v>
      </c>
      <c r="E540">
        <v>1559</v>
      </c>
    </row>
    <row r="541" spans="4:5" x14ac:dyDescent="0.25">
      <c r="D541" s="12" t="s">
        <v>20</v>
      </c>
      <c r="E541">
        <v>1548</v>
      </c>
    </row>
    <row r="542" spans="4:5" x14ac:dyDescent="0.25">
      <c r="D542" s="12" t="s">
        <v>20</v>
      </c>
      <c r="E542">
        <v>80</v>
      </c>
    </row>
    <row r="543" spans="4:5" x14ac:dyDescent="0.25">
      <c r="D543" s="12" t="s">
        <v>20</v>
      </c>
      <c r="E543">
        <v>131</v>
      </c>
    </row>
    <row r="544" spans="4:5" x14ac:dyDescent="0.25">
      <c r="D544" s="12" t="s">
        <v>20</v>
      </c>
      <c r="E544">
        <v>112</v>
      </c>
    </row>
    <row r="545" spans="4:5" x14ac:dyDescent="0.25">
      <c r="D545" s="12" t="s">
        <v>20</v>
      </c>
      <c r="E545">
        <v>155</v>
      </c>
    </row>
    <row r="546" spans="4:5" x14ac:dyDescent="0.25">
      <c r="D546" s="12" t="s">
        <v>20</v>
      </c>
      <c r="E546">
        <v>266</v>
      </c>
    </row>
    <row r="547" spans="4:5" x14ac:dyDescent="0.25">
      <c r="D547" s="12" t="s">
        <v>20</v>
      </c>
      <c r="E547">
        <v>155</v>
      </c>
    </row>
    <row r="548" spans="4:5" x14ac:dyDescent="0.25">
      <c r="D548" s="12" t="s">
        <v>20</v>
      </c>
      <c r="E548">
        <v>207</v>
      </c>
    </row>
    <row r="549" spans="4:5" x14ac:dyDescent="0.25">
      <c r="D549" s="12" t="s">
        <v>20</v>
      </c>
      <c r="E549">
        <v>245</v>
      </c>
    </row>
    <row r="550" spans="4:5" x14ac:dyDescent="0.25">
      <c r="D550" s="12" t="s">
        <v>20</v>
      </c>
      <c r="E550">
        <v>1573</v>
      </c>
    </row>
    <row r="551" spans="4:5" x14ac:dyDescent="0.25">
      <c r="D551" s="12" t="s">
        <v>20</v>
      </c>
      <c r="E551">
        <v>114</v>
      </c>
    </row>
    <row r="552" spans="4:5" x14ac:dyDescent="0.25">
      <c r="D552" s="12" t="s">
        <v>20</v>
      </c>
      <c r="E552">
        <v>93</v>
      </c>
    </row>
    <row r="553" spans="4:5" x14ac:dyDescent="0.25">
      <c r="D553" s="12" t="s">
        <v>20</v>
      </c>
      <c r="E553">
        <v>1681</v>
      </c>
    </row>
    <row r="554" spans="4:5" x14ac:dyDescent="0.25">
      <c r="D554" s="12" t="s">
        <v>20</v>
      </c>
      <c r="E554">
        <v>32</v>
      </c>
    </row>
    <row r="555" spans="4:5" x14ac:dyDescent="0.25">
      <c r="D555" s="12" t="s">
        <v>20</v>
      </c>
      <c r="E555">
        <v>135</v>
      </c>
    </row>
    <row r="556" spans="4:5" x14ac:dyDescent="0.25">
      <c r="D556" s="12" t="s">
        <v>20</v>
      </c>
      <c r="E556">
        <v>140</v>
      </c>
    </row>
    <row r="557" spans="4:5" x14ac:dyDescent="0.25">
      <c r="D557" s="12" t="s">
        <v>20</v>
      </c>
      <c r="E557">
        <v>92</v>
      </c>
    </row>
    <row r="558" spans="4:5" x14ac:dyDescent="0.25">
      <c r="D558" s="12" t="s">
        <v>20</v>
      </c>
      <c r="E558">
        <v>1015</v>
      </c>
    </row>
    <row r="559" spans="4:5" x14ac:dyDescent="0.25">
      <c r="D559" s="12" t="s">
        <v>20</v>
      </c>
      <c r="E559">
        <v>323</v>
      </c>
    </row>
    <row r="560" spans="4:5" x14ac:dyDescent="0.25">
      <c r="D560" s="12" t="s">
        <v>20</v>
      </c>
      <c r="E560">
        <v>2326</v>
      </c>
    </row>
    <row r="561" spans="4:5" x14ac:dyDescent="0.25">
      <c r="D561" s="12" t="s">
        <v>20</v>
      </c>
      <c r="E561">
        <v>381</v>
      </c>
    </row>
    <row r="562" spans="4:5" x14ac:dyDescent="0.25">
      <c r="D562" s="12" t="s">
        <v>20</v>
      </c>
      <c r="E562">
        <v>480</v>
      </c>
    </row>
    <row r="563" spans="4:5" x14ac:dyDescent="0.25">
      <c r="D563" s="12" t="s">
        <v>20</v>
      </c>
      <c r="E563">
        <v>226</v>
      </c>
    </row>
    <row r="564" spans="4:5" x14ac:dyDescent="0.25">
      <c r="D564" s="12" t="s">
        <v>20</v>
      </c>
      <c r="E564">
        <v>241</v>
      </c>
    </row>
    <row r="565" spans="4:5" x14ac:dyDescent="0.25">
      <c r="D565" s="12" t="s">
        <v>20</v>
      </c>
      <c r="E565">
        <v>132</v>
      </c>
    </row>
    <row r="566" spans="4:5" x14ac:dyDescent="0.25">
      <c r="D566" s="12" t="s">
        <v>20</v>
      </c>
      <c r="E566">
        <v>2043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G2:G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6.625" customWidth="1"/>
    <col min="8" max="8" width="19.625" style="6" customWidth="1"/>
    <col min="9" max="9" width="15.25" customWidth="1"/>
    <col min="12" max="12" width="23.5" style="4" customWidth="1"/>
    <col min="13" max="13" width="13.375" customWidth="1"/>
    <col min="14" max="14" width="22.375" style="4" customWidth="1"/>
    <col min="15" max="15" width="11.125" bestFit="1" customWidth="1"/>
    <col min="18" max="19" width="28" bestFit="1" customWidth="1"/>
    <col min="20" max="20" width="16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8" t="s">
        <v>2067</v>
      </c>
      <c r="I1" s="1" t="s">
        <v>5</v>
      </c>
      <c r="J1" s="1" t="s">
        <v>6</v>
      </c>
      <c r="K1" s="1" t="s">
        <v>7</v>
      </c>
      <c r="L1" s="5" t="s">
        <v>2065</v>
      </c>
      <c r="M1" s="1" t="s">
        <v>8</v>
      </c>
      <c r="N1" s="5" t="s">
        <v>2066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($E2/$D2)*100</f>
        <v>0</v>
      </c>
      <c r="G2" t="s">
        <v>14</v>
      </c>
      <c r="H2" s="6">
        <f ca="1">IF(H2=0,0,AVERAGE(E2/I2))</f>
        <v>0</v>
      </c>
      <c r="I2">
        <v>0</v>
      </c>
      <c r="J2" t="s">
        <v>15</v>
      </c>
      <c r="K2" t="s">
        <v>16</v>
      </c>
      <c r="L2" s="4">
        <f>(((M2/60)/60)/24)+DATE(1970,1,1)</f>
        <v>42336.25</v>
      </c>
      <c r="M2">
        <v>1448690400</v>
      </c>
      <c r="N2" s="4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T2" t="s">
        <v>2031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($E3/$D3)*100</f>
        <v>1040</v>
      </c>
      <c r="G3" t="s">
        <v>20</v>
      </c>
      <c r="H3" s="6">
        <f>AVERAGE(E3/I3)</f>
        <v>92.151898734177209</v>
      </c>
      <c r="I3">
        <v>158</v>
      </c>
      <c r="J3" t="s">
        <v>21</v>
      </c>
      <c r="K3" t="s">
        <v>22</v>
      </c>
      <c r="L3" s="4">
        <f>(((M3/60)/60)/24)+DATE(1970,1,1)</f>
        <v>41870.208333333336</v>
      </c>
      <c r="M3">
        <v>1408424400</v>
      </c>
      <c r="N3" s="4">
        <f t="shared" ref="N3:N66" si="1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 s="6">
        <f>AVERAGE(E4/I4)</f>
        <v>100.01614035087719</v>
      </c>
      <c r="I4">
        <v>1425</v>
      </c>
      <c r="J4" t="s">
        <v>26</v>
      </c>
      <c r="K4" t="s">
        <v>27</v>
      </c>
      <c r="L4" s="4">
        <f t="shared" ref="L4:L67" si="2">(((M4/60)/60)/24)+DATE(1970,1,1)</f>
        <v>41595.25</v>
      </c>
      <c r="M4">
        <v>1384668000</v>
      </c>
      <c r="N4" s="4">
        <f t="shared" si="1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 s="6">
        <f t="shared" ref="H5:H68" si="3">AVERAGE(E5/I5)</f>
        <v>103.20833333333333</v>
      </c>
      <c r="I5">
        <v>24</v>
      </c>
      <c r="J5" t="s">
        <v>21</v>
      </c>
      <c r="K5" t="s">
        <v>22</v>
      </c>
      <c r="L5" s="4">
        <f t="shared" si="2"/>
        <v>43688.208333333328</v>
      </c>
      <c r="M5">
        <v>1565499600</v>
      </c>
      <c r="N5" s="4">
        <f t="shared" si="1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 s="6">
        <f t="shared" si="3"/>
        <v>99.339622641509436</v>
      </c>
      <c r="I6">
        <v>53</v>
      </c>
      <c r="J6" t="s">
        <v>21</v>
      </c>
      <c r="K6" t="s">
        <v>22</v>
      </c>
      <c r="L6" s="4">
        <f t="shared" si="2"/>
        <v>43485.25</v>
      </c>
      <c r="M6">
        <v>1547964000</v>
      </c>
      <c r="N6" s="4">
        <f t="shared" si="1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 s="6">
        <f t="shared" si="3"/>
        <v>75.833333333333329</v>
      </c>
      <c r="I7">
        <v>174</v>
      </c>
      <c r="J7" t="s">
        <v>36</v>
      </c>
      <c r="K7" t="s">
        <v>37</v>
      </c>
      <c r="L7" s="4">
        <f t="shared" si="2"/>
        <v>41149.208333333336</v>
      </c>
      <c r="M7">
        <v>1346130000</v>
      </c>
      <c r="N7" s="4">
        <f t="shared" si="1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 s="6">
        <f t="shared" si="3"/>
        <v>60.555555555555557</v>
      </c>
      <c r="I8">
        <v>18</v>
      </c>
      <c r="J8" t="s">
        <v>40</v>
      </c>
      <c r="K8" t="s">
        <v>41</v>
      </c>
      <c r="L8" s="4">
        <f t="shared" si="2"/>
        <v>42991.208333333328</v>
      </c>
      <c r="M8">
        <v>1505278800</v>
      </c>
      <c r="N8" s="4">
        <f t="shared" si="1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 s="6">
        <f t="shared" si="3"/>
        <v>64.93832599118943</v>
      </c>
      <c r="I9">
        <v>227</v>
      </c>
      <c r="J9" t="s">
        <v>36</v>
      </c>
      <c r="K9" t="s">
        <v>37</v>
      </c>
      <c r="L9" s="4">
        <f t="shared" si="2"/>
        <v>42229.208333333328</v>
      </c>
      <c r="M9">
        <v>1439442000</v>
      </c>
      <c r="N9" s="4">
        <f t="shared" si="1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 s="6">
        <f t="shared" si="3"/>
        <v>30.997175141242938</v>
      </c>
      <c r="I10">
        <v>708</v>
      </c>
      <c r="J10" t="s">
        <v>36</v>
      </c>
      <c r="K10" t="s">
        <v>37</v>
      </c>
      <c r="L10" s="4">
        <f t="shared" si="2"/>
        <v>40399.208333333336</v>
      </c>
      <c r="M10">
        <v>1281330000</v>
      </c>
      <c r="N10" s="4">
        <f t="shared" si="1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 s="6">
        <f t="shared" si="3"/>
        <v>72.909090909090907</v>
      </c>
      <c r="I11">
        <v>44</v>
      </c>
      <c r="J11" t="s">
        <v>21</v>
      </c>
      <c r="K11" t="s">
        <v>22</v>
      </c>
      <c r="L11" s="4">
        <f t="shared" si="2"/>
        <v>41536.208333333336</v>
      </c>
      <c r="M11">
        <v>1379566800</v>
      </c>
      <c r="N11" s="4">
        <f t="shared" si="1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 s="6">
        <f t="shared" si="3"/>
        <v>62.9</v>
      </c>
      <c r="I12">
        <v>220</v>
      </c>
      <c r="J12" t="s">
        <v>21</v>
      </c>
      <c r="K12" t="s">
        <v>22</v>
      </c>
      <c r="L12" s="4">
        <f t="shared" si="2"/>
        <v>40404.208333333336</v>
      </c>
      <c r="M12">
        <v>1281762000</v>
      </c>
      <c r="N12" s="4">
        <f t="shared" si="1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 s="6">
        <f t="shared" si="3"/>
        <v>112.22222222222223</v>
      </c>
      <c r="I13">
        <v>27</v>
      </c>
      <c r="J13" t="s">
        <v>21</v>
      </c>
      <c r="K13" t="s">
        <v>22</v>
      </c>
      <c r="L13" s="4">
        <f t="shared" si="2"/>
        <v>40442.208333333336</v>
      </c>
      <c r="M13">
        <v>1285045200</v>
      </c>
      <c r="N13" s="4">
        <f t="shared" si="1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 s="6">
        <f t="shared" si="3"/>
        <v>102.34545454545454</v>
      </c>
      <c r="I14">
        <v>55</v>
      </c>
      <c r="J14" t="s">
        <v>21</v>
      </c>
      <c r="K14" t="s">
        <v>22</v>
      </c>
      <c r="L14" s="4">
        <f t="shared" si="2"/>
        <v>43760.208333333328</v>
      </c>
      <c r="M14">
        <v>1571720400</v>
      </c>
      <c r="N14" s="4">
        <f t="shared" si="1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 s="6">
        <f t="shared" si="3"/>
        <v>105.05102040816327</v>
      </c>
      <c r="I15">
        <v>98</v>
      </c>
      <c r="J15" t="s">
        <v>21</v>
      </c>
      <c r="K15" t="s">
        <v>22</v>
      </c>
      <c r="L15" s="4">
        <f t="shared" si="2"/>
        <v>42532.208333333328</v>
      </c>
      <c r="M15">
        <v>1465621200</v>
      </c>
      <c r="N15" s="4">
        <f t="shared" si="1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 s="6">
        <f t="shared" si="3"/>
        <v>94.144999999999996</v>
      </c>
      <c r="I16">
        <v>200</v>
      </c>
      <c r="J16" t="s">
        <v>21</v>
      </c>
      <c r="K16" t="s">
        <v>22</v>
      </c>
      <c r="L16" s="4">
        <f t="shared" si="2"/>
        <v>40974.25</v>
      </c>
      <c r="M16">
        <v>1331013600</v>
      </c>
      <c r="N16" s="4">
        <f t="shared" si="1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 s="6">
        <f t="shared" si="3"/>
        <v>84.986725663716811</v>
      </c>
      <c r="I17">
        <v>452</v>
      </c>
      <c r="J17" t="s">
        <v>21</v>
      </c>
      <c r="K17" t="s">
        <v>22</v>
      </c>
      <c r="L17" s="4">
        <f t="shared" si="2"/>
        <v>43809.25</v>
      </c>
      <c r="M17">
        <v>1575957600</v>
      </c>
      <c r="N17" s="4">
        <f t="shared" si="1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 s="6">
        <f t="shared" si="3"/>
        <v>110.41</v>
      </c>
      <c r="I18">
        <v>100</v>
      </c>
      <c r="J18" t="s">
        <v>21</v>
      </c>
      <c r="K18" t="s">
        <v>22</v>
      </c>
      <c r="L18" s="4">
        <f t="shared" si="2"/>
        <v>41661.25</v>
      </c>
      <c r="M18">
        <v>1390370400</v>
      </c>
      <c r="N18" s="4">
        <f t="shared" si="1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 s="6">
        <f t="shared" si="3"/>
        <v>107.96236989591674</v>
      </c>
      <c r="I19">
        <v>1249</v>
      </c>
      <c r="J19" t="s">
        <v>21</v>
      </c>
      <c r="K19" t="s">
        <v>22</v>
      </c>
      <c r="L19" s="4">
        <f t="shared" si="2"/>
        <v>40555.25</v>
      </c>
      <c r="M19">
        <v>1294812000</v>
      </c>
      <c r="N19" s="4">
        <f t="shared" si="1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 s="6">
        <f t="shared" si="3"/>
        <v>45.103703703703701</v>
      </c>
      <c r="I20">
        <v>135</v>
      </c>
      <c r="J20" t="s">
        <v>21</v>
      </c>
      <c r="K20" t="s">
        <v>22</v>
      </c>
      <c r="L20" s="4">
        <f t="shared" si="2"/>
        <v>43351.208333333328</v>
      </c>
      <c r="M20">
        <v>1536382800</v>
      </c>
      <c r="N20" s="4">
        <f t="shared" si="1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 s="6">
        <f t="shared" si="3"/>
        <v>45.001483679525222</v>
      </c>
      <c r="I21">
        <v>674</v>
      </c>
      <c r="J21" t="s">
        <v>21</v>
      </c>
      <c r="K21" t="s">
        <v>22</v>
      </c>
      <c r="L21" s="4">
        <f t="shared" si="2"/>
        <v>43528.25</v>
      </c>
      <c r="M21">
        <v>1551679200</v>
      </c>
      <c r="N21" s="4">
        <f t="shared" si="1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 s="6">
        <f t="shared" si="3"/>
        <v>105.97134670487107</v>
      </c>
      <c r="I22">
        <v>1396</v>
      </c>
      <c r="J22" t="s">
        <v>21</v>
      </c>
      <c r="K22" t="s">
        <v>22</v>
      </c>
      <c r="L22" s="4">
        <f t="shared" si="2"/>
        <v>41848.208333333336</v>
      </c>
      <c r="M22">
        <v>1406523600</v>
      </c>
      <c r="N22" s="4">
        <f t="shared" si="1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 s="6">
        <f t="shared" si="3"/>
        <v>69.055555555555557</v>
      </c>
      <c r="I23">
        <v>558</v>
      </c>
      <c r="J23" t="s">
        <v>21</v>
      </c>
      <c r="K23" t="s">
        <v>22</v>
      </c>
      <c r="L23" s="4">
        <f t="shared" si="2"/>
        <v>40770.208333333336</v>
      </c>
      <c r="M23">
        <v>1313384400</v>
      </c>
      <c r="N23" s="4">
        <f t="shared" si="1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 s="6">
        <f t="shared" si="3"/>
        <v>85.044943820224717</v>
      </c>
      <c r="I24">
        <v>890</v>
      </c>
      <c r="J24" t="s">
        <v>21</v>
      </c>
      <c r="K24" t="s">
        <v>22</v>
      </c>
      <c r="L24" s="4">
        <f t="shared" si="2"/>
        <v>43193.208333333328</v>
      </c>
      <c r="M24">
        <v>1522731600</v>
      </c>
      <c r="N24" s="4">
        <f t="shared" si="1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 s="6">
        <f t="shared" si="3"/>
        <v>105.22535211267606</v>
      </c>
      <c r="I25">
        <v>142</v>
      </c>
      <c r="J25" t="s">
        <v>40</v>
      </c>
      <c r="K25" t="s">
        <v>41</v>
      </c>
      <c r="L25" s="4">
        <f t="shared" si="2"/>
        <v>43510.25</v>
      </c>
      <c r="M25">
        <v>1550124000</v>
      </c>
      <c r="N25" s="4">
        <f t="shared" si="1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 s="6">
        <f t="shared" si="3"/>
        <v>39.003741114852225</v>
      </c>
      <c r="I26">
        <v>2673</v>
      </c>
      <c r="J26" t="s">
        <v>21</v>
      </c>
      <c r="K26" t="s">
        <v>22</v>
      </c>
      <c r="L26" s="4">
        <f t="shared" si="2"/>
        <v>41811.208333333336</v>
      </c>
      <c r="M26">
        <v>1403326800</v>
      </c>
      <c r="N26" s="4">
        <f t="shared" si="1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 s="6">
        <f t="shared" si="3"/>
        <v>73.030674846625772</v>
      </c>
      <c r="I27">
        <v>163</v>
      </c>
      <c r="J27" t="s">
        <v>21</v>
      </c>
      <c r="K27" t="s">
        <v>22</v>
      </c>
      <c r="L27" s="4">
        <f t="shared" si="2"/>
        <v>40681.208333333336</v>
      </c>
      <c r="M27">
        <v>1305694800</v>
      </c>
      <c r="N27" s="4">
        <f t="shared" si="1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 s="6">
        <f t="shared" si="3"/>
        <v>35.009459459459457</v>
      </c>
      <c r="I28">
        <v>1480</v>
      </c>
      <c r="J28" t="s">
        <v>21</v>
      </c>
      <c r="K28" t="s">
        <v>22</v>
      </c>
      <c r="L28" s="4">
        <f t="shared" si="2"/>
        <v>43312.208333333328</v>
      </c>
      <c r="M28">
        <v>1533013200</v>
      </c>
      <c r="N28" s="4">
        <f t="shared" si="1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 s="6">
        <f t="shared" si="3"/>
        <v>106.6</v>
      </c>
      <c r="I29">
        <v>15</v>
      </c>
      <c r="J29" t="s">
        <v>21</v>
      </c>
      <c r="K29" t="s">
        <v>22</v>
      </c>
      <c r="L29" s="4">
        <f t="shared" si="2"/>
        <v>42280.208333333328</v>
      </c>
      <c r="M29">
        <v>1443848400</v>
      </c>
      <c r="N29" s="4">
        <f t="shared" si="1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 s="6">
        <f t="shared" si="3"/>
        <v>61.997747747747745</v>
      </c>
      <c r="I30">
        <v>2220</v>
      </c>
      <c r="J30" t="s">
        <v>21</v>
      </c>
      <c r="K30" t="s">
        <v>22</v>
      </c>
      <c r="L30" s="4">
        <f t="shared" si="2"/>
        <v>40218.25</v>
      </c>
      <c r="M30">
        <v>1265695200</v>
      </c>
      <c r="N30" s="4">
        <f t="shared" si="1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 s="6">
        <f t="shared" si="3"/>
        <v>94.000622665006233</v>
      </c>
      <c r="I31">
        <v>1606</v>
      </c>
      <c r="J31" t="s">
        <v>98</v>
      </c>
      <c r="K31" t="s">
        <v>99</v>
      </c>
      <c r="L31" s="4">
        <f t="shared" si="2"/>
        <v>43301.208333333328</v>
      </c>
      <c r="M31">
        <v>1532062800</v>
      </c>
      <c r="N31" s="4">
        <f t="shared" si="1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 s="6">
        <f t="shared" si="3"/>
        <v>112.05426356589147</v>
      </c>
      <c r="I32">
        <v>129</v>
      </c>
      <c r="J32" t="s">
        <v>21</v>
      </c>
      <c r="K32" t="s">
        <v>22</v>
      </c>
      <c r="L32" s="4">
        <f t="shared" si="2"/>
        <v>43609.208333333328</v>
      </c>
      <c r="M32">
        <v>1558674000</v>
      </c>
      <c r="N32" s="4">
        <f t="shared" si="1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 s="6">
        <f t="shared" si="3"/>
        <v>48.008849557522126</v>
      </c>
      <c r="I33">
        <v>226</v>
      </c>
      <c r="J33" t="s">
        <v>40</v>
      </c>
      <c r="K33" t="s">
        <v>41</v>
      </c>
      <c r="L33" s="4">
        <f t="shared" si="2"/>
        <v>42374.25</v>
      </c>
      <c r="M33">
        <v>1451973600</v>
      </c>
      <c r="N33" s="4">
        <f t="shared" si="1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 s="6">
        <f t="shared" si="3"/>
        <v>38.004334633723452</v>
      </c>
      <c r="I34">
        <v>2307</v>
      </c>
      <c r="J34" t="s">
        <v>107</v>
      </c>
      <c r="K34" t="s">
        <v>108</v>
      </c>
      <c r="L34" s="4">
        <f t="shared" si="2"/>
        <v>43110.25</v>
      </c>
      <c r="M34">
        <v>1515564000</v>
      </c>
      <c r="N34" s="4">
        <f t="shared" si="1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 s="6">
        <f t="shared" si="3"/>
        <v>35.000184535892231</v>
      </c>
      <c r="I35">
        <v>5419</v>
      </c>
      <c r="J35" t="s">
        <v>21</v>
      </c>
      <c r="K35" t="s">
        <v>22</v>
      </c>
      <c r="L35" s="4">
        <f t="shared" si="2"/>
        <v>41917.208333333336</v>
      </c>
      <c r="M35">
        <v>1412485200</v>
      </c>
      <c r="N35" s="4">
        <f t="shared" si="1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 s="6">
        <f t="shared" si="3"/>
        <v>85</v>
      </c>
      <c r="I36">
        <v>165</v>
      </c>
      <c r="J36" t="s">
        <v>21</v>
      </c>
      <c r="K36" t="s">
        <v>22</v>
      </c>
      <c r="L36" s="4">
        <f t="shared" si="2"/>
        <v>42817.208333333328</v>
      </c>
      <c r="M36">
        <v>1490245200</v>
      </c>
      <c r="N36" s="4">
        <f t="shared" si="1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 s="6">
        <f t="shared" si="3"/>
        <v>95.993893129770996</v>
      </c>
      <c r="I37">
        <v>1965</v>
      </c>
      <c r="J37" t="s">
        <v>36</v>
      </c>
      <c r="K37" t="s">
        <v>37</v>
      </c>
      <c r="L37" s="4">
        <f t="shared" si="2"/>
        <v>43484.25</v>
      </c>
      <c r="M37">
        <v>1547877600</v>
      </c>
      <c r="N37" s="4">
        <f t="shared" si="1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 s="6">
        <f t="shared" si="3"/>
        <v>68.8125</v>
      </c>
      <c r="I38">
        <v>16</v>
      </c>
      <c r="J38" t="s">
        <v>21</v>
      </c>
      <c r="K38" t="s">
        <v>22</v>
      </c>
      <c r="L38" s="4">
        <f t="shared" si="2"/>
        <v>40600.25</v>
      </c>
      <c r="M38">
        <v>1298700000</v>
      </c>
      <c r="N38" s="4">
        <f t="shared" si="1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 s="6">
        <f t="shared" si="3"/>
        <v>105.97196261682242</v>
      </c>
      <c r="I39">
        <v>107</v>
      </c>
      <c r="J39" t="s">
        <v>21</v>
      </c>
      <c r="K39" t="s">
        <v>22</v>
      </c>
      <c r="L39" s="4">
        <f t="shared" si="2"/>
        <v>43744.208333333328</v>
      </c>
      <c r="M39">
        <v>1570338000</v>
      </c>
      <c r="N39" s="4">
        <f t="shared" si="1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 s="6">
        <f t="shared" si="3"/>
        <v>75.261194029850742</v>
      </c>
      <c r="I40">
        <v>134</v>
      </c>
      <c r="J40" t="s">
        <v>21</v>
      </c>
      <c r="K40" t="s">
        <v>22</v>
      </c>
      <c r="L40" s="4">
        <f t="shared" si="2"/>
        <v>40469.208333333336</v>
      </c>
      <c r="M40">
        <v>1287378000</v>
      </c>
      <c r="N40" s="4">
        <f t="shared" si="1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 s="6">
        <f t="shared" si="3"/>
        <v>57.125</v>
      </c>
      <c r="I41">
        <v>88</v>
      </c>
      <c r="J41" t="s">
        <v>36</v>
      </c>
      <c r="K41" t="s">
        <v>37</v>
      </c>
      <c r="L41" s="4">
        <f t="shared" si="2"/>
        <v>41330.25</v>
      </c>
      <c r="M41">
        <v>1361772000</v>
      </c>
      <c r="N41" s="4">
        <f t="shared" si="1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 s="6">
        <f t="shared" si="3"/>
        <v>75.141414141414145</v>
      </c>
      <c r="I42">
        <v>198</v>
      </c>
      <c r="J42" t="s">
        <v>21</v>
      </c>
      <c r="K42" t="s">
        <v>22</v>
      </c>
      <c r="L42" s="4">
        <f t="shared" si="2"/>
        <v>40334.208333333336</v>
      </c>
      <c r="M42">
        <v>1275714000</v>
      </c>
      <c r="N42" s="4">
        <f t="shared" si="1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 s="6">
        <f t="shared" si="3"/>
        <v>107.42342342342343</v>
      </c>
      <c r="I43">
        <v>111</v>
      </c>
      <c r="J43" t="s">
        <v>107</v>
      </c>
      <c r="K43" t="s">
        <v>108</v>
      </c>
      <c r="L43" s="4">
        <f t="shared" si="2"/>
        <v>41156.208333333336</v>
      </c>
      <c r="M43">
        <v>1346734800</v>
      </c>
      <c r="N43" s="4">
        <f t="shared" si="1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 s="6">
        <f t="shared" si="3"/>
        <v>35.995495495495497</v>
      </c>
      <c r="I44">
        <v>222</v>
      </c>
      <c r="J44" t="s">
        <v>21</v>
      </c>
      <c r="K44" t="s">
        <v>22</v>
      </c>
      <c r="L44" s="4">
        <f t="shared" si="2"/>
        <v>40728.208333333336</v>
      </c>
      <c r="M44">
        <v>1309755600</v>
      </c>
      <c r="N44" s="4">
        <f t="shared" si="1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 s="6">
        <f t="shared" si="3"/>
        <v>26.998873148744366</v>
      </c>
      <c r="I45">
        <v>6212</v>
      </c>
      <c r="J45" t="s">
        <v>21</v>
      </c>
      <c r="K45" t="s">
        <v>22</v>
      </c>
      <c r="L45" s="4">
        <f t="shared" si="2"/>
        <v>41844.208333333336</v>
      </c>
      <c r="M45">
        <v>1406178000</v>
      </c>
      <c r="N45" s="4">
        <f t="shared" si="1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 s="6">
        <f t="shared" si="3"/>
        <v>107.56122448979592</v>
      </c>
      <c r="I46">
        <v>98</v>
      </c>
      <c r="J46" t="s">
        <v>36</v>
      </c>
      <c r="K46" t="s">
        <v>37</v>
      </c>
      <c r="L46" s="4">
        <f t="shared" si="2"/>
        <v>43541.208333333328</v>
      </c>
      <c r="M46">
        <v>1552798800</v>
      </c>
      <c r="N46" s="4">
        <f t="shared" si="1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 s="6">
        <f t="shared" si="3"/>
        <v>94.375</v>
      </c>
      <c r="I47">
        <v>48</v>
      </c>
      <c r="J47" t="s">
        <v>21</v>
      </c>
      <c r="K47" t="s">
        <v>22</v>
      </c>
      <c r="L47" s="4">
        <f t="shared" si="2"/>
        <v>42676.208333333328</v>
      </c>
      <c r="M47">
        <v>1478062800</v>
      </c>
      <c r="N47" s="4">
        <f t="shared" si="1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 s="6">
        <f t="shared" si="3"/>
        <v>46.163043478260867</v>
      </c>
      <c r="I48">
        <v>92</v>
      </c>
      <c r="J48" t="s">
        <v>21</v>
      </c>
      <c r="K48" t="s">
        <v>22</v>
      </c>
      <c r="L48" s="4">
        <f t="shared" si="2"/>
        <v>40367.208333333336</v>
      </c>
      <c r="M48">
        <v>1278565200</v>
      </c>
      <c r="N48" s="4">
        <f t="shared" si="1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 s="6">
        <f t="shared" si="3"/>
        <v>47.845637583892618</v>
      </c>
      <c r="I49">
        <v>149</v>
      </c>
      <c r="J49" t="s">
        <v>21</v>
      </c>
      <c r="K49" t="s">
        <v>22</v>
      </c>
      <c r="L49" s="4">
        <f t="shared" si="2"/>
        <v>41727.208333333336</v>
      </c>
      <c r="M49">
        <v>1396069200</v>
      </c>
      <c r="N49" s="4">
        <f t="shared" si="1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 s="6">
        <f t="shared" si="3"/>
        <v>53.007815713698065</v>
      </c>
      <c r="I50">
        <v>2431</v>
      </c>
      <c r="J50" t="s">
        <v>21</v>
      </c>
      <c r="K50" t="s">
        <v>22</v>
      </c>
      <c r="L50" s="4">
        <f t="shared" si="2"/>
        <v>42180.208333333328</v>
      </c>
      <c r="M50">
        <v>1435208400</v>
      </c>
      <c r="N50" s="4">
        <f t="shared" si="1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 s="6">
        <f t="shared" si="3"/>
        <v>45.059405940594061</v>
      </c>
      <c r="I51">
        <v>303</v>
      </c>
      <c r="J51" t="s">
        <v>21</v>
      </c>
      <c r="K51" t="s">
        <v>22</v>
      </c>
      <c r="L51" s="4">
        <f t="shared" si="2"/>
        <v>43758.208333333328</v>
      </c>
      <c r="M51">
        <v>1571547600</v>
      </c>
      <c r="N51" s="4">
        <f t="shared" si="1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 s="6">
        <f t="shared" si="3"/>
        <v>2</v>
      </c>
      <c r="I52">
        <v>1</v>
      </c>
      <c r="J52" t="s">
        <v>107</v>
      </c>
      <c r="K52" t="s">
        <v>108</v>
      </c>
      <c r="L52" s="4">
        <f t="shared" si="2"/>
        <v>41487.208333333336</v>
      </c>
      <c r="M52">
        <v>1375333200</v>
      </c>
      <c r="N52" s="4">
        <f t="shared" si="1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 s="6">
        <f t="shared" si="3"/>
        <v>99.006816632583508</v>
      </c>
      <c r="I53">
        <v>1467</v>
      </c>
      <c r="J53" t="s">
        <v>40</v>
      </c>
      <c r="K53" t="s">
        <v>41</v>
      </c>
      <c r="L53" s="4">
        <f t="shared" si="2"/>
        <v>40995.208333333336</v>
      </c>
      <c r="M53">
        <v>1332824400</v>
      </c>
      <c r="N53" s="4">
        <f t="shared" si="1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 s="6">
        <f t="shared" si="3"/>
        <v>32.786666666666669</v>
      </c>
      <c r="I54">
        <v>75</v>
      </c>
      <c r="J54" t="s">
        <v>21</v>
      </c>
      <c r="K54" t="s">
        <v>22</v>
      </c>
      <c r="L54" s="4">
        <f t="shared" si="2"/>
        <v>40436.208333333336</v>
      </c>
      <c r="M54">
        <v>1284526800</v>
      </c>
      <c r="N54" s="4">
        <f t="shared" si="1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 s="6">
        <f t="shared" si="3"/>
        <v>59.119617224880386</v>
      </c>
      <c r="I55">
        <v>209</v>
      </c>
      <c r="J55" t="s">
        <v>21</v>
      </c>
      <c r="K55" t="s">
        <v>22</v>
      </c>
      <c r="L55" s="4">
        <f t="shared" si="2"/>
        <v>41779.208333333336</v>
      </c>
      <c r="M55">
        <v>1400562000</v>
      </c>
      <c r="N55" s="4">
        <f t="shared" si="1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 s="6">
        <f t="shared" si="3"/>
        <v>44.93333333333333</v>
      </c>
      <c r="I56">
        <v>120</v>
      </c>
      <c r="J56" t="s">
        <v>21</v>
      </c>
      <c r="K56" t="s">
        <v>22</v>
      </c>
      <c r="L56" s="4">
        <f t="shared" si="2"/>
        <v>43170.25</v>
      </c>
      <c r="M56">
        <v>1520748000</v>
      </c>
      <c r="N56" s="4">
        <f t="shared" si="1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 s="6">
        <f t="shared" si="3"/>
        <v>89.664122137404576</v>
      </c>
      <c r="I57">
        <v>131</v>
      </c>
      <c r="J57" t="s">
        <v>21</v>
      </c>
      <c r="K57" t="s">
        <v>22</v>
      </c>
      <c r="L57" s="4">
        <f t="shared" si="2"/>
        <v>43311.208333333328</v>
      </c>
      <c r="M57">
        <v>1532926800</v>
      </c>
      <c r="N57" s="4">
        <f t="shared" si="1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 s="6">
        <f t="shared" si="3"/>
        <v>70.079268292682926</v>
      </c>
      <c r="I58">
        <v>164</v>
      </c>
      <c r="J58" t="s">
        <v>21</v>
      </c>
      <c r="K58" t="s">
        <v>22</v>
      </c>
      <c r="L58" s="4">
        <f t="shared" si="2"/>
        <v>42014.25</v>
      </c>
      <c r="M58">
        <v>1420869600</v>
      </c>
      <c r="N58" s="4">
        <f t="shared" si="1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 s="6">
        <f t="shared" si="3"/>
        <v>31.059701492537314</v>
      </c>
      <c r="I59">
        <v>201</v>
      </c>
      <c r="J59" t="s">
        <v>21</v>
      </c>
      <c r="K59" t="s">
        <v>22</v>
      </c>
      <c r="L59" s="4">
        <f t="shared" si="2"/>
        <v>42979.208333333328</v>
      </c>
      <c r="M59">
        <v>1504242000</v>
      </c>
      <c r="N59" s="4">
        <f t="shared" si="1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 s="6">
        <f t="shared" si="3"/>
        <v>29.061611374407583</v>
      </c>
      <c r="I60">
        <v>211</v>
      </c>
      <c r="J60" t="s">
        <v>21</v>
      </c>
      <c r="K60" t="s">
        <v>22</v>
      </c>
      <c r="L60" s="4">
        <f t="shared" si="2"/>
        <v>42268.208333333328</v>
      </c>
      <c r="M60">
        <v>1442811600</v>
      </c>
      <c r="N60" s="4">
        <f t="shared" si="1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 s="6">
        <f t="shared" si="3"/>
        <v>30.0859375</v>
      </c>
      <c r="I61">
        <v>128</v>
      </c>
      <c r="J61" t="s">
        <v>21</v>
      </c>
      <c r="K61" t="s">
        <v>22</v>
      </c>
      <c r="L61" s="4">
        <f t="shared" si="2"/>
        <v>42898.208333333328</v>
      </c>
      <c r="M61">
        <v>1497243600</v>
      </c>
      <c r="N61" s="4">
        <f t="shared" si="1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 s="6">
        <f t="shared" si="3"/>
        <v>84.998125000000002</v>
      </c>
      <c r="I62">
        <v>1600</v>
      </c>
      <c r="J62" t="s">
        <v>15</v>
      </c>
      <c r="K62" t="s">
        <v>16</v>
      </c>
      <c r="L62" s="4">
        <f t="shared" si="2"/>
        <v>41107.208333333336</v>
      </c>
      <c r="M62">
        <v>1342501200</v>
      </c>
      <c r="N62" s="4">
        <f t="shared" si="1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 s="6">
        <f t="shared" si="3"/>
        <v>82.001775410563695</v>
      </c>
      <c r="I63">
        <v>2253</v>
      </c>
      <c r="J63" t="s">
        <v>15</v>
      </c>
      <c r="K63" t="s">
        <v>16</v>
      </c>
      <c r="L63" s="4">
        <f t="shared" si="2"/>
        <v>40595.25</v>
      </c>
      <c r="M63">
        <v>1298268000</v>
      </c>
      <c r="N63" s="4">
        <f t="shared" si="1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 s="6">
        <f t="shared" si="3"/>
        <v>58.040160642570278</v>
      </c>
      <c r="I64">
        <v>249</v>
      </c>
      <c r="J64" t="s">
        <v>21</v>
      </c>
      <c r="K64" t="s">
        <v>22</v>
      </c>
      <c r="L64" s="4">
        <f t="shared" si="2"/>
        <v>42160.208333333328</v>
      </c>
      <c r="M64">
        <v>1433480400</v>
      </c>
      <c r="N64" s="4">
        <f t="shared" si="1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 s="6">
        <f t="shared" si="3"/>
        <v>111.4</v>
      </c>
      <c r="I65">
        <v>5</v>
      </c>
      <c r="J65" t="s">
        <v>21</v>
      </c>
      <c r="K65" t="s">
        <v>22</v>
      </c>
      <c r="L65" s="4">
        <f t="shared" si="2"/>
        <v>42853.208333333328</v>
      </c>
      <c r="M65">
        <v>1493355600</v>
      </c>
      <c r="N65" s="4">
        <f t="shared" si="1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 s="6">
        <f t="shared" si="3"/>
        <v>71.94736842105263</v>
      </c>
      <c r="I66">
        <v>38</v>
      </c>
      <c r="J66" t="s">
        <v>21</v>
      </c>
      <c r="K66" t="s">
        <v>22</v>
      </c>
      <c r="L66" s="4">
        <f t="shared" si="2"/>
        <v>43283.208333333328</v>
      </c>
      <c r="M66">
        <v>1530507600</v>
      </c>
      <c r="N66" s="4">
        <f t="shared" si="1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($E67/$D67)*100</f>
        <v>236.14754098360655</v>
      </c>
      <c r="G67" t="s">
        <v>20</v>
      </c>
      <c r="H67" s="6">
        <f t="shared" si="3"/>
        <v>61.038135593220339</v>
      </c>
      <c r="I67">
        <v>236</v>
      </c>
      <c r="J67" t="s">
        <v>21</v>
      </c>
      <c r="K67" t="s">
        <v>22</v>
      </c>
      <c r="L67" s="4">
        <f t="shared" si="2"/>
        <v>40570.25</v>
      </c>
      <c r="M67">
        <v>1296108000</v>
      </c>
      <c r="N67" s="4">
        <f t="shared" ref="N67:N130" si="5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 s="6">
        <f t="shared" si="3"/>
        <v>108.91666666666667</v>
      </c>
      <c r="I68">
        <v>12</v>
      </c>
      <c r="J68" t="s">
        <v>21</v>
      </c>
      <c r="K68" t="s">
        <v>22</v>
      </c>
      <c r="L68" s="4">
        <f t="shared" ref="L68:L131" si="6">(((M68/60)/60)/24)+DATE(1970,1,1)</f>
        <v>42102.208333333328</v>
      </c>
      <c r="M68">
        <v>1428469200</v>
      </c>
      <c r="N68" s="4">
        <f t="shared" si="5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 s="6">
        <f t="shared" ref="H69:H132" si="7">AVERAGE(E69/I69)</f>
        <v>29.001722017220171</v>
      </c>
      <c r="I69">
        <v>4065</v>
      </c>
      <c r="J69" t="s">
        <v>40</v>
      </c>
      <c r="K69" t="s">
        <v>41</v>
      </c>
      <c r="L69" s="4">
        <f t="shared" si="6"/>
        <v>40203.25</v>
      </c>
      <c r="M69">
        <v>1264399200</v>
      </c>
      <c r="N69" s="4">
        <f t="shared" si="5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 s="6">
        <f t="shared" si="7"/>
        <v>58.975609756097562</v>
      </c>
      <c r="I70">
        <v>246</v>
      </c>
      <c r="J70" t="s">
        <v>107</v>
      </c>
      <c r="K70" t="s">
        <v>108</v>
      </c>
      <c r="L70" s="4">
        <f t="shared" si="6"/>
        <v>42943.208333333328</v>
      </c>
      <c r="M70">
        <v>1501131600</v>
      </c>
      <c r="N70" s="4">
        <f t="shared" si="5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 s="6">
        <f t="shared" si="7"/>
        <v>111.82352941176471</v>
      </c>
      <c r="I71">
        <v>17</v>
      </c>
      <c r="J71" t="s">
        <v>21</v>
      </c>
      <c r="K71" t="s">
        <v>22</v>
      </c>
      <c r="L71" s="4">
        <f t="shared" si="6"/>
        <v>40531.25</v>
      </c>
      <c r="M71">
        <v>1292738400</v>
      </c>
      <c r="N71" s="4">
        <f t="shared" si="5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 s="6">
        <f t="shared" si="7"/>
        <v>63.995555555555555</v>
      </c>
      <c r="I72">
        <v>2475</v>
      </c>
      <c r="J72" t="s">
        <v>107</v>
      </c>
      <c r="K72" t="s">
        <v>108</v>
      </c>
      <c r="L72" s="4">
        <f t="shared" si="6"/>
        <v>40484.208333333336</v>
      </c>
      <c r="M72">
        <v>1288674000</v>
      </c>
      <c r="N72" s="4">
        <f t="shared" si="5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 s="6">
        <f t="shared" si="7"/>
        <v>85.315789473684205</v>
      </c>
      <c r="I73">
        <v>76</v>
      </c>
      <c r="J73" t="s">
        <v>21</v>
      </c>
      <c r="K73" t="s">
        <v>22</v>
      </c>
      <c r="L73" s="4">
        <f t="shared" si="6"/>
        <v>43799.25</v>
      </c>
      <c r="M73">
        <v>1575093600</v>
      </c>
      <c r="N73" s="4">
        <f t="shared" si="5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 s="6">
        <f t="shared" si="7"/>
        <v>74.481481481481481</v>
      </c>
      <c r="I74">
        <v>54</v>
      </c>
      <c r="J74" t="s">
        <v>21</v>
      </c>
      <c r="K74" t="s">
        <v>22</v>
      </c>
      <c r="L74" s="4">
        <f t="shared" si="6"/>
        <v>42186.208333333328</v>
      </c>
      <c r="M74">
        <v>1435726800</v>
      </c>
      <c r="N74" s="4">
        <f t="shared" si="5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 s="6">
        <f t="shared" si="7"/>
        <v>105.14772727272727</v>
      </c>
      <c r="I75">
        <v>88</v>
      </c>
      <c r="J75" t="s">
        <v>21</v>
      </c>
      <c r="K75" t="s">
        <v>22</v>
      </c>
      <c r="L75" s="4">
        <f t="shared" si="6"/>
        <v>42701.25</v>
      </c>
      <c r="M75">
        <v>1480226400</v>
      </c>
      <c r="N75" s="4">
        <f t="shared" si="5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 s="6">
        <f t="shared" si="7"/>
        <v>56.188235294117646</v>
      </c>
      <c r="I76">
        <v>85</v>
      </c>
      <c r="J76" t="s">
        <v>40</v>
      </c>
      <c r="K76" t="s">
        <v>41</v>
      </c>
      <c r="L76" s="4">
        <f t="shared" si="6"/>
        <v>42456.208333333328</v>
      </c>
      <c r="M76">
        <v>1459054800</v>
      </c>
      <c r="N76" s="4">
        <f t="shared" si="5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 s="6">
        <f t="shared" si="7"/>
        <v>85.917647058823533</v>
      </c>
      <c r="I77">
        <v>170</v>
      </c>
      <c r="J77" t="s">
        <v>21</v>
      </c>
      <c r="K77" t="s">
        <v>22</v>
      </c>
      <c r="L77" s="4">
        <f t="shared" si="6"/>
        <v>43296.208333333328</v>
      </c>
      <c r="M77">
        <v>1531630800</v>
      </c>
      <c r="N77" s="4">
        <f t="shared" si="5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 s="6">
        <f t="shared" si="7"/>
        <v>57.00296912114014</v>
      </c>
      <c r="I78">
        <v>1684</v>
      </c>
      <c r="J78" t="s">
        <v>21</v>
      </c>
      <c r="K78" t="s">
        <v>22</v>
      </c>
      <c r="L78" s="4">
        <f t="shared" si="6"/>
        <v>42027.25</v>
      </c>
      <c r="M78">
        <v>1421992800</v>
      </c>
      <c r="N78" s="4">
        <f t="shared" si="5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 s="6">
        <f t="shared" si="7"/>
        <v>79.642857142857139</v>
      </c>
      <c r="I79">
        <v>56</v>
      </c>
      <c r="J79" t="s">
        <v>21</v>
      </c>
      <c r="K79" t="s">
        <v>22</v>
      </c>
      <c r="L79" s="4">
        <f t="shared" si="6"/>
        <v>40448.208333333336</v>
      </c>
      <c r="M79">
        <v>1285563600</v>
      </c>
      <c r="N79" s="4">
        <f t="shared" si="5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 s="6">
        <f t="shared" si="7"/>
        <v>41.018181818181816</v>
      </c>
      <c r="I80">
        <v>330</v>
      </c>
      <c r="J80" t="s">
        <v>21</v>
      </c>
      <c r="K80" t="s">
        <v>22</v>
      </c>
      <c r="L80" s="4">
        <f t="shared" si="6"/>
        <v>43206.208333333328</v>
      </c>
      <c r="M80">
        <v>1523854800</v>
      </c>
      <c r="N80" s="4">
        <f t="shared" si="5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 s="6">
        <f t="shared" si="7"/>
        <v>48.004773269689736</v>
      </c>
      <c r="I81">
        <v>838</v>
      </c>
      <c r="J81" t="s">
        <v>21</v>
      </c>
      <c r="K81" t="s">
        <v>22</v>
      </c>
      <c r="L81" s="4">
        <f t="shared" si="6"/>
        <v>43267.208333333328</v>
      </c>
      <c r="M81">
        <v>1529125200</v>
      </c>
      <c r="N81" s="4">
        <f t="shared" si="5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 s="6">
        <f t="shared" si="7"/>
        <v>55.212598425196852</v>
      </c>
      <c r="I82">
        <v>127</v>
      </c>
      <c r="J82" t="s">
        <v>21</v>
      </c>
      <c r="K82" t="s">
        <v>22</v>
      </c>
      <c r="L82" s="4">
        <f t="shared" si="6"/>
        <v>42976.208333333328</v>
      </c>
      <c r="M82">
        <v>1503982800</v>
      </c>
      <c r="N82" s="4">
        <f t="shared" si="5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 s="6">
        <f t="shared" si="7"/>
        <v>92.109489051094897</v>
      </c>
      <c r="I83">
        <v>411</v>
      </c>
      <c r="J83" t="s">
        <v>21</v>
      </c>
      <c r="K83" t="s">
        <v>22</v>
      </c>
      <c r="L83" s="4">
        <f t="shared" si="6"/>
        <v>43062.25</v>
      </c>
      <c r="M83">
        <v>1511416800</v>
      </c>
      <c r="N83" s="4">
        <f t="shared" si="5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 s="6">
        <f t="shared" si="7"/>
        <v>83.183333333333337</v>
      </c>
      <c r="I84">
        <v>180</v>
      </c>
      <c r="J84" t="s">
        <v>40</v>
      </c>
      <c r="K84" t="s">
        <v>41</v>
      </c>
      <c r="L84" s="4">
        <f t="shared" si="6"/>
        <v>43482.25</v>
      </c>
      <c r="M84">
        <v>1547704800</v>
      </c>
      <c r="N84" s="4">
        <f t="shared" si="5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 s="6">
        <f t="shared" si="7"/>
        <v>39.996000000000002</v>
      </c>
      <c r="I85">
        <v>1000</v>
      </c>
      <c r="J85" t="s">
        <v>21</v>
      </c>
      <c r="K85" t="s">
        <v>22</v>
      </c>
      <c r="L85" s="4">
        <f t="shared" si="6"/>
        <v>42579.208333333328</v>
      </c>
      <c r="M85">
        <v>1469682000</v>
      </c>
      <c r="N85" s="4">
        <f t="shared" si="5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 s="6">
        <f t="shared" si="7"/>
        <v>111.1336898395722</v>
      </c>
      <c r="I86">
        <v>374</v>
      </c>
      <c r="J86" t="s">
        <v>21</v>
      </c>
      <c r="K86" t="s">
        <v>22</v>
      </c>
      <c r="L86" s="4">
        <f t="shared" si="6"/>
        <v>41118.208333333336</v>
      </c>
      <c r="M86">
        <v>1343451600</v>
      </c>
      <c r="N86" s="4">
        <f t="shared" si="5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 s="6">
        <f t="shared" si="7"/>
        <v>90.563380281690144</v>
      </c>
      <c r="I87">
        <v>71</v>
      </c>
      <c r="J87" t="s">
        <v>26</v>
      </c>
      <c r="K87" t="s">
        <v>27</v>
      </c>
      <c r="L87" s="4">
        <f t="shared" si="6"/>
        <v>40797.208333333336</v>
      </c>
      <c r="M87">
        <v>1315717200</v>
      </c>
      <c r="N87" s="4">
        <f t="shared" si="5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 s="6">
        <f t="shared" si="7"/>
        <v>61.108374384236456</v>
      </c>
      <c r="I88">
        <v>203</v>
      </c>
      <c r="J88" t="s">
        <v>21</v>
      </c>
      <c r="K88" t="s">
        <v>22</v>
      </c>
      <c r="L88" s="4">
        <f t="shared" si="6"/>
        <v>42128.208333333328</v>
      </c>
      <c r="M88">
        <v>1430715600</v>
      </c>
      <c r="N88" s="4">
        <f t="shared" si="5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 s="6">
        <f t="shared" si="7"/>
        <v>83.022941970310384</v>
      </c>
      <c r="I89">
        <v>1482</v>
      </c>
      <c r="J89" t="s">
        <v>26</v>
      </c>
      <c r="K89" t="s">
        <v>27</v>
      </c>
      <c r="L89" s="4">
        <f t="shared" si="6"/>
        <v>40610.25</v>
      </c>
      <c r="M89">
        <v>1299564000</v>
      </c>
      <c r="N89" s="4">
        <f t="shared" si="5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 s="6">
        <f t="shared" si="7"/>
        <v>110.76106194690266</v>
      </c>
      <c r="I90">
        <v>113</v>
      </c>
      <c r="J90" t="s">
        <v>21</v>
      </c>
      <c r="K90" t="s">
        <v>22</v>
      </c>
      <c r="L90" s="4">
        <f t="shared" si="6"/>
        <v>42110.208333333328</v>
      </c>
      <c r="M90">
        <v>1429160400</v>
      </c>
      <c r="N90" s="4">
        <f t="shared" si="5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 s="6">
        <f t="shared" si="7"/>
        <v>89.458333333333329</v>
      </c>
      <c r="I91">
        <v>96</v>
      </c>
      <c r="J91" t="s">
        <v>21</v>
      </c>
      <c r="K91" t="s">
        <v>22</v>
      </c>
      <c r="L91" s="4">
        <f t="shared" si="6"/>
        <v>40283.208333333336</v>
      </c>
      <c r="M91">
        <v>1271307600</v>
      </c>
      <c r="N91" s="4">
        <f t="shared" si="5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 s="6">
        <f t="shared" si="7"/>
        <v>57.849056603773583</v>
      </c>
      <c r="I92">
        <v>106</v>
      </c>
      <c r="J92" t="s">
        <v>21</v>
      </c>
      <c r="K92" t="s">
        <v>22</v>
      </c>
      <c r="L92" s="4">
        <f t="shared" si="6"/>
        <v>42425.25</v>
      </c>
      <c r="M92">
        <v>1456380000</v>
      </c>
      <c r="N92" s="4">
        <f t="shared" si="5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 s="6">
        <f t="shared" si="7"/>
        <v>109.99705449189985</v>
      </c>
      <c r="I93">
        <v>679</v>
      </c>
      <c r="J93" t="s">
        <v>107</v>
      </c>
      <c r="K93" t="s">
        <v>108</v>
      </c>
      <c r="L93" s="4">
        <f t="shared" si="6"/>
        <v>42588.208333333328</v>
      </c>
      <c r="M93">
        <v>1470459600</v>
      </c>
      <c r="N93" s="4">
        <f t="shared" si="5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 s="6">
        <f t="shared" si="7"/>
        <v>103.96586345381526</v>
      </c>
      <c r="I94">
        <v>498</v>
      </c>
      <c r="J94" t="s">
        <v>98</v>
      </c>
      <c r="K94" t="s">
        <v>99</v>
      </c>
      <c r="L94" s="4">
        <f t="shared" si="6"/>
        <v>40352.208333333336</v>
      </c>
      <c r="M94">
        <v>1277269200</v>
      </c>
      <c r="N94" s="4">
        <f t="shared" si="5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 s="6">
        <f t="shared" si="7"/>
        <v>107.99508196721311</v>
      </c>
      <c r="I95">
        <v>610</v>
      </c>
      <c r="J95" t="s">
        <v>21</v>
      </c>
      <c r="K95" t="s">
        <v>22</v>
      </c>
      <c r="L95" s="4">
        <f t="shared" si="6"/>
        <v>41202.208333333336</v>
      </c>
      <c r="M95">
        <v>1350709200</v>
      </c>
      <c r="N95" s="4">
        <f t="shared" si="5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 s="6">
        <f t="shared" si="7"/>
        <v>48.927777777777777</v>
      </c>
      <c r="I96">
        <v>180</v>
      </c>
      <c r="J96" t="s">
        <v>40</v>
      </c>
      <c r="K96" t="s">
        <v>41</v>
      </c>
      <c r="L96" s="4">
        <f t="shared" si="6"/>
        <v>43562.208333333328</v>
      </c>
      <c r="M96">
        <v>1554613200</v>
      </c>
      <c r="N96" s="4">
        <f t="shared" si="5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 s="6">
        <f t="shared" si="7"/>
        <v>37.666666666666664</v>
      </c>
      <c r="I97">
        <v>27</v>
      </c>
      <c r="J97" t="s">
        <v>21</v>
      </c>
      <c r="K97" t="s">
        <v>22</v>
      </c>
      <c r="L97" s="4">
        <f t="shared" si="6"/>
        <v>43752.208333333328</v>
      </c>
      <c r="M97">
        <v>1571029200</v>
      </c>
      <c r="N97" s="4">
        <f t="shared" si="5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 s="6">
        <f t="shared" si="7"/>
        <v>64.999141999141997</v>
      </c>
      <c r="I98">
        <v>2331</v>
      </c>
      <c r="J98" t="s">
        <v>21</v>
      </c>
      <c r="K98" t="s">
        <v>22</v>
      </c>
      <c r="L98" s="4">
        <f t="shared" si="6"/>
        <v>40612.25</v>
      </c>
      <c r="M98">
        <v>1299736800</v>
      </c>
      <c r="N98" s="4">
        <f t="shared" si="5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 s="6">
        <f t="shared" si="7"/>
        <v>106.61061946902655</v>
      </c>
      <c r="I99">
        <v>113</v>
      </c>
      <c r="J99" t="s">
        <v>21</v>
      </c>
      <c r="K99" t="s">
        <v>22</v>
      </c>
      <c r="L99" s="4">
        <f t="shared" si="6"/>
        <v>42180.208333333328</v>
      </c>
      <c r="M99">
        <v>1435208400</v>
      </c>
      <c r="N99" s="4">
        <f t="shared" si="5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 s="6">
        <f t="shared" si="7"/>
        <v>27.009016393442622</v>
      </c>
      <c r="I100">
        <v>1220</v>
      </c>
      <c r="J100" t="s">
        <v>26</v>
      </c>
      <c r="K100" t="s">
        <v>27</v>
      </c>
      <c r="L100" s="4">
        <f t="shared" si="6"/>
        <v>42212.208333333328</v>
      </c>
      <c r="M100">
        <v>1437973200</v>
      </c>
      <c r="N100" s="4">
        <f t="shared" si="5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 s="6">
        <f t="shared" si="7"/>
        <v>91.16463414634147</v>
      </c>
      <c r="I101">
        <v>164</v>
      </c>
      <c r="J101" t="s">
        <v>21</v>
      </c>
      <c r="K101" t="s">
        <v>22</v>
      </c>
      <c r="L101" s="4">
        <f t="shared" si="6"/>
        <v>41968.25</v>
      </c>
      <c r="M101">
        <v>1416895200</v>
      </c>
      <c r="N101" s="4">
        <f t="shared" si="5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 s="6">
        <f t="shared" si="7"/>
        <v>1</v>
      </c>
      <c r="I102">
        <v>1</v>
      </c>
      <c r="J102" t="s">
        <v>21</v>
      </c>
      <c r="K102" t="s">
        <v>22</v>
      </c>
      <c r="L102" s="4">
        <f t="shared" si="6"/>
        <v>40835.208333333336</v>
      </c>
      <c r="M102">
        <v>1319000400</v>
      </c>
      <c r="N102" s="4">
        <f t="shared" si="5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 s="6">
        <f t="shared" si="7"/>
        <v>56.054878048780488</v>
      </c>
      <c r="I103">
        <v>164</v>
      </c>
      <c r="J103" t="s">
        <v>21</v>
      </c>
      <c r="K103" t="s">
        <v>22</v>
      </c>
      <c r="L103" s="4">
        <f t="shared" si="6"/>
        <v>42056.25</v>
      </c>
      <c r="M103">
        <v>1424498400</v>
      </c>
      <c r="N103" s="4">
        <f t="shared" si="5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 s="6">
        <f t="shared" si="7"/>
        <v>31.017857142857142</v>
      </c>
      <c r="I104">
        <v>336</v>
      </c>
      <c r="J104" t="s">
        <v>21</v>
      </c>
      <c r="K104" t="s">
        <v>22</v>
      </c>
      <c r="L104" s="4">
        <f t="shared" si="6"/>
        <v>43234.208333333328</v>
      </c>
      <c r="M104">
        <v>1526274000</v>
      </c>
      <c r="N104" s="4">
        <f t="shared" si="5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 s="6">
        <f t="shared" si="7"/>
        <v>66.513513513513516</v>
      </c>
      <c r="I105">
        <v>37</v>
      </c>
      <c r="J105" t="s">
        <v>107</v>
      </c>
      <c r="K105" t="s">
        <v>108</v>
      </c>
      <c r="L105" s="4">
        <f t="shared" si="6"/>
        <v>40475.208333333336</v>
      </c>
      <c r="M105">
        <v>1287896400</v>
      </c>
      <c r="N105" s="4">
        <f t="shared" si="5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 s="6">
        <f t="shared" si="7"/>
        <v>89.005216484089729</v>
      </c>
      <c r="I106">
        <v>1917</v>
      </c>
      <c r="J106" t="s">
        <v>21</v>
      </c>
      <c r="K106" t="s">
        <v>22</v>
      </c>
      <c r="L106" s="4">
        <f t="shared" si="6"/>
        <v>42878.208333333328</v>
      </c>
      <c r="M106">
        <v>1495515600</v>
      </c>
      <c r="N106" s="4">
        <f t="shared" si="5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 s="6">
        <f t="shared" si="7"/>
        <v>103.46315789473684</v>
      </c>
      <c r="I107">
        <v>95</v>
      </c>
      <c r="J107" t="s">
        <v>21</v>
      </c>
      <c r="K107" t="s">
        <v>22</v>
      </c>
      <c r="L107" s="4">
        <f t="shared" si="6"/>
        <v>41366.208333333336</v>
      </c>
      <c r="M107">
        <v>1364878800</v>
      </c>
      <c r="N107" s="4">
        <f t="shared" si="5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 s="6">
        <f t="shared" si="7"/>
        <v>95.278911564625844</v>
      </c>
      <c r="I108">
        <v>147</v>
      </c>
      <c r="J108" t="s">
        <v>21</v>
      </c>
      <c r="K108" t="s">
        <v>22</v>
      </c>
      <c r="L108" s="4">
        <f t="shared" si="6"/>
        <v>43716.208333333328</v>
      </c>
      <c r="M108">
        <v>1567918800</v>
      </c>
      <c r="N108" s="4">
        <f t="shared" si="5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 s="6">
        <f t="shared" si="7"/>
        <v>75.895348837209298</v>
      </c>
      <c r="I109">
        <v>86</v>
      </c>
      <c r="J109" t="s">
        <v>21</v>
      </c>
      <c r="K109" t="s">
        <v>22</v>
      </c>
      <c r="L109" s="4">
        <f t="shared" si="6"/>
        <v>43213.208333333328</v>
      </c>
      <c r="M109">
        <v>1524459600</v>
      </c>
      <c r="N109" s="4">
        <f t="shared" si="5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 s="6">
        <f t="shared" si="7"/>
        <v>107.57831325301204</v>
      </c>
      <c r="I110">
        <v>83</v>
      </c>
      <c r="J110" t="s">
        <v>21</v>
      </c>
      <c r="K110" t="s">
        <v>22</v>
      </c>
      <c r="L110" s="4">
        <f t="shared" si="6"/>
        <v>41005.208333333336</v>
      </c>
      <c r="M110">
        <v>1333688400</v>
      </c>
      <c r="N110" s="4">
        <f t="shared" si="5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 s="6">
        <f t="shared" si="7"/>
        <v>51.31666666666667</v>
      </c>
      <c r="I111">
        <v>60</v>
      </c>
      <c r="J111" t="s">
        <v>21</v>
      </c>
      <c r="K111" t="s">
        <v>22</v>
      </c>
      <c r="L111" s="4">
        <f t="shared" si="6"/>
        <v>41651.25</v>
      </c>
      <c r="M111">
        <v>1389506400</v>
      </c>
      <c r="N111" s="4">
        <f t="shared" si="5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 s="6">
        <f t="shared" si="7"/>
        <v>71.983108108108112</v>
      </c>
      <c r="I112">
        <v>296</v>
      </c>
      <c r="J112" t="s">
        <v>21</v>
      </c>
      <c r="K112" t="s">
        <v>22</v>
      </c>
      <c r="L112" s="4">
        <f t="shared" si="6"/>
        <v>43354.208333333328</v>
      </c>
      <c r="M112">
        <v>1536642000</v>
      </c>
      <c r="N112" s="4">
        <f t="shared" si="5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 s="6">
        <f t="shared" si="7"/>
        <v>108.95414201183432</v>
      </c>
      <c r="I113">
        <v>676</v>
      </c>
      <c r="J113" t="s">
        <v>21</v>
      </c>
      <c r="K113" t="s">
        <v>22</v>
      </c>
      <c r="L113" s="4">
        <f t="shared" si="6"/>
        <v>41174.208333333336</v>
      </c>
      <c r="M113">
        <v>1348290000</v>
      </c>
      <c r="N113" s="4">
        <f t="shared" si="5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 s="6">
        <f t="shared" si="7"/>
        <v>35</v>
      </c>
      <c r="I114">
        <v>361</v>
      </c>
      <c r="J114" t="s">
        <v>26</v>
      </c>
      <c r="K114" t="s">
        <v>27</v>
      </c>
      <c r="L114" s="4">
        <f t="shared" si="6"/>
        <v>41875.208333333336</v>
      </c>
      <c r="M114">
        <v>1408856400</v>
      </c>
      <c r="N114" s="4">
        <f t="shared" si="5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 s="6">
        <f t="shared" si="7"/>
        <v>94.938931297709928</v>
      </c>
      <c r="I115">
        <v>131</v>
      </c>
      <c r="J115" t="s">
        <v>21</v>
      </c>
      <c r="K115" t="s">
        <v>22</v>
      </c>
      <c r="L115" s="4">
        <f t="shared" si="6"/>
        <v>42990.208333333328</v>
      </c>
      <c r="M115">
        <v>1505192400</v>
      </c>
      <c r="N115" s="4">
        <f t="shared" si="5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 s="6">
        <f t="shared" si="7"/>
        <v>109.65079365079364</v>
      </c>
      <c r="I116">
        <v>126</v>
      </c>
      <c r="J116" t="s">
        <v>21</v>
      </c>
      <c r="K116" t="s">
        <v>22</v>
      </c>
      <c r="L116" s="4">
        <f t="shared" si="6"/>
        <v>43564.208333333328</v>
      </c>
      <c r="M116">
        <v>1554786000</v>
      </c>
      <c r="N116" s="4">
        <f t="shared" si="5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 s="6">
        <f t="shared" si="7"/>
        <v>44.001815980629537</v>
      </c>
      <c r="I117">
        <v>3304</v>
      </c>
      <c r="J117" t="s">
        <v>107</v>
      </c>
      <c r="K117" t="s">
        <v>108</v>
      </c>
      <c r="L117" s="4">
        <f t="shared" si="6"/>
        <v>43056.25</v>
      </c>
      <c r="M117">
        <v>1510898400</v>
      </c>
      <c r="N117" s="4">
        <f t="shared" si="5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 s="6">
        <f t="shared" si="7"/>
        <v>86.794520547945211</v>
      </c>
      <c r="I118">
        <v>73</v>
      </c>
      <c r="J118" t="s">
        <v>21</v>
      </c>
      <c r="K118" t="s">
        <v>22</v>
      </c>
      <c r="L118" s="4">
        <f t="shared" si="6"/>
        <v>42265.208333333328</v>
      </c>
      <c r="M118">
        <v>1442552400</v>
      </c>
      <c r="N118" s="4">
        <f t="shared" si="5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 s="6">
        <f t="shared" si="7"/>
        <v>30.992727272727272</v>
      </c>
      <c r="I119">
        <v>275</v>
      </c>
      <c r="J119" t="s">
        <v>21</v>
      </c>
      <c r="K119" t="s">
        <v>22</v>
      </c>
      <c r="L119" s="4">
        <f t="shared" si="6"/>
        <v>40808.208333333336</v>
      </c>
      <c r="M119">
        <v>1316667600</v>
      </c>
      <c r="N119" s="4">
        <f t="shared" si="5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 s="6">
        <f t="shared" si="7"/>
        <v>94.791044776119406</v>
      </c>
      <c r="I120">
        <v>67</v>
      </c>
      <c r="J120" t="s">
        <v>21</v>
      </c>
      <c r="K120" t="s">
        <v>22</v>
      </c>
      <c r="L120" s="4">
        <f t="shared" si="6"/>
        <v>41665.25</v>
      </c>
      <c r="M120">
        <v>1390716000</v>
      </c>
      <c r="N120" s="4">
        <f t="shared" si="5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 s="6">
        <f t="shared" si="7"/>
        <v>69.79220779220779</v>
      </c>
      <c r="I121">
        <v>154</v>
      </c>
      <c r="J121" t="s">
        <v>21</v>
      </c>
      <c r="K121" t="s">
        <v>22</v>
      </c>
      <c r="L121" s="4">
        <f t="shared" si="6"/>
        <v>41806.208333333336</v>
      </c>
      <c r="M121">
        <v>1402894800</v>
      </c>
      <c r="N121" s="4">
        <f t="shared" si="5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 s="6">
        <f t="shared" si="7"/>
        <v>63.003367003367003</v>
      </c>
      <c r="I122">
        <v>1782</v>
      </c>
      <c r="J122" t="s">
        <v>21</v>
      </c>
      <c r="K122" t="s">
        <v>22</v>
      </c>
      <c r="L122" s="4">
        <f t="shared" si="6"/>
        <v>42111.208333333328</v>
      </c>
      <c r="M122">
        <v>1429246800</v>
      </c>
      <c r="N122" s="4">
        <f t="shared" si="5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 s="6">
        <f t="shared" si="7"/>
        <v>110.0343300110742</v>
      </c>
      <c r="I123">
        <v>903</v>
      </c>
      <c r="J123" t="s">
        <v>21</v>
      </c>
      <c r="K123" t="s">
        <v>22</v>
      </c>
      <c r="L123" s="4">
        <f t="shared" si="6"/>
        <v>41917.208333333336</v>
      </c>
      <c r="M123">
        <v>1412485200</v>
      </c>
      <c r="N123" s="4">
        <f t="shared" si="5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 s="6">
        <f t="shared" si="7"/>
        <v>25.997933274284026</v>
      </c>
      <c r="I124">
        <v>3387</v>
      </c>
      <c r="J124" t="s">
        <v>21</v>
      </c>
      <c r="K124" t="s">
        <v>22</v>
      </c>
      <c r="L124" s="4">
        <f t="shared" si="6"/>
        <v>41970.25</v>
      </c>
      <c r="M124">
        <v>1417068000</v>
      </c>
      <c r="N124" s="4">
        <f t="shared" si="5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 s="6">
        <f t="shared" si="7"/>
        <v>49.987915407854985</v>
      </c>
      <c r="I125">
        <v>662</v>
      </c>
      <c r="J125" t="s">
        <v>15</v>
      </c>
      <c r="K125" t="s">
        <v>16</v>
      </c>
      <c r="L125" s="4">
        <f t="shared" si="6"/>
        <v>42332.25</v>
      </c>
      <c r="M125">
        <v>1448344800</v>
      </c>
      <c r="N125" s="4">
        <f t="shared" si="5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 s="6">
        <f t="shared" si="7"/>
        <v>101.72340425531915</v>
      </c>
      <c r="I126">
        <v>94</v>
      </c>
      <c r="J126" t="s">
        <v>107</v>
      </c>
      <c r="K126" t="s">
        <v>108</v>
      </c>
      <c r="L126" s="4">
        <f t="shared" si="6"/>
        <v>43598.208333333328</v>
      </c>
      <c r="M126">
        <v>1557723600</v>
      </c>
      <c r="N126" s="4">
        <f t="shared" si="5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 s="6">
        <f t="shared" si="7"/>
        <v>47.083333333333336</v>
      </c>
      <c r="I127">
        <v>180</v>
      </c>
      <c r="J127" t="s">
        <v>21</v>
      </c>
      <c r="K127" t="s">
        <v>22</v>
      </c>
      <c r="L127" s="4">
        <f t="shared" si="6"/>
        <v>43362.208333333328</v>
      </c>
      <c r="M127">
        <v>1537333200</v>
      </c>
      <c r="N127" s="4">
        <f t="shared" si="5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 s="6">
        <f t="shared" si="7"/>
        <v>89.944444444444443</v>
      </c>
      <c r="I128">
        <v>774</v>
      </c>
      <c r="J128" t="s">
        <v>21</v>
      </c>
      <c r="K128" t="s">
        <v>22</v>
      </c>
      <c r="L128" s="4">
        <f t="shared" si="6"/>
        <v>42596.208333333328</v>
      </c>
      <c r="M128">
        <v>1471150800</v>
      </c>
      <c r="N128" s="4">
        <f t="shared" si="5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 s="6">
        <f t="shared" si="7"/>
        <v>78.96875</v>
      </c>
      <c r="I129">
        <v>672</v>
      </c>
      <c r="J129" t="s">
        <v>15</v>
      </c>
      <c r="K129" t="s">
        <v>16</v>
      </c>
      <c r="L129" s="4">
        <f t="shared" si="6"/>
        <v>40310.208333333336</v>
      </c>
      <c r="M129">
        <v>1273640400</v>
      </c>
      <c r="N129" s="4">
        <f t="shared" si="5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 s="6">
        <f t="shared" si="7"/>
        <v>80.067669172932327</v>
      </c>
      <c r="I130">
        <v>532</v>
      </c>
      <c r="J130" t="s">
        <v>21</v>
      </c>
      <c r="K130" t="s">
        <v>22</v>
      </c>
      <c r="L130" s="4">
        <f t="shared" si="6"/>
        <v>40417.208333333336</v>
      </c>
      <c r="M130">
        <v>1282885200</v>
      </c>
      <c r="N130" s="4">
        <f t="shared" si="5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($E131/$D131)*100</f>
        <v>3.202693602693603</v>
      </c>
      <c r="G131" t="s">
        <v>74</v>
      </c>
      <c r="H131" s="6">
        <f t="shared" si="7"/>
        <v>86.472727272727269</v>
      </c>
      <c r="I131">
        <v>55</v>
      </c>
      <c r="J131" t="s">
        <v>26</v>
      </c>
      <c r="K131" t="s">
        <v>27</v>
      </c>
      <c r="L131" s="4">
        <f t="shared" si="6"/>
        <v>42038.25</v>
      </c>
      <c r="M131">
        <v>1422943200</v>
      </c>
      <c r="N131" s="4">
        <f t="shared" ref="N131:N194" si="9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 s="6">
        <f t="shared" si="7"/>
        <v>28.001876172607879</v>
      </c>
      <c r="I132">
        <v>533</v>
      </c>
      <c r="J132" t="s">
        <v>36</v>
      </c>
      <c r="K132" t="s">
        <v>37</v>
      </c>
      <c r="L132" s="4">
        <f t="shared" ref="L132:L195" si="10">(((M132/60)/60)/24)+DATE(1970,1,1)</f>
        <v>40842.208333333336</v>
      </c>
      <c r="M132">
        <v>1319605200</v>
      </c>
      <c r="N132" s="4">
        <f t="shared" si="9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 s="6">
        <f t="shared" ref="H133:H196" si="11">AVERAGE(E133/I133)</f>
        <v>67.996725337699544</v>
      </c>
      <c r="I133">
        <v>2443</v>
      </c>
      <c r="J133" t="s">
        <v>40</v>
      </c>
      <c r="K133" t="s">
        <v>41</v>
      </c>
      <c r="L133" s="4">
        <f t="shared" si="10"/>
        <v>41607.25</v>
      </c>
      <c r="M133">
        <v>1385704800</v>
      </c>
      <c r="N133" s="4">
        <f t="shared" si="9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 s="6">
        <f t="shared" si="11"/>
        <v>43.078651685393261</v>
      </c>
      <c r="I134">
        <v>89</v>
      </c>
      <c r="J134" t="s">
        <v>21</v>
      </c>
      <c r="K134" t="s">
        <v>22</v>
      </c>
      <c r="L134" s="4">
        <f t="shared" si="10"/>
        <v>43112.25</v>
      </c>
      <c r="M134">
        <v>1515736800</v>
      </c>
      <c r="N134" s="4">
        <f t="shared" si="9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 s="6">
        <f t="shared" si="11"/>
        <v>87.95597484276729</v>
      </c>
      <c r="I135">
        <v>159</v>
      </c>
      <c r="J135" t="s">
        <v>21</v>
      </c>
      <c r="K135" t="s">
        <v>22</v>
      </c>
      <c r="L135" s="4">
        <f t="shared" si="10"/>
        <v>40767.208333333336</v>
      </c>
      <c r="M135">
        <v>1313125200</v>
      </c>
      <c r="N135" s="4">
        <f t="shared" si="9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 s="6">
        <f t="shared" si="11"/>
        <v>94.987234042553197</v>
      </c>
      <c r="I136">
        <v>940</v>
      </c>
      <c r="J136" t="s">
        <v>98</v>
      </c>
      <c r="K136" t="s">
        <v>99</v>
      </c>
      <c r="L136" s="4">
        <f t="shared" si="10"/>
        <v>40713.208333333336</v>
      </c>
      <c r="M136">
        <v>1308459600</v>
      </c>
      <c r="N136" s="4">
        <f t="shared" si="9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 s="6">
        <f t="shared" si="11"/>
        <v>46.905982905982903</v>
      </c>
      <c r="I137">
        <v>117</v>
      </c>
      <c r="J137" t="s">
        <v>21</v>
      </c>
      <c r="K137" t="s">
        <v>22</v>
      </c>
      <c r="L137" s="4">
        <f t="shared" si="10"/>
        <v>41340.25</v>
      </c>
      <c r="M137">
        <v>1362636000</v>
      </c>
      <c r="N137" s="4">
        <f t="shared" si="9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 s="6">
        <f t="shared" si="11"/>
        <v>46.913793103448278</v>
      </c>
      <c r="I138">
        <v>58</v>
      </c>
      <c r="J138" t="s">
        <v>21</v>
      </c>
      <c r="K138" t="s">
        <v>22</v>
      </c>
      <c r="L138" s="4">
        <f t="shared" si="10"/>
        <v>41797.208333333336</v>
      </c>
      <c r="M138">
        <v>1402117200</v>
      </c>
      <c r="N138" s="4">
        <f t="shared" si="9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 s="6">
        <f t="shared" si="11"/>
        <v>94.24</v>
      </c>
      <c r="I139">
        <v>50</v>
      </c>
      <c r="J139" t="s">
        <v>21</v>
      </c>
      <c r="K139" t="s">
        <v>22</v>
      </c>
      <c r="L139" s="4">
        <f t="shared" si="10"/>
        <v>40457.208333333336</v>
      </c>
      <c r="M139">
        <v>1286341200</v>
      </c>
      <c r="N139" s="4">
        <f t="shared" si="9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 s="6">
        <f t="shared" si="11"/>
        <v>80.139130434782615</v>
      </c>
      <c r="I140">
        <v>115</v>
      </c>
      <c r="J140" t="s">
        <v>21</v>
      </c>
      <c r="K140" t="s">
        <v>22</v>
      </c>
      <c r="L140" s="4">
        <f t="shared" si="10"/>
        <v>41180.208333333336</v>
      </c>
      <c r="M140">
        <v>1348808400</v>
      </c>
      <c r="N140" s="4">
        <f t="shared" si="9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 s="6">
        <f t="shared" si="11"/>
        <v>59.036809815950917</v>
      </c>
      <c r="I141">
        <v>326</v>
      </c>
      <c r="J141" t="s">
        <v>21</v>
      </c>
      <c r="K141" t="s">
        <v>22</v>
      </c>
      <c r="L141" s="4">
        <f t="shared" si="10"/>
        <v>42115.208333333328</v>
      </c>
      <c r="M141">
        <v>1429592400</v>
      </c>
      <c r="N141" s="4">
        <f t="shared" si="9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 s="6">
        <f t="shared" si="11"/>
        <v>65.989247311827953</v>
      </c>
      <c r="I142">
        <v>186</v>
      </c>
      <c r="J142" t="s">
        <v>21</v>
      </c>
      <c r="K142" t="s">
        <v>22</v>
      </c>
      <c r="L142" s="4">
        <f t="shared" si="10"/>
        <v>43156.25</v>
      </c>
      <c r="M142">
        <v>1519538400</v>
      </c>
      <c r="N142" s="4">
        <f t="shared" si="9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 s="6">
        <f t="shared" si="11"/>
        <v>60.992530345471522</v>
      </c>
      <c r="I143">
        <v>1071</v>
      </c>
      <c r="J143" t="s">
        <v>21</v>
      </c>
      <c r="K143" t="s">
        <v>22</v>
      </c>
      <c r="L143" s="4">
        <f t="shared" si="10"/>
        <v>42167.208333333328</v>
      </c>
      <c r="M143">
        <v>1434085200</v>
      </c>
      <c r="N143" s="4">
        <f t="shared" si="9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 s="6">
        <f t="shared" si="11"/>
        <v>98.307692307692307</v>
      </c>
      <c r="I144">
        <v>117</v>
      </c>
      <c r="J144" t="s">
        <v>21</v>
      </c>
      <c r="K144" t="s">
        <v>22</v>
      </c>
      <c r="L144" s="4">
        <f t="shared" si="10"/>
        <v>41005.208333333336</v>
      </c>
      <c r="M144">
        <v>1333688400</v>
      </c>
      <c r="N144" s="4">
        <f t="shared" si="9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 s="6">
        <f t="shared" si="11"/>
        <v>104.6</v>
      </c>
      <c r="I145">
        <v>70</v>
      </c>
      <c r="J145" t="s">
        <v>21</v>
      </c>
      <c r="K145" t="s">
        <v>22</v>
      </c>
      <c r="L145" s="4">
        <f t="shared" si="10"/>
        <v>40357.208333333336</v>
      </c>
      <c r="M145">
        <v>1277701200</v>
      </c>
      <c r="N145" s="4">
        <f t="shared" si="9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 s="6">
        <f t="shared" si="11"/>
        <v>86.066666666666663</v>
      </c>
      <c r="I146">
        <v>135</v>
      </c>
      <c r="J146" t="s">
        <v>21</v>
      </c>
      <c r="K146" t="s">
        <v>22</v>
      </c>
      <c r="L146" s="4">
        <f t="shared" si="10"/>
        <v>43633.208333333328</v>
      </c>
      <c r="M146">
        <v>1560747600</v>
      </c>
      <c r="N146" s="4">
        <f t="shared" si="9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 s="6">
        <f t="shared" si="11"/>
        <v>76.989583333333329</v>
      </c>
      <c r="I147">
        <v>768</v>
      </c>
      <c r="J147" t="s">
        <v>98</v>
      </c>
      <c r="K147" t="s">
        <v>99</v>
      </c>
      <c r="L147" s="4">
        <f t="shared" si="10"/>
        <v>41889.208333333336</v>
      </c>
      <c r="M147">
        <v>1410066000</v>
      </c>
      <c r="N147" s="4">
        <f t="shared" si="9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 s="6">
        <f t="shared" si="11"/>
        <v>29.764705882352942</v>
      </c>
      <c r="I148">
        <v>51</v>
      </c>
      <c r="J148" t="s">
        <v>21</v>
      </c>
      <c r="K148" t="s">
        <v>22</v>
      </c>
      <c r="L148" s="4">
        <f t="shared" si="10"/>
        <v>40855.25</v>
      </c>
      <c r="M148">
        <v>1320732000</v>
      </c>
      <c r="N148" s="4">
        <f t="shared" si="9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 s="6">
        <f t="shared" si="11"/>
        <v>46.91959798994975</v>
      </c>
      <c r="I149">
        <v>199</v>
      </c>
      <c r="J149" t="s">
        <v>21</v>
      </c>
      <c r="K149" t="s">
        <v>22</v>
      </c>
      <c r="L149" s="4">
        <f t="shared" si="10"/>
        <v>42534.208333333328</v>
      </c>
      <c r="M149">
        <v>1465794000</v>
      </c>
      <c r="N149" s="4">
        <f t="shared" si="9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 s="6">
        <f t="shared" si="11"/>
        <v>105.18691588785046</v>
      </c>
      <c r="I150">
        <v>107</v>
      </c>
      <c r="J150" t="s">
        <v>21</v>
      </c>
      <c r="K150" t="s">
        <v>22</v>
      </c>
      <c r="L150" s="4">
        <f t="shared" si="10"/>
        <v>42941.208333333328</v>
      </c>
      <c r="M150">
        <v>1500958800</v>
      </c>
      <c r="N150" s="4">
        <f t="shared" si="9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 s="6">
        <f t="shared" si="11"/>
        <v>69.907692307692301</v>
      </c>
      <c r="I151">
        <v>195</v>
      </c>
      <c r="J151" t="s">
        <v>21</v>
      </c>
      <c r="K151" t="s">
        <v>22</v>
      </c>
      <c r="L151" s="4">
        <f t="shared" si="10"/>
        <v>41275.25</v>
      </c>
      <c r="M151">
        <v>1357020000</v>
      </c>
      <c r="N151" s="4">
        <f t="shared" si="9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 s="6">
        <f t="shared" si="11"/>
        <v>1</v>
      </c>
      <c r="I152">
        <v>1</v>
      </c>
      <c r="J152" t="s">
        <v>21</v>
      </c>
      <c r="K152" t="s">
        <v>22</v>
      </c>
      <c r="L152" s="4">
        <f t="shared" si="10"/>
        <v>43450.25</v>
      </c>
      <c r="M152">
        <v>1544940000</v>
      </c>
      <c r="N152" s="4">
        <f t="shared" si="9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 s="6">
        <f t="shared" si="11"/>
        <v>60.011588275391958</v>
      </c>
      <c r="I153">
        <v>1467</v>
      </c>
      <c r="J153" t="s">
        <v>21</v>
      </c>
      <c r="K153" t="s">
        <v>22</v>
      </c>
      <c r="L153" s="4">
        <f t="shared" si="10"/>
        <v>41799.208333333336</v>
      </c>
      <c r="M153">
        <v>1402290000</v>
      </c>
      <c r="N153" s="4">
        <f t="shared" si="9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 s="6">
        <f t="shared" si="11"/>
        <v>52.006220379146917</v>
      </c>
      <c r="I154">
        <v>3376</v>
      </c>
      <c r="J154" t="s">
        <v>21</v>
      </c>
      <c r="K154" t="s">
        <v>22</v>
      </c>
      <c r="L154" s="4">
        <f t="shared" si="10"/>
        <v>42783.25</v>
      </c>
      <c r="M154">
        <v>1487311200</v>
      </c>
      <c r="N154" s="4">
        <f t="shared" si="9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 s="6">
        <f t="shared" si="11"/>
        <v>31.000176025347649</v>
      </c>
      <c r="I155">
        <v>5681</v>
      </c>
      <c r="J155" t="s">
        <v>21</v>
      </c>
      <c r="K155" t="s">
        <v>22</v>
      </c>
      <c r="L155" s="4">
        <f t="shared" si="10"/>
        <v>41201.208333333336</v>
      </c>
      <c r="M155">
        <v>1350622800</v>
      </c>
      <c r="N155" s="4">
        <f t="shared" si="9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 s="6">
        <f t="shared" si="11"/>
        <v>95.042492917847028</v>
      </c>
      <c r="I156">
        <v>1059</v>
      </c>
      <c r="J156" t="s">
        <v>21</v>
      </c>
      <c r="K156" t="s">
        <v>22</v>
      </c>
      <c r="L156" s="4">
        <f t="shared" si="10"/>
        <v>42502.208333333328</v>
      </c>
      <c r="M156">
        <v>1463029200</v>
      </c>
      <c r="N156" s="4">
        <f t="shared" si="9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 s="6">
        <f t="shared" si="11"/>
        <v>75.968174204355108</v>
      </c>
      <c r="I157">
        <v>1194</v>
      </c>
      <c r="J157" t="s">
        <v>21</v>
      </c>
      <c r="K157" t="s">
        <v>22</v>
      </c>
      <c r="L157" s="4">
        <f t="shared" si="10"/>
        <v>40262.208333333336</v>
      </c>
      <c r="M157">
        <v>1269493200</v>
      </c>
      <c r="N157" s="4">
        <f t="shared" si="9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 s="6">
        <f t="shared" si="11"/>
        <v>71.013192612137203</v>
      </c>
      <c r="I158">
        <v>379</v>
      </c>
      <c r="J158" t="s">
        <v>26</v>
      </c>
      <c r="K158" t="s">
        <v>27</v>
      </c>
      <c r="L158" s="4">
        <f t="shared" si="10"/>
        <v>43743.208333333328</v>
      </c>
      <c r="M158">
        <v>1570251600</v>
      </c>
      <c r="N158" s="4">
        <f t="shared" si="9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 s="6">
        <f t="shared" si="11"/>
        <v>73.733333333333334</v>
      </c>
      <c r="I159">
        <v>30</v>
      </c>
      <c r="J159" t="s">
        <v>26</v>
      </c>
      <c r="K159" t="s">
        <v>27</v>
      </c>
      <c r="L159" s="4">
        <f t="shared" si="10"/>
        <v>41638.25</v>
      </c>
      <c r="M159">
        <v>1388383200</v>
      </c>
      <c r="N159" s="4">
        <f t="shared" si="9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 s="6">
        <f t="shared" si="11"/>
        <v>113.17073170731707</v>
      </c>
      <c r="I160">
        <v>41</v>
      </c>
      <c r="J160" t="s">
        <v>21</v>
      </c>
      <c r="K160" t="s">
        <v>22</v>
      </c>
      <c r="L160" s="4">
        <f t="shared" si="10"/>
        <v>42346.25</v>
      </c>
      <c r="M160">
        <v>1449554400</v>
      </c>
      <c r="N160" s="4">
        <f t="shared" si="9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 s="6">
        <f t="shared" si="11"/>
        <v>105.00933552992861</v>
      </c>
      <c r="I161">
        <v>1821</v>
      </c>
      <c r="J161" t="s">
        <v>21</v>
      </c>
      <c r="K161" t="s">
        <v>22</v>
      </c>
      <c r="L161" s="4">
        <f t="shared" si="10"/>
        <v>43551.208333333328</v>
      </c>
      <c r="M161">
        <v>1553662800</v>
      </c>
      <c r="N161" s="4">
        <f t="shared" si="9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 s="6">
        <f t="shared" si="11"/>
        <v>79.176829268292678</v>
      </c>
      <c r="I162">
        <v>164</v>
      </c>
      <c r="J162" t="s">
        <v>21</v>
      </c>
      <c r="K162" t="s">
        <v>22</v>
      </c>
      <c r="L162" s="4">
        <f t="shared" si="10"/>
        <v>43582.208333333328</v>
      </c>
      <c r="M162">
        <v>1556341200</v>
      </c>
      <c r="N162" s="4">
        <f t="shared" si="9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 s="6">
        <f t="shared" si="11"/>
        <v>57.333333333333336</v>
      </c>
      <c r="I163">
        <v>75</v>
      </c>
      <c r="J163" t="s">
        <v>21</v>
      </c>
      <c r="K163" t="s">
        <v>22</v>
      </c>
      <c r="L163" s="4">
        <f t="shared" si="10"/>
        <v>42270.208333333328</v>
      </c>
      <c r="M163">
        <v>1442984400</v>
      </c>
      <c r="N163" s="4">
        <f t="shared" si="9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 s="6">
        <f t="shared" si="11"/>
        <v>58.178343949044589</v>
      </c>
      <c r="I164">
        <v>157</v>
      </c>
      <c r="J164" t="s">
        <v>98</v>
      </c>
      <c r="K164" t="s">
        <v>99</v>
      </c>
      <c r="L164" s="4">
        <f t="shared" si="10"/>
        <v>43442.25</v>
      </c>
      <c r="M164">
        <v>1544248800</v>
      </c>
      <c r="N164" s="4">
        <f t="shared" si="9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 s="6">
        <f t="shared" si="11"/>
        <v>36.032520325203251</v>
      </c>
      <c r="I165">
        <v>246</v>
      </c>
      <c r="J165" t="s">
        <v>21</v>
      </c>
      <c r="K165" t="s">
        <v>22</v>
      </c>
      <c r="L165" s="4">
        <f t="shared" si="10"/>
        <v>43028.208333333328</v>
      </c>
      <c r="M165">
        <v>1508475600</v>
      </c>
      <c r="N165" s="4">
        <f t="shared" si="9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 s="6">
        <f t="shared" si="11"/>
        <v>107.99068767908309</v>
      </c>
      <c r="I166">
        <v>1396</v>
      </c>
      <c r="J166" t="s">
        <v>21</v>
      </c>
      <c r="K166" t="s">
        <v>22</v>
      </c>
      <c r="L166" s="4">
        <f t="shared" si="10"/>
        <v>43016.208333333328</v>
      </c>
      <c r="M166">
        <v>1507438800</v>
      </c>
      <c r="N166" s="4">
        <f t="shared" si="9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 s="6">
        <f t="shared" si="11"/>
        <v>44.005985634477256</v>
      </c>
      <c r="I167">
        <v>2506</v>
      </c>
      <c r="J167" t="s">
        <v>21</v>
      </c>
      <c r="K167" t="s">
        <v>22</v>
      </c>
      <c r="L167" s="4">
        <f t="shared" si="10"/>
        <v>42948.208333333328</v>
      </c>
      <c r="M167">
        <v>1501563600</v>
      </c>
      <c r="N167" s="4">
        <f t="shared" si="9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 s="6">
        <f t="shared" si="11"/>
        <v>55.077868852459019</v>
      </c>
      <c r="I168">
        <v>244</v>
      </c>
      <c r="J168" t="s">
        <v>21</v>
      </c>
      <c r="K168" t="s">
        <v>22</v>
      </c>
      <c r="L168" s="4">
        <f t="shared" si="10"/>
        <v>40534.25</v>
      </c>
      <c r="M168">
        <v>1292997600</v>
      </c>
      <c r="N168" s="4">
        <f t="shared" si="9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 s="6">
        <f t="shared" si="11"/>
        <v>74</v>
      </c>
      <c r="I169">
        <v>146</v>
      </c>
      <c r="J169" t="s">
        <v>26</v>
      </c>
      <c r="K169" t="s">
        <v>27</v>
      </c>
      <c r="L169" s="4">
        <f t="shared" si="10"/>
        <v>41435.208333333336</v>
      </c>
      <c r="M169">
        <v>1370840400</v>
      </c>
      <c r="N169" s="4">
        <f t="shared" si="9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 s="6">
        <f t="shared" si="11"/>
        <v>41.996858638743454</v>
      </c>
      <c r="I170">
        <v>955</v>
      </c>
      <c r="J170" t="s">
        <v>36</v>
      </c>
      <c r="K170" t="s">
        <v>37</v>
      </c>
      <c r="L170" s="4">
        <f t="shared" si="10"/>
        <v>43518.25</v>
      </c>
      <c r="M170">
        <v>1550815200</v>
      </c>
      <c r="N170" s="4">
        <f t="shared" si="9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 s="6">
        <f t="shared" si="11"/>
        <v>77.988161010260455</v>
      </c>
      <c r="I171">
        <v>1267</v>
      </c>
      <c r="J171" t="s">
        <v>21</v>
      </c>
      <c r="K171" t="s">
        <v>22</v>
      </c>
      <c r="L171" s="4">
        <f t="shared" si="10"/>
        <v>41077.208333333336</v>
      </c>
      <c r="M171">
        <v>1339909200</v>
      </c>
      <c r="N171" s="4">
        <f t="shared" si="9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 s="6">
        <f t="shared" si="11"/>
        <v>82.507462686567166</v>
      </c>
      <c r="I172">
        <v>67</v>
      </c>
      <c r="J172" t="s">
        <v>21</v>
      </c>
      <c r="K172" t="s">
        <v>22</v>
      </c>
      <c r="L172" s="4">
        <f t="shared" si="10"/>
        <v>42950.208333333328</v>
      </c>
      <c r="M172">
        <v>1501736400</v>
      </c>
      <c r="N172" s="4">
        <f t="shared" si="9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 s="6">
        <f t="shared" si="11"/>
        <v>104.2</v>
      </c>
      <c r="I173">
        <v>5</v>
      </c>
      <c r="J173" t="s">
        <v>21</v>
      </c>
      <c r="K173" t="s">
        <v>22</v>
      </c>
      <c r="L173" s="4">
        <f t="shared" si="10"/>
        <v>41718.208333333336</v>
      </c>
      <c r="M173">
        <v>1395291600</v>
      </c>
      <c r="N173" s="4">
        <f t="shared" si="9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 s="6">
        <f t="shared" si="11"/>
        <v>25.5</v>
      </c>
      <c r="I174">
        <v>26</v>
      </c>
      <c r="J174" t="s">
        <v>21</v>
      </c>
      <c r="K174" t="s">
        <v>22</v>
      </c>
      <c r="L174" s="4">
        <f t="shared" si="10"/>
        <v>41839.208333333336</v>
      </c>
      <c r="M174">
        <v>1405746000</v>
      </c>
      <c r="N174" s="4">
        <f t="shared" si="9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 s="6">
        <f t="shared" si="11"/>
        <v>100.98334401024984</v>
      </c>
      <c r="I175">
        <v>1561</v>
      </c>
      <c r="J175" t="s">
        <v>21</v>
      </c>
      <c r="K175" t="s">
        <v>22</v>
      </c>
      <c r="L175" s="4">
        <f t="shared" si="10"/>
        <v>41412.208333333336</v>
      </c>
      <c r="M175">
        <v>1368853200</v>
      </c>
      <c r="N175" s="4">
        <f t="shared" si="9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 s="6">
        <f t="shared" si="11"/>
        <v>111.83333333333333</v>
      </c>
      <c r="I176">
        <v>48</v>
      </c>
      <c r="J176" t="s">
        <v>21</v>
      </c>
      <c r="K176" t="s">
        <v>22</v>
      </c>
      <c r="L176" s="4">
        <f t="shared" si="10"/>
        <v>42282.208333333328</v>
      </c>
      <c r="M176">
        <v>1444021200</v>
      </c>
      <c r="N176" s="4">
        <f t="shared" si="9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 s="6">
        <f t="shared" si="11"/>
        <v>41.999115044247787</v>
      </c>
      <c r="I177">
        <v>1130</v>
      </c>
      <c r="J177" t="s">
        <v>21</v>
      </c>
      <c r="K177" t="s">
        <v>22</v>
      </c>
      <c r="L177" s="4">
        <f t="shared" si="10"/>
        <v>42613.208333333328</v>
      </c>
      <c r="M177">
        <v>1472619600</v>
      </c>
      <c r="N177" s="4">
        <f t="shared" si="9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 s="6">
        <f t="shared" si="11"/>
        <v>110.05115089514067</v>
      </c>
      <c r="I178">
        <v>782</v>
      </c>
      <c r="J178" t="s">
        <v>21</v>
      </c>
      <c r="K178" t="s">
        <v>22</v>
      </c>
      <c r="L178" s="4">
        <f t="shared" si="10"/>
        <v>42616.208333333328</v>
      </c>
      <c r="M178">
        <v>1472878800</v>
      </c>
      <c r="N178" s="4">
        <f t="shared" si="9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 s="6">
        <f t="shared" si="11"/>
        <v>58.997079225994888</v>
      </c>
      <c r="I179">
        <v>2739</v>
      </c>
      <c r="J179" t="s">
        <v>21</v>
      </c>
      <c r="K179" t="s">
        <v>22</v>
      </c>
      <c r="L179" s="4">
        <f t="shared" si="10"/>
        <v>40497.25</v>
      </c>
      <c r="M179">
        <v>1289800800</v>
      </c>
      <c r="N179" s="4">
        <f t="shared" si="9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 s="6">
        <f t="shared" si="11"/>
        <v>32.985714285714288</v>
      </c>
      <c r="I180">
        <v>210</v>
      </c>
      <c r="J180" t="s">
        <v>21</v>
      </c>
      <c r="K180" t="s">
        <v>22</v>
      </c>
      <c r="L180" s="4">
        <f t="shared" si="10"/>
        <v>42999.208333333328</v>
      </c>
      <c r="M180">
        <v>1505970000</v>
      </c>
      <c r="N180" s="4">
        <f t="shared" si="9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 s="6">
        <f t="shared" si="11"/>
        <v>45.005654509471306</v>
      </c>
      <c r="I181">
        <v>3537</v>
      </c>
      <c r="J181" t="s">
        <v>15</v>
      </c>
      <c r="K181" t="s">
        <v>16</v>
      </c>
      <c r="L181" s="4">
        <f t="shared" si="10"/>
        <v>41350.208333333336</v>
      </c>
      <c r="M181">
        <v>1363496400</v>
      </c>
      <c r="N181" s="4">
        <f t="shared" si="9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 s="6">
        <f t="shared" si="11"/>
        <v>81.98196487897485</v>
      </c>
      <c r="I182">
        <v>2107</v>
      </c>
      <c r="J182" t="s">
        <v>26</v>
      </c>
      <c r="K182" t="s">
        <v>27</v>
      </c>
      <c r="L182" s="4">
        <f t="shared" si="10"/>
        <v>40259.208333333336</v>
      </c>
      <c r="M182">
        <v>1269234000</v>
      </c>
      <c r="N182" s="4">
        <f t="shared" si="9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 s="6">
        <f t="shared" si="11"/>
        <v>39.080882352941174</v>
      </c>
      <c r="I183">
        <v>136</v>
      </c>
      <c r="J183" t="s">
        <v>21</v>
      </c>
      <c r="K183" t="s">
        <v>22</v>
      </c>
      <c r="L183" s="4">
        <f t="shared" si="10"/>
        <v>43012.208333333328</v>
      </c>
      <c r="M183">
        <v>1507093200</v>
      </c>
      <c r="N183" s="4">
        <f t="shared" si="9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 s="6">
        <f t="shared" si="11"/>
        <v>58.996383363471971</v>
      </c>
      <c r="I184">
        <v>3318</v>
      </c>
      <c r="J184" t="s">
        <v>36</v>
      </c>
      <c r="K184" t="s">
        <v>37</v>
      </c>
      <c r="L184" s="4">
        <f t="shared" si="10"/>
        <v>43631.208333333328</v>
      </c>
      <c r="M184">
        <v>1560574800</v>
      </c>
      <c r="N184" s="4">
        <f t="shared" si="9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 s="6">
        <f t="shared" si="11"/>
        <v>40.988372093023258</v>
      </c>
      <c r="I185">
        <v>86</v>
      </c>
      <c r="J185" t="s">
        <v>15</v>
      </c>
      <c r="K185" t="s">
        <v>16</v>
      </c>
      <c r="L185" s="4">
        <f t="shared" si="10"/>
        <v>40430.208333333336</v>
      </c>
      <c r="M185">
        <v>1284008400</v>
      </c>
      <c r="N185" s="4">
        <f t="shared" si="9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 s="6">
        <f t="shared" si="11"/>
        <v>31.029411764705884</v>
      </c>
      <c r="I186">
        <v>340</v>
      </c>
      <c r="J186" t="s">
        <v>21</v>
      </c>
      <c r="K186" t="s">
        <v>22</v>
      </c>
      <c r="L186" s="4">
        <f t="shared" si="10"/>
        <v>43588.208333333328</v>
      </c>
      <c r="M186">
        <v>1556859600</v>
      </c>
      <c r="N186" s="4">
        <f t="shared" si="9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 s="6">
        <f t="shared" si="11"/>
        <v>37.789473684210527</v>
      </c>
      <c r="I187">
        <v>19</v>
      </c>
      <c r="J187" t="s">
        <v>21</v>
      </c>
      <c r="K187" t="s">
        <v>22</v>
      </c>
      <c r="L187" s="4">
        <f t="shared" si="10"/>
        <v>43233.208333333328</v>
      </c>
      <c r="M187">
        <v>1526187600</v>
      </c>
      <c r="N187" s="4">
        <f t="shared" si="9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 s="6">
        <f t="shared" si="11"/>
        <v>32.006772009029348</v>
      </c>
      <c r="I188">
        <v>886</v>
      </c>
      <c r="J188" t="s">
        <v>21</v>
      </c>
      <c r="K188" t="s">
        <v>22</v>
      </c>
      <c r="L188" s="4">
        <f t="shared" si="10"/>
        <v>41782.208333333336</v>
      </c>
      <c r="M188">
        <v>1400821200</v>
      </c>
      <c r="N188" s="4">
        <f t="shared" si="9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 s="6">
        <f t="shared" si="11"/>
        <v>95.966712898751737</v>
      </c>
      <c r="I189">
        <v>1442</v>
      </c>
      <c r="J189" t="s">
        <v>15</v>
      </c>
      <c r="K189" t="s">
        <v>16</v>
      </c>
      <c r="L189" s="4">
        <f t="shared" si="10"/>
        <v>41328.25</v>
      </c>
      <c r="M189">
        <v>1361599200</v>
      </c>
      <c r="N189" s="4">
        <f t="shared" si="9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 s="6">
        <f t="shared" si="11"/>
        <v>75</v>
      </c>
      <c r="I190">
        <v>35</v>
      </c>
      <c r="J190" t="s">
        <v>107</v>
      </c>
      <c r="K190" t="s">
        <v>108</v>
      </c>
      <c r="L190" s="4">
        <f t="shared" si="10"/>
        <v>41975.25</v>
      </c>
      <c r="M190">
        <v>1417500000</v>
      </c>
      <c r="N190" s="4">
        <f t="shared" si="9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 s="6">
        <f t="shared" si="11"/>
        <v>102.0498866213152</v>
      </c>
      <c r="I191">
        <v>441</v>
      </c>
      <c r="J191" t="s">
        <v>21</v>
      </c>
      <c r="K191" t="s">
        <v>22</v>
      </c>
      <c r="L191" s="4">
        <f t="shared" si="10"/>
        <v>42433.25</v>
      </c>
      <c r="M191">
        <v>1457071200</v>
      </c>
      <c r="N191" s="4">
        <f t="shared" si="9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 s="6">
        <f t="shared" si="11"/>
        <v>105.75</v>
      </c>
      <c r="I192">
        <v>24</v>
      </c>
      <c r="J192" t="s">
        <v>21</v>
      </c>
      <c r="K192" t="s">
        <v>22</v>
      </c>
      <c r="L192" s="4">
        <f t="shared" si="10"/>
        <v>41429.208333333336</v>
      </c>
      <c r="M192">
        <v>1370322000</v>
      </c>
      <c r="N192" s="4">
        <f t="shared" si="9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 s="6">
        <f t="shared" si="11"/>
        <v>37.069767441860463</v>
      </c>
      <c r="I193">
        <v>86</v>
      </c>
      <c r="J193" t="s">
        <v>107</v>
      </c>
      <c r="K193" t="s">
        <v>108</v>
      </c>
      <c r="L193" s="4">
        <f t="shared" si="10"/>
        <v>43536.208333333328</v>
      </c>
      <c r="M193">
        <v>1552366800</v>
      </c>
      <c r="N193" s="4">
        <f t="shared" si="9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 s="6">
        <f t="shared" si="11"/>
        <v>35.049382716049379</v>
      </c>
      <c r="I194">
        <v>243</v>
      </c>
      <c r="J194" t="s">
        <v>21</v>
      </c>
      <c r="K194" t="s">
        <v>22</v>
      </c>
      <c r="L194" s="4">
        <f t="shared" si="10"/>
        <v>41817.208333333336</v>
      </c>
      <c r="M194">
        <v>1403845200</v>
      </c>
      <c r="N194" s="4">
        <f t="shared" si="9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($E195/$D195)*100</f>
        <v>45.636363636363633</v>
      </c>
      <c r="G195" t="s">
        <v>14</v>
      </c>
      <c r="H195" s="6">
        <f t="shared" si="11"/>
        <v>46.338461538461537</v>
      </c>
      <c r="I195">
        <v>65</v>
      </c>
      <c r="J195" t="s">
        <v>21</v>
      </c>
      <c r="K195" t="s">
        <v>22</v>
      </c>
      <c r="L195" s="4">
        <f t="shared" si="10"/>
        <v>43198.208333333328</v>
      </c>
      <c r="M195">
        <v>1523163600</v>
      </c>
      <c r="N195" s="4">
        <f t="shared" ref="N195:N258" si="13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 s="6">
        <f t="shared" si="11"/>
        <v>69.174603174603178</v>
      </c>
      <c r="I196">
        <v>126</v>
      </c>
      <c r="J196" t="s">
        <v>21</v>
      </c>
      <c r="K196" t="s">
        <v>22</v>
      </c>
      <c r="L196" s="4">
        <f t="shared" ref="L196:L259" si="14">(((M196/60)/60)/24)+DATE(1970,1,1)</f>
        <v>42261.208333333328</v>
      </c>
      <c r="M196">
        <v>1442206800</v>
      </c>
      <c r="N196" s="4">
        <f t="shared" si="13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 s="6">
        <f t="shared" ref="H197:H260" si="15">AVERAGE(E197/I197)</f>
        <v>109.07824427480917</v>
      </c>
      <c r="I197">
        <v>524</v>
      </c>
      <c r="J197" t="s">
        <v>21</v>
      </c>
      <c r="K197" t="s">
        <v>22</v>
      </c>
      <c r="L197" s="4">
        <f t="shared" si="14"/>
        <v>43310.208333333328</v>
      </c>
      <c r="M197">
        <v>1532840400</v>
      </c>
      <c r="N197" s="4">
        <f t="shared" si="13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 s="6">
        <f t="shared" si="15"/>
        <v>51.78</v>
      </c>
      <c r="I198">
        <v>100</v>
      </c>
      <c r="J198" t="s">
        <v>36</v>
      </c>
      <c r="K198" t="s">
        <v>37</v>
      </c>
      <c r="L198" s="4">
        <f t="shared" si="14"/>
        <v>42616.208333333328</v>
      </c>
      <c r="M198">
        <v>1472878800</v>
      </c>
      <c r="N198" s="4">
        <f t="shared" si="13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 s="6">
        <f t="shared" si="15"/>
        <v>82.010055304172951</v>
      </c>
      <c r="I199">
        <v>1989</v>
      </c>
      <c r="J199" t="s">
        <v>21</v>
      </c>
      <c r="K199" t="s">
        <v>22</v>
      </c>
      <c r="L199" s="4">
        <f t="shared" si="14"/>
        <v>42909.208333333328</v>
      </c>
      <c r="M199">
        <v>1498194000</v>
      </c>
      <c r="N199" s="4">
        <f t="shared" si="13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 s="6">
        <f t="shared" si="15"/>
        <v>35.958333333333336</v>
      </c>
      <c r="I200">
        <v>168</v>
      </c>
      <c r="J200" t="s">
        <v>21</v>
      </c>
      <c r="K200" t="s">
        <v>22</v>
      </c>
      <c r="L200" s="4">
        <f t="shared" si="14"/>
        <v>40396.208333333336</v>
      </c>
      <c r="M200">
        <v>1281070800</v>
      </c>
      <c r="N200" s="4">
        <f t="shared" si="13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 s="6">
        <f t="shared" si="15"/>
        <v>74.461538461538467</v>
      </c>
      <c r="I201">
        <v>13</v>
      </c>
      <c r="J201" t="s">
        <v>21</v>
      </c>
      <c r="K201" t="s">
        <v>22</v>
      </c>
      <c r="L201" s="4">
        <f t="shared" si="14"/>
        <v>42192.208333333328</v>
      </c>
      <c r="M201">
        <v>1436245200</v>
      </c>
      <c r="N201" s="4">
        <f t="shared" si="13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 s="6">
        <f t="shared" si="15"/>
        <v>2</v>
      </c>
      <c r="I202">
        <v>1</v>
      </c>
      <c r="J202" t="s">
        <v>15</v>
      </c>
      <c r="K202" t="s">
        <v>16</v>
      </c>
      <c r="L202" s="4">
        <f t="shared" si="14"/>
        <v>40262.208333333336</v>
      </c>
      <c r="M202">
        <v>1269493200</v>
      </c>
      <c r="N202" s="4">
        <f t="shared" si="13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 s="6">
        <f t="shared" si="15"/>
        <v>91.114649681528661</v>
      </c>
      <c r="I203">
        <v>157</v>
      </c>
      <c r="J203" t="s">
        <v>21</v>
      </c>
      <c r="K203" t="s">
        <v>22</v>
      </c>
      <c r="L203" s="4">
        <f t="shared" si="14"/>
        <v>41845.208333333336</v>
      </c>
      <c r="M203">
        <v>1406264400</v>
      </c>
      <c r="N203" s="4">
        <f t="shared" si="13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 s="6">
        <f t="shared" si="15"/>
        <v>79.792682926829272</v>
      </c>
      <c r="I204">
        <v>82</v>
      </c>
      <c r="J204" t="s">
        <v>21</v>
      </c>
      <c r="K204" t="s">
        <v>22</v>
      </c>
      <c r="L204" s="4">
        <f t="shared" si="14"/>
        <v>40818.208333333336</v>
      </c>
      <c r="M204">
        <v>1317531600</v>
      </c>
      <c r="N204" s="4">
        <f t="shared" si="13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 s="6">
        <f t="shared" si="15"/>
        <v>42.999777678968428</v>
      </c>
      <c r="I205">
        <v>4498</v>
      </c>
      <c r="J205" t="s">
        <v>26</v>
      </c>
      <c r="K205" t="s">
        <v>27</v>
      </c>
      <c r="L205" s="4">
        <f t="shared" si="14"/>
        <v>42752.25</v>
      </c>
      <c r="M205">
        <v>1484632800</v>
      </c>
      <c r="N205" s="4">
        <f t="shared" si="13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 s="6">
        <f t="shared" si="15"/>
        <v>63.225000000000001</v>
      </c>
      <c r="I206">
        <v>40</v>
      </c>
      <c r="J206" t="s">
        <v>21</v>
      </c>
      <c r="K206" t="s">
        <v>22</v>
      </c>
      <c r="L206" s="4">
        <f t="shared" si="14"/>
        <v>40636.208333333336</v>
      </c>
      <c r="M206">
        <v>1301806800</v>
      </c>
      <c r="N206" s="4">
        <f t="shared" si="13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 s="6">
        <f t="shared" si="15"/>
        <v>70.174999999999997</v>
      </c>
      <c r="I207">
        <v>80</v>
      </c>
      <c r="J207" t="s">
        <v>21</v>
      </c>
      <c r="K207" t="s">
        <v>22</v>
      </c>
      <c r="L207" s="4">
        <f t="shared" si="14"/>
        <v>43390.208333333328</v>
      </c>
      <c r="M207">
        <v>1539752400</v>
      </c>
      <c r="N207" s="4">
        <f t="shared" si="13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 s="6">
        <f t="shared" si="15"/>
        <v>61.333333333333336</v>
      </c>
      <c r="I208">
        <v>57</v>
      </c>
      <c r="J208" t="s">
        <v>21</v>
      </c>
      <c r="K208" t="s">
        <v>22</v>
      </c>
      <c r="L208" s="4">
        <f t="shared" si="14"/>
        <v>40236.25</v>
      </c>
      <c r="M208">
        <v>1267250400</v>
      </c>
      <c r="N208" s="4">
        <f t="shared" si="13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 s="6">
        <f t="shared" si="15"/>
        <v>99</v>
      </c>
      <c r="I209">
        <v>43</v>
      </c>
      <c r="J209" t="s">
        <v>21</v>
      </c>
      <c r="K209" t="s">
        <v>22</v>
      </c>
      <c r="L209" s="4">
        <f t="shared" si="14"/>
        <v>43340.208333333328</v>
      </c>
      <c r="M209">
        <v>1535432400</v>
      </c>
      <c r="N209" s="4">
        <f t="shared" si="13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 s="6">
        <f t="shared" si="15"/>
        <v>96.984900146127615</v>
      </c>
      <c r="I210">
        <v>2053</v>
      </c>
      <c r="J210" t="s">
        <v>21</v>
      </c>
      <c r="K210" t="s">
        <v>22</v>
      </c>
      <c r="L210" s="4">
        <f t="shared" si="14"/>
        <v>43048.25</v>
      </c>
      <c r="M210">
        <v>1510207200</v>
      </c>
      <c r="N210" s="4">
        <f t="shared" si="13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 s="6">
        <f t="shared" si="15"/>
        <v>51.004950495049506</v>
      </c>
      <c r="I211">
        <v>808</v>
      </c>
      <c r="J211" t="s">
        <v>26</v>
      </c>
      <c r="K211" t="s">
        <v>27</v>
      </c>
      <c r="L211" s="4">
        <f t="shared" si="14"/>
        <v>42496.208333333328</v>
      </c>
      <c r="M211">
        <v>1462510800</v>
      </c>
      <c r="N211" s="4">
        <f t="shared" si="13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 s="6">
        <f t="shared" si="15"/>
        <v>28.044247787610619</v>
      </c>
      <c r="I212">
        <v>226</v>
      </c>
      <c r="J212" t="s">
        <v>36</v>
      </c>
      <c r="K212" t="s">
        <v>37</v>
      </c>
      <c r="L212" s="4">
        <f t="shared" si="14"/>
        <v>42797.25</v>
      </c>
      <c r="M212">
        <v>1488520800</v>
      </c>
      <c r="N212" s="4">
        <f t="shared" si="13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 s="6">
        <f t="shared" si="15"/>
        <v>60.984615384615381</v>
      </c>
      <c r="I213">
        <v>1625</v>
      </c>
      <c r="J213" t="s">
        <v>21</v>
      </c>
      <c r="K213" t="s">
        <v>22</v>
      </c>
      <c r="L213" s="4">
        <f t="shared" si="14"/>
        <v>41513.208333333336</v>
      </c>
      <c r="M213">
        <v>1377579600</v>
      </c>
      <c r="N213" s="4">
        <f t="shared" si="13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 s="6">
        <f t="shared" si="15"/>
        <v>73.214285714285708</v>
      </c>
      <c r="I214">
        <v>168</v>
      </c>
      <c r="J214" t="s">
        <v>21</v>
      </c>
      <c r="K214" t="s">
        <v>22</v>
      </c>
      <c r="L214" s="4">
        <f t="shared" si="14"/>
        <v>43814.25</v>
      </c>
      <c r="M214">
        <v>1576389600</v>
      </c>
      <c r="N214" s="4">
        <f t="shared" si="13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 s="6">
        <f t="shared" si="15"/>
        <v>39.997435299603637</v>
      </c>
      <c r="I215">
        <v>4289</v>
      </c>
      <c r="J215" t="s">
        <v>21</v>
      </c>
      <c r="K215" t="s">
        <v>22</v>
      </c>
      <c r="L215" s="4">
        <f t="shared" si="14"/>
        <v>40488.208333333336</v>
      </c>
      <c r="M215">
        <v>1289019600</v>
      </c>
      <c r="N215" s="4">
        <f t="shared" si="13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 s="6">
        <f t="shared" si="15"/>
        <v>86.812121212121212</v>
      </c>
      <c r="I216">
        <v>165</v>
      </c>
      <c r="J216" t="s">
        <v>21</v>
      </c>
      <c r="K216" t="s">
        <v>22</v>
      </c>
      <c r="L216" s="4">
        <f t="shared" si="14"/>
        <v>40409.208333333336</v>
      </c>
      <c r="M216">
        <v>1282194000</v>
      </c>
      <c r="N216" s="4">
        <f t="shared" si="13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 s="6">
        <f t="shared" si="15"/>
        <v>42.125874125874127</v>
      </c>
      <c r="I217">
        <v>143</v>
      </c>
      <c r="J217" t="s">
        <v>21</v>
      </c>
      <c r="K217" t="s">
        <v>22</v>
      </c>
      <c r="L217" s="4">
        <f t="shared" si="14"/>
        <v>43509.25</v>
      </c>
      <c r="M217">
        <v>1550037600</v>
      </c>
      <c r="N217" s="4">
        <f t="shared" si="13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 s="6">
        <f t="shared" si="15"/>
        <v>103.97851239669421</v>
      </c>
      <c r="I218">
        <v>1815</v>
      </c>
      <c r="J218" t="s">
        <v>21</v>
      </c>
      <c r="K218" t="s">
        <v>22</v>
      </c>
      <c r="L218" s="4">
        <f t="shared" si="14"/>
        <v>40869.25</v>
      </c>
      <c r="M218">
        <v>1321941600</v>
      </c>
      <c r="N218" s="4">
        <f t="shared" si="13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 s="6">
        <f t="shared" si="15"/>
        <v>62.003211991434689</v>
      </c>
      <c r="I219">
        <v>934</v>
      </c>
      <c r="J219" t="s">
        <v>21</v>
      </c>
      <c r="K219" t="s">
        <v>22</v>
      </c>
      <c r="L219" s="4">
        <f t="shared" si="14"/>
        <v>43583.208333333328</v>
      </c>
      <c r="M219">
        <v>1556427600</v>
      </c>
      <c r="N219" s="4">
        <f t="shared" si="13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 s="6">
        <f t="shared" si="15"/>
        <v>31.005037783375315</v>
      </c>
      <c r="I220">
        <v>397</v>
      </c>
      <c r="J220" t="s">
        <v>40</v>
      </c>
      <c r="K220" t="s">
        <v>41</v>
      </c>
      <c r="L220" s="4">
        <f t="shared" si="14"/>
        <v>40858.25</v>
      </c>
      <c r="M220">
        <v>1320991200</v>
      </c>
      <c r="N220" s="4">
        <f t="shared" si="13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 s="6">
        <f t="shared" si="15"/>
        <v>89.991552956465242</v>
      </c>
      <c r="I221">
        <v>1539</v>
      </c>
      <c r="J221" t="s">
        <v>21</v>
      </c>
      <c r="K221" t="s">
        <v>22</v>
      </c>
      <c r="L221" s="4">
        <f t="shared" si="14"/>
        <v>41137.208333333336</v>
      </c>
      <c r="M221">
        <v>1345093200</v>
      </c>
      <c r="N221" s="4">
        <f t="shared" si="13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 s="6">
        <f t="shared" si="15"/>
        <v>39.235294117647058</v>
      </c>
      <c r="I222">
        <v>17</v>
      </c>
      <c r="J222" t="s">
        <v>21</v>
      </c>
      <c r="K222" t="s">
        <v>22</v>
      </c>
      <c r="L222" s="4">
        <f t="shared" si="14"/>
        <v>40725.208333333336</v>
      </c>
      <c r="M222">
        <v>1309496400</v>
      </c>
      <c r="N222" s="4">
        <f t="shared" si="13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 s="6">
        <f t="shared" si="15"/>
        <v>54.993116108306566</v>
      </c>
      <c r="I223">
        <v>2179</v>
      </c>
      <c r="J223" t="s">
        <v>21</v>
      </c>
      <c r="K223" t="s">
        <v>22</v>
      </c>
      <c r="L223" s="4">
        <f t="shared" si="14"/>
        <v>41081.208333333336</v>
      </c>
      <c r="M223">
        <v>1340254800</v>
      </c>
      <c r="N223" s="4">
        <f t="shared" si="13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 s="6">
        <f t="shared" si="15"/>
        <v>47.992753623188406</v>
      </c>
      <c r="I224">
        <v>138</v>
      </c>
      <c r="J224" t="s">
        <v>21</v>
      </c>
      <c r="K224" t="s">
        <v>22</v>
      </c>
      <c r="L224" s="4">
        <f t="shared" si="14"/>
        <v>41914.208333333336</v>
      </c>
      <c r="M224">
        <v>1412226000</v>
      </c>
      <c r="N224" s="4">
        <f t="shared" si="13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 s="6">
        <f t="shared" si="15"/>
        <v>87.966702470461868</v>
      </c>
      <c r="I225">
        <v>931</v>
      </c>
      <c r="J225" t="s">
        <v>21</v>
      </c>
      <c r="K225" t="s">
        <v>22</v>
      </c>
      <c r="L225" s="4">
        <f t="shared" si="14"/>
        <v>42445.208333333328</v>
      </c>
      <c r="M225">
        <v>1458104400</v>
      </c>
      <c r="N225" s="4">
        <f t="shared" si="13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 s="6">
        <f t="shared" si="15"/>
        <v>51.999165275459099</v>
      </c>
      <c r="I226">
        <v>3594</v>
      </c>
      <c r="J226" t="s">
        <v>21</v>
      </c>
      <c r="K226" t="s">
        <v>22</v>
      </c>
      <c r="L226" s="4">
        <f t="shared" si="14"/>
        <v>41906.208333333336</v>
      </c>
      <c r="M226">
        <v>1411534800</v>
      </c>
      <c r="N226" s="4">
        <f t="shared" si="13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 s="6">
        <f t="shared" si="15"/>
        <v>29.999659863945578</v>
      </c>
      <c r="I227">
        <v>5880</v>
      </c>
      <c r="J227" t="s">
        <v>21</v>
      </c>
      <c r="K227" t="s">
        <v>22</v>
      </c>
      <c r="L227" s="4">
        <f t="shared" si="14"/>
        <v>41762.208333333336</v>
      </c>
      <c r="M227">
        <v>1399093200</v>
      </c>
      <c r="N227" s="4">
        <f t="shared" si="13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 s="6">
        <f t="shared" si="15"/>
        <v>98.205357142857139</v>
      </c>
      <c r="I228">
        <v>112</v>
      </c>
      <c r="J228" t="s">
        <v>21</v>
      </c>
      <c r="K228" t="s">
        <v>22</v>
      </c>
      <c r="L228" s="4">
        <f t="shared" si="14"/>
        <v>40276.208333333336</v>
      </c>
      <c r="M228">
        <v>1270702800</v>
      </c>
      <c r="N228" s="4">
        <f t="shared" si="13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 s="6">
        <f t="shared" si="15"/>
        <v>108.96182396606575</v>
      </c>
      <c r="I229">
        <v>943</v>
      </c>
      <c r="J229" t="s">
        <v>21</v>
      </c>
      <c r="K229" t="s">
        <v>22</v>
      </c>
      <c r="L229" s="4">
        <f t="shared" si="14"/>
        <v>42139.208333333328</v>
      </c>
      <c r="M229">
        <v>1431666000</v>
      </c>
      <c r="N229" s="4">
        <f t="shared" si="13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 s="6">
        <f t="shared" si="15"/>
        <v>66.998379254457049</v>
      </c>
      <c r="I230">
        <v>2468</v>
      </c>
      <c r="J230" t="s">
        <v>21</v>
      </c>
      <c r="K230" t="s">
        <v>22</v>
      </c>
      <c r="L230" s="4">
        <f t="shared" si="14"/>
        <v>42613.208333333328</v>
      </c>
      <c r="M230">
        <v>1472619600</v>
      </c>
      <c r="N230" s="4">
        <f t="shared" si="13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 s="6">
        <f t="shared" si="15"/>
        <v>64.99333594668758</v>
      </c>
      <c r="I231">
        <v>2551</v>
      </c>
      <c r="J231" t="s">
        <v>21</v>
      </c>
      <c r="K231" t="s">
        <v>22</v>
      </c>
      <c r="L231" s="4">
        <f t="shared" si="14"/>
        <v>42887.208333333328</v>
      </c>
      <c r="M231">
        <v>1496293200</v>
      </c>
      <c r="N231" s="4">
        <f t="shared" si="13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 s="6">
        <f t="shared" si="15"/>
        <v>99.841584158415841</v>
      </c>
      <c r="I232">
        <v>101</v>
      </c>
      <c r="J232" t="s">
        <v>21</v>
      </c>
      <c r="K232" t="s">
        <v>22</v>
      </c>
      <c r="L232" s="4">
        <f t="shared" si="14"/>
        <v>43805.25</v>
      </c>
      <c r="M232">
        <v>1575612000</v>
      </c>
      <c r="N232" s="4">
        <f t="shared" si="13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 s="6">
        <f t="shared" si="15"/>
        <v>82.432835820895519</v>
      </c>
      <c r="I233">
        <v>67</v>
      </c>
      <c r="J233" t="s">
        <v>21</v>
      </c>
      <c r="K233" t="s">
        <v>22</v>
      </c>
      <c r="L233" s="4">
        <f t="shared" si="14"/>
        <v>41415.208333333336</v>
      </c>
      <c r="M233">
        <v>1369112400</v>
      </c>
      <c r="N233" s="4">
        <f t="shared" si="13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 s="6">
        <f t="shared" si="15"/>
        <v>63.293478260869563</v>
      </c>
      <c r="I234">
        <v>92</v>
      </c>
      <c r="J234" t="s">
        <v>21</v>
      </c>
      <c r="K234" t="s">
        <v>22</v>
      </c>
      <c r="L234" s="4">
        <f t="shared" si="14"/>
        <v>42576.208333333328</v>
      </c>
      <c r="M234">
        <v>1469422800</v>
      </c>
      <c r="N234" s="4">
        <f t="shared" si="13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 s="6">
        <f t="shared" si="15"/>
        <v>96.774193548387103</v>
      </c>
      <c r="I235">
        <v>62</v>
      </c>
      <c r="J235" t="s">
        <v>21</v>
      </c>
      <c r="K235" t="s">
        <v>22</v>
      </c>
      <c r="L235" s="4">
        <f t="shared" si="14"/>
        <v>40706.208333333336</v>
      </c>
      <c r="M235">
        <v>1307854800</v>
      </c>
      <c r="N235" s="4">
        <f t="shared" si="13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 s="6">
        <f t="shared" si="15"/>
        <v>54.906040268456373</v>
      </c>
      <c r="I236">
        <v>149</v>
      </c>
      <c r="J236" t="s">
        <v>107</v>
      </c>
      <c r="K236" t="s">
        <v>108</v>
      </c>
      <c r="L236" s="4">
        <f t="shared" si="14"/>
        <v>42969.208333333328</v>
      </c>
      <c r="M236">
        <v>1503378000</v>
      </c>
      <c r="N236" s="4">
        <f t="shared" si="13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 s="6">
        <f t="shared" si="15"/>
        <v>39.010869565217391</v>
      </c>
      <c r="I237">
        <v>92</v>
      </c>
      <c r="J237" t="s">
        <v>21</v>
      </c>
      <c r="K237" t="s">
        <v>22</v>
      </c>
      <c r="L237" s="4">
        <f t="shared" si="14"/>
        <v>42779.25</v>
      </c>
      <c r="M237">
        <v>1486965600</v>
      </c>
      <c r="N237" s="4">
        <f t="shared" si="13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 s="6">
        <f t="shared" si="15"/>
        <v>75.84210526315789</v>
      </c>
      <c r="I238">
        <v>57</v>
      </c>
      <c r="J238" t="s">
        <v>26</v>
      </c>
      <c r="K238" t="s">
        <v>27</v>
      </c>
      <c r="L238" s="4">
        <f t="shared" si="14"/>
        <v>43641.208333333328</v>
      </c>
      <c r="M238">
        <v>1561438800</v>
      </c>
      <c r="N238" s="4">
        <f t="shared" si="13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 s="6">
        <f t="shared" si="15"/>
        <v>45.051671732522799</v>
      </c>
      <c r="I239">
        <v>329</v>
      </c>
      <c r="J239" t="s">
        <v>21</v>
      </c>
      <c r="K239" t="s">
        <v>22</v>
      </c>
      <c r="L239" s="4">
        <f t="shared" si="14"/>
        <v>41754.208333333336</v>
      </c>
      <c r="M239">
        <v>1398402000</v>
      </c>
      <c r="N239" s="4">
        <f t="shared" si="13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 s="6">
        <f t="shared" si="15"/>
        <v>104.51546391752578</v>
      </c>
      <c r="I240">
        <v>97</v>
      </c>
      <c r="J240" t="s">
        <v>36</v>
      </c>
      <c r="K240" t="s">
        <v>37</v>
      </c>
      <c r="L240" s="4">
        <f t="shared" si="14"/>
        <v>43083.25</v>
      </c>
      <c r="M240">
        <v>1513231200</v>
      </c>
      <c r="N240" s="4">
        <f t="shared" si="13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 s="6">
        <f t="shared" si="15"/>
        <v>76.268292682926827</v>
      </c>
      <c r="I241">
        <v>41</v>
      </c>
      <c r="J241" t="s">
        <v>21</v>
      </c>
      <c r="K241" t="s">
        <v>22</v>
      </c>
      <c r="L241" s="4">
        <f t="shared" si="14"/>
        <v>42245.208333333328</v>
      </c>
      <c r="M241">
        <v>1440824400</v>
      </c>
      <c r="N241" s="4">
        <f t="shared" si="13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 s="6">
        <f t="shared" si="15"/>
        <v>69.015695067264573</v>
      </c>
      <c r="I242">
        <v>1784</v>
      </c>
      <c r="J242" t="s">
        <v>21</v>
      </c>
      <c r="K242" t="s">
        <v>22</v>
      </c>
      <c r="L242" s="4">
        <f t="shared" si="14"/>
        <v>40396.208333333336</v>
      </c>
      <c r="M242">
        <v>1281070800</v>
      </c>
      <c r="N242" s="4">
        <f t="shared" si="13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 s="6">
        <f t="shared" si="15"/>
        <v>101.97684085510689</v>
      </c>
      <c r="I243">
        <v>1684</v>
      </c>
      <c r="J243" t="s">
        <v>26</v>
      </c>
      <c r="K243" t="s">
        <v>27</v>
      </c>
      <c r="L243" s="4">
        <f t="shared" si="14"/>
        <v>41742.208333333336</v>
      </c>
      <c r="M243">
        <v>1397365200</v>
      </c>
      <c r="N243" s="4">
        <f t="shared" si="13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 s="6">
        <f t="shared" si="15"/>
        <v>42.915999999999997</v>
      </c>
      <c r="I244">
        <v>250</v>
      </c>
      <c r="J244" t="s">
        <v>21</v>
      </c>
      <c r="K244" t="s">
        <v>22</v>
      </c>
      <c r="L244" s="4">
        <f t="shared" si="14"/>
        <v>42865.208333333328</v>
      </c>
      <c r="M244">
        <v>1494392400</v>
      </c>
      <c r="N244" s="4">
        <f t="shared" si="13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 s="6">
        <f t="shared" si="15"/>
        <v>43.025210084033617</v>
      </c>
      <c r="I245">
        <v>238</v>
      </c>
      <c r="J245" t="s">
        <v>21</v>
      </c>
      <c r="K245" t="s">
        <v>22</v>
      </c>
      <c r="L245" s="4">
        <f t="shared" si="14"/>
        <v>43163.25</v>
      </c>
      <c r="M245">
        <v>1520143200</v>
      </c>
      <c r="N245" s="4">
        <f t="shared" si="13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 s="6">
        <f t="shared" si="15"/>
        <v>75.245283018867923</v>
      </c>
      <c r="I246">
        <v>53</v>
      </c>
      <c r="J246" t="s">
        <v>21</v>
      </c>
      <c r="K246" t="s">
        <v>22</v>
      </c>
      <c r="L246" s="4">
        <f t="shared" si="14"/>
        <v>41834.208333333336</v>
      </c>
      <c r="M246">
        <v>1405314000</v>
      </c>
      <c r="N246" s="4">
        <f t="shared" si="13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 s="6">
        <f t="shared" si="15"/>
        <v>69.023364485981304</v>
      </c>
      <c r="I247">
        <v>214</v>
      </c>
      <c r="J247" t="s">
        <v>21</v>
      </c>
      <c r="K247" t="s">
        <v>22</v>
      </c>
      <c r="L247" s="4">
        <f t="shared" si="14"/>
        <v>41736.208333333336</v>
      </c>
      <c r="M247">
        <v>1396846800</v>
      </c>
      <c r="N247" s="4">
        <f t="shared" si="13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 s="6">
        <f t="shared" si="15"/>
        <v>65.986486486486484</v>
      </c>
      <c r="I248">
        <v>222</v>
      </c>
      <c r="J248" t="s">
        <v>21</v>
      </c>
      <c r="K248" t="s">
        <v>22</v>
      </c>
      <c r="L248" s="4">
        <f t="shared" si="14"/>
        <v>41491.208333333336</v>
      </c>
      <c r="M248">
        <v>1375678800</v>
      </c>
      <c r="N248" s="4">
        <f t="shared" si="13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 s="6">
        <f t="shared" si="15"/>
        <v>98.013800424628457</v>
      </c>
      <c r="I249">
        <v>1884</v>
      </c>
      <c r="J249" t="s">
        <v>21</v>
      </c>
      <c r="K249" t="s">
        <v>22</v>
      </c>
      <c r="L249" s="4">
        <f t="shared" si="14"/>
        <v>42726.25</v>
      </c>
      <c r="M249">
        <v>1482386400</v>
      </c>
      <c r="N249" s="4">
        <f t="shared" si="13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 s="6">
        <f t="shared" si="15"/>
        <v>60.105504587155963</v>
      </c>
      <c r="I250">
        <v>218</v>
      </c>
      <c r="J250" t="s">
        <v>26</v>
      </c>
      <c r="K250" t="s">
        <v>27</v>
      </c>
      <c r="L250" s="4">
        <f t="shared" si="14"/>
        <v>42004.25</v>
      </c>
      <c r="M250">
        <v>1420005600</v>
      </c>
      <c r="N250" s="4">
        <f t="shared" si="13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 s="6">
        <f t="shared" si="15"/>
        <v>26.000773395204948</v>
      </c>
      <c r="I251">
        <v>6465</v>
      </c>
      <c r="J251" t="s">
        <v>21</v>
      </c>
      <c r="K251" t="s">
        <v>22</v>
      </c>
      <c r="L251" s="4">
        <f t="shared" si="14"/>
        <v>42006.25</v>
      </c>
      <c r="M251">
        <v>1420178400</v>
      </c>
      <c r="N251" s="4">
        <f t="shared" si="13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 s="6">
        <f t="shared" si="15"/>
        <v>3</v>
      </c>
      <c r="I252">
        <v>1</v>
      </c>
      <c r="J252" t="s">
        <v>21</v>
      </c>
      <c r="K252" t="s">
        <v>22</v>
      </c>
      <c r="L252" s="4">
        <f t="shared" si="14"/>
        <v>40203.25</v>
      </c>
      <c r="M252">
        <v>1264399200</v>
      </c>
      <c r="N252" s="4">
        <f t="shared" si="13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 s="6">
        <f t="shared" si="15"/>
        <v>38.019801980198018</v>
      </c>
      <c r="I253">
        <v>101</v>
      </c>
      <c r="J253" t="s">
        <v>21</v>
      </c>
      <c r="K253" t="s">
        <v>22</v>
      </c>
      <c r="L253" s="4">
        <f t="shared" si="14"/>
        <v>41252.25</v>
      </c>
      <c r="M253">
        <v>1355032800</v>
      </c>
      <c r="N253" s="4">
        <f t="shared" si="13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 s="6">
        <f t="shared" si="15"/>
        <v>106.15254237288136</v>
      </c>
      <c r="I254">
        <v>59</v>
      </c>
      <c r="J254" t="s">
        <v>21</v>
      </c>
      <c r="K254" t="s">
        <v>22</v>
      </c>
      <c r="L254" s="4">
        <f t="shared" si="14"/>
        <v>41572.208333333336</v>
      </c>
      <c r="M254">
        <v>1382677200</v>
      </c>
      <c r="N254" s="4">
        <f t="shared" si="13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 s="6">
        <f t="shared" si="15"/>
        <v>81.019475655430711</v>
      </c>
      <c r="I255">
        <v>1335</v>
      </c>
      <c r="J255" t="s">
        <v>15</v>
      </c>
      <c r="K255" t="s">
        <v>16</v>
      </c>
      <c r="L255" s="4">
        <f t="shared" si="14"/>
        <v>40641.208333333336</v>
      </c>
      <c r="M255">
        <v>1302238800</v>
      </c>
      <c r="N255" s="4">
        <f t="shared" si="13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 s="6">
        <f t="shared" si="15"/>
        <v>96.647727272727266</v>
      </c>
      <c r="I256">
        <v>88</v>
      </c>
      <c r="J256" t="s">
        <v>21</v>
      </c>
      <c r="K256" t="s">
        <v>22</v>
      </c>
      <c r="L256" s="4">
        <f t="shared" si="14"/>
        <v>42787.25</v>
      </c>
      <c r="M256">
        <v>1487656800</v>
      </c>
      <c r="N256" s="4">
        <f t="shared" si="13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 s="6">
        <f t="shared" si="15"/>
        <v>57.003535651149086</v>
      </c>
      <c r="I257">
        <v>1697</v>
      </c>
      <c r="J257" t="s">
        <v>21</v>
      </c>
      <c r="K257" t="s">
        <v>22</v>
      </c>
      <c r="L257" s="4">
        <f t="shared" si="14"/>
        <v>40590.25</v>
      </c>
      <c r="M257">
        <v>1297836000</v>
      </c>
      <c r="N257" s="4">
        <f t="shared" si="13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 s="6">
        <f t="shared" si="15"/>
        <v>63.93333333333333</v>
      </c>
      <c r="I258">
        <v>15</v>
      </c>
      <c r="J258" t="s">
        <v>40</v>
      </c>
      <c r="K258" t="s">
        <v>41</v>
      </c>
      <c r="L258" s="4">
        <f t="shared" si="14"/>
        <v>42393.25</v>
      </c>
      <c r="M258">
        <v>1453615200</v>
      </c>
      <c r="N258" s="4">
        <f t="shared" si="13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($E259/$D259)*100</f>
        <v>146</v>
      </c>
      <c r="G259" t="s">
        <v>20</v>
      </c>
      <c r="H259" s="6">
        <f t="shared" si="15"/>
        <v>90.456521739130437</v>
      </c>
      <c r="I259">
        <v>92</v>
      </c>
      <c r="J259" t="s">
        <v>21</v>
      </c>
      <c r="K259" t="s">
        <v>22</v>
      </c>
      <c r="L259" s="4">
        <f t="shared" si="14"/>
        <v>41338.25</v>
      </c>
      <c r="M259">
        <v>1362463200</v>
      </c>
      <c r="N259" s="4">
        <f t="shared" ref="N259:N322" si="17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 s="6">
        <f t="shared" si="15"/>
        <v>72.172043010752688</v>
      </c>
      <c r="I260">
        <v>186</v>
      </c>
      <c r="J260" t="s">
        <v>21</v>
      </c>
      <c r="K260" t="s">
        <v>22</v>
      </c>
      <c r="L260" s="4">
        <f t="shared" ref="L260:L323" si="18">(((M260/60)/60)/24)+DATE(1970,1,1)</f>
        <v>42712.25</v>
      </c>
      <c r="M260">
        <v>1481176800</v>
      </c>
      <c r="N260" s="4">
        <f t="shared" si="17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 s="6">
        <f t="shared" ref="H261:H324" si="19">AVERAGE(E261/I261)</f>
        <v>77.934782608695656</v>
      </c>
      <c r="I261">
        <v>138</v>
      </c>
      <c r="J261" t="s">
        <v>21</v>
      </c>
      <c r="K261" t="s">
        <v>22</v>
      </c>
      <c r="L261" s="4">
        <f t="shared" si="18"/>
        <v>41251.25</v>
      </c>
      <c r="M261">
        <v>1354946400</v>
      </c>
      <c r="N261" s="4">
        <f t="shared" si="17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 s="6">
        <f t="shared" si="19"/>
        <v>38.065134099616856</v>
      </c>
      <c r="I262">
        <v>261</v>
      </c>
      <c r="J262" t="s">
        <v>21</v>
      </c>
      <c r="K262" t="s">
        <v>22</v>
      </c>
      <c r="L262" s="4">
        <f t="shared" si="18"/>
        <v>41180.208333333336</v>
      </c>
      <c r="M262">
        <v>1348808400</v>
      </c>
      <c r="N262" s="4">
        <f t="shared" si="17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 s="6">
        <f t="shared" si="19"/>
        <v>57.936123348017624</v>
      </c>
      <c r="I263">
        <v>454</v>
      </c>
      <c r="J263" t="s">
        <v>21</v>
      </c>
      <c r="K263" t="s">
        <v>22</v>
      </c>
      <c r="L263" s="4">
        <f t="shared" si="18"/>
        <v>40415.208333333336</v>
      </c>
      <c r="M263">
        <v>1282712400</v>
      </c>
      <c r="N263" s="4">
        <f t="shared" si="17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 s="6">
        <f t="shared" si="19"/>
        <v>49.794392523364486</v>
      </c>
      <c r="I264">
        <v>107</v>
      </c>
      <c r="J264" t="s">
        <v>21</v>
      </c>
      <c r="K264" t="s">
        <v>22</v>
      </c>
      <c r="L264" s="4">
        <f t="shared" si="18"/>
        <v>40638.208333333336</v>
      </c>
      <c r="M264">
        <v>1301979600</v>
      </c>
      <c r="N264" s="4">
        <f t="shared" si="17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 s="6">
        <f t="shared" si="19"/>
        <v>54.050251256281406</v>
      </c>
      <c r="I265">
        <v>199</v>
      </c>
      <c r="J265" t="s">
        <v>21</v>
      </c>
      <c r="K265" t="s">
        <v>22</v>
      </c>
      <c r="L265" s="4">
        <f t="shared" si="18"/>
        <v>40187.25</v>
      </c>
      <c r="M265">
        <v>1263016800</v>
      </c>
      <c r="N265" s="4">
        <f t="shared" si="17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 s="6">
        <f t="shared" si="19"/>
        <v>30.002721335268504</v>
      </c>
      <c r="I266">
        <v>5512</v>
      </c>
      <c r="J266" t="s">
        <v>21</v>
      </c>
      <c r="K266" t="s">
        <v>22</v>
      </c>
      <c r="L266" s="4">
        <f t="shared" si="18"/>
        <v>41317.25</v>
      </c>
      <c r="M266">
        <v>1360648800</v>
      </c>
      <c r="N266" s="4">
        <f t="shared" si="17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 s="6">
        <f t="shared" si="19"/>
        <v>70.127906976744185</v>
      </c>
      <c r="I267">
        <v>86</v>
      </c>
      <c r="J267" t="s">
        <v>21</v>
      </c>
      <c r="K267" t="s">
        <v>22</v>
      </c>
      <c r="L267" s="4">
        <f t="shared" si="18"/>
        <v>42372.25</v>
      </c>
      <c r="M267">
        <v>1451800800</v>
      </c>
      <c r="N267" s="4">
        <f t="shared" si="17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 s="6">
        <f t="shared" si="19"/>
        <v>26.996228786926462</v>
      </c>
      <c r="I268">
        <v>3182</v>
      </c>
      <c r="J268" t="s">
        <v>107</v>
      </c>
      <c r="K268" t="s">
        <v>108</v>
      </c>
      <c r="L268" s="4">
        <f t="shared" si="18"/>
        <v>41950.25</v>
      </c>
      <c r="M268">
        <v>1415340000</v>
      </c>
      <c r="N268" s="4">
        <f t="shared" si="17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 s="6">
        <f t="shared" si="19"/>
        <v>51.990606936416185</v>
      </c>
      <c r="I269">
        <v>2768</v>
      </c>
      <c r="J269" t="s">
        <v>26</v>
      </c>
      <c r="K269" t="s">
        <v>27</v>
      </c>
      <c r="L269" s="4">
        <f t="shared" si="18"/>
        <v>41206.208333333336</v>
      </c>
      <c r="M269">
        <v>1351054800</v>
      </c>
      <c r="N269" s="4">
        <f t="shared" si="17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 s="6">
        <f t="shared" si="19"/>
        <v>56.416666666666664</v>
      </c>
      <c r="I270">
        <v>48</v>
      </c>
      <c r="J270" t="s">
        <v>21</v>
      </c>
      <c r="K270" t="s">
        <v>22</v>
      </c>
      <c r="L270" s="4">
        <f t="shared" si="18"/>
        <v>41186.208333333336</v>
      </c>
      <c r="M270">
        <v>1349326800</v>
      </c>
      <c r="N270" s="4">
        <f t="shared" si="17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 s="6">
        <f t="shared" si="19"/>
        <v>101.63218390804597</v>
      </c>
      <c r="I271">
        <v>87</v>
      </c>
      <c r="J271" t="s">
        <v>21</v>
      </c>
      <c r="K271" t="s">
        <v>22</v>
      </c>
      <c r="L271" s="4">
        <f t="shared" si="18"/>
        <v>43496.25</v>
      </c>
      <c r="M271">
        <v>1548914400</v>
      </c>
      <c r="N271" s="4">
        <f t="shared" si="17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 s="6">
        <f t="shared" si="19"/>
        <v>25.005291005291006</v>
      </c>
      <c r="I272">
        <v>1890</v>
      </c>
      <c r="J272" t="s">
        <v>21</v>
      </c>
      <c r="K272" t="s">
        <v>22</v>
      </c>
      <c r="L272" s="4">
        <f t="shared" si="18"/>
        <v>40514.25</v>
      </c>
      <c r="M272">
        <v>1291269600</v>
      </c>
      <c r="N272" s="4">
        <f t="shared" si="17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 s="6">
        <f t="shared" si="19"/>
        <v>32.016393442622949</v>
      </c>
      <c r="I273">
        <v>61</v>
      </c>
      <c r="J273" t="s">
        <v>21</v>
      </c>
      <c r="K273" t="s">
        <v>22</v>
      </c>
      <c r="L273" s="4">
        <f t="shared" si="18"/>
        <v>42345.25</v>
      </c>
      <c r="M273">
        <v>1449468000</v>
      </c>
      <c r="N273" s="4">
        <f t="shared" si="17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 s="6">
        <f t="shared" si="19"/>
        <v>82.021647307286173</v>
      </c>
      <c r="I274">
        <v>1894</v>
      </c>
      <c r="J274" t="s">
        <v>21</v>
      </c>
      <c r="K274" t="s">
        <v>22</v>
      </c>
      <c r="L274" s="4">
        <f t="shared" si="18"/>
        <v>43656.208333333328</v>
      </c>
      <c r="M274">
        <v>1562734800</v>
      </c>
      <c r="N274" s="4">
        <f t="shared" si="17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 s="6">
        <f t="shared" si="19"/>
        <v>37.957446808510639</v>
      </c>
      <c r="I275">
        <v>282</v>
      </c>
      <c r="J275" t="s">
        <v>15</v>
      </c>
      <c r="K275" t="s">
        <v>16</v>
      </c>
      <c r="L275" s="4">
        <f t="shared" si="18"/>
        <v>42995.208333333328</v>
      </c>
      <c r="M275">
        <v>1505624400</v>
      </c>
      <c r="N275" s="4">
        <f t="shared" si="17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 s="6">
        <f t="shared" si="19"/>
        <v>51.533333333333331</v>
      </c>
      <c r="I276">
        <v>15</v>
      </c>
      <c r="J276" t="s">
        <v>21</v>
      </c>
      <c r="K276" t="s">
        <v>22</v>
      </c>
      <c r="L276" s="4">
        <f t="shared" si="18"/>
        <v>43045.25</v>
      </c>
      <c r="M276">
        <v>1509948000</v>
      </c>
      <c r="N276" s="4">
        <f t="shared" si="17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 s="6">
        <f t="shared" si="19"/>
        <v>81.198275862068968</v>
      </c>
      <c r="I277">
        <v>116</v>
      </c>
      <c r="J277" t="s">
        <v>21</v>
      </c>
      <c r="K277" t="s">
        <v>22</v>
      </c>
      <c r="L277" s="4">
        <f t="shared" si="18"/>
        <v>43561.208333333328</v>
      </c>
      <c r="M277">
        <v>1554526800</v>
      </c>
      <c r="N277" s="4">
        <f t="shared" si="17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 s="6">
        <f t="shared" si="19"/>
        <v>40.030075187969928</v>
      </c>
      <c r="I278">
        <v>133</v>
      </c>
      <c r="J278" t="s">
        <v>21</v>
      </c>
      <c r="K278" t="s">
        <v>22</v>
      </c>
      <c r="L278" s="4">
        <f t="shared" si="18"/>
        <v>41018.208333333336</v>
      </c>
      <c r="M278">
        <v>1334811600</v>
      </c>
      <c r="N278" s="4">
        <f t="shared" si="17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 s="6">
        <f t="shared" si="19"/>
        <v>89.939759036144579</v>
      </c>
      <c r="I279">
        <v>83</v>
      </c>
      <c r="J279" t="s">
        <v>21</v>
      </c>
      <c r="K279" t="s">
        <v>22</v>
      </c>
      <c r="L279" s="4">
        <f t="shared" si="18"/>
        <v>40378.208333333336</v>
      </c>
      <c r="M279">
        <v>1279515600</v>
      </c>
      <c r="N279" s="4">
        <f t="shared" si="17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 s="6">
        <f t="shared" si="19"/>
        <v>96.692307692307693</v>
      </c>
      <c r="I280">
        <v>91</v>
      </c>
      <c r="J280" t="s">
        <v>21</v>
      </c>
      <c r="K280" t="s">
        <v>22</v>
      </c>
      <c r="L280" s="4">
        <f t="shared" si="18"/>
        <v>41239.25</v>
      </c>
      <c r="M280">
        <v>1353909600</v>
      </c>
      <c r="N280" s="4">
        <f t="shared" si="17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 s="6">
        <f t="shared" si="19"/>
        <v>25.010989010989011</v>
      </c>
      <c r="I281">
        <v>546</v>
      </c>
      <c r="J281" t="s">
        <v>21</v>
      </c>
      <c r="K281" t="s">
        <v>22</v>
      </c>
      <c r="L281" s="4">
        <f t="shared" si="18"/>
        <v>43346.208333333328</v>
      </c>
      <c r="M281">
        <v>1535950800</v>
      </c>
      <c r="N281" s="4">
        <f t="shared" si="17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 s="6">
        <f t="shared" si="19"/>
        <v>36.987277353689571</v>
      </c>
      <c r="I282">
        <v>393</v>
      </c>
      <c r="J282" t="s">
        <v>21</v>
      </c>
      <c r="K282" t="s">
        <v>22</v>
      </c>
      <c r="L282" s="4">
        <f t="shared" si="18"/>
        <v>43060.25</v>
      </c>
      <c r="M282">
        <v>1511244000</v>
      </c>
      <c r="N282" s="4">
        <f t="shared" si="17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 s="6">
        <f t="shared" si="19"/>
        <v>73.012609117361791</v>
      </c>
      <c r="I283">
        <v>2062</v>
      </c>
      <c r="J283" t="s">
        <v>21</v>
      </c>
      <c r="K283" t="s">
        <v>22</v>
      </c>
      <c r="L283" s="4">
        <f t="shared" si="18"/>
        <v>40979.25</v>
      </c>
      <c r="M283">
        <v>1331445600</v>
      </c>
      <c r="N283" s="4">
        <f t="shared" si="17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 s="6">
        <f t="shared" si="19"/>
        <v>68.240601503759393</v>
      </c>
      <c r="I284">
        <v>133</v>
      </c>
      <c r="J284" t="s">
        <v>21</v>
      </c>
      <c r="K284" t="s">
        <v>22</v>
      </c>
      <c r="L284" s="4">
        <f t="shared" si="18"/>
        <v>42701.25</v>
      </c>
      <c r="M284">
        <v>1480226400</v>
      </c>
      <c r="N284" s="4">
        <f t="shared" si="17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 s="6">
        <f t="shared" si="19"/>
        <v>52.310344827586206</v>
      </c>
      <c r="I285">
        <v>29</v>
      </c>
      <c r="J285" t="s">
        <v>36</v>
      </c>
      <c r="K285" t="s">
        <v>37</v>
      </c>
      <c r="L285" s="4">
        <f t="shared" si="18"/>
        <v>42520.208333333328</v>
      </c>
      <c r="M285">
        <v>1464584400</v>
      </c>
      <c r="N285" s="4">
        <f t="shared" si="17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 s="6">
        <f t="shared" si="19"/>
        <v>61.765151515151516</v>
      </c>
      <c r="I286">
        <v>132</v>
      </c>
      <c r="J286" t="s">
        <v>21</v>
      </c>
      <c r="K286" t="s">
        <v>22</v>
      </c>
      <c r="L286" s="4">
        <f t="shared" si="18"/>
        <v>41030.208333333336</v>
      </c>
      <c r="M286">
        <v>1335848400</v>
      </c>
      <c r="N286" s="4">
        <f t="shared" si="17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 s="6">
        <f t="shared" si="19"/>
        <v>25.027559055118111</v>
      </c>
      <c r="I287">
        <v>254</v>
      </c>
      <c r="J287" t="s">
        <v>21</v>
      </c>
      <c r="K287" t="s">
        <v>22</v>
      </c>
      <c r="L287" s="4">
        <f t="shared" si="18"/>
        <v>42623.208333333328</v>
      </c>
      <c r="M287">
        <v>1473483600</v>
      </c>
      <c r="N287" s="4">
        <f t="shared" si="17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 s="6">
        <f t="shared" si="19"/>
        <v>106.28804347826087</v>
      </c>
      <c r="I288">
        <v>184</v>
      </c>
      <c r="J288" t="s">
        <v>21</v>
      </c>
      <c r="K288" t="s">
        <v>22</v>
      </c>
      <c r="L288" s="4">
        <f t="shared" si="18"/>
        <v>42697.25</v>
      </c>
      <c r="M288">
        <v>1479880800</v>
      </c>
      <c r="N288" s="4">
        <f t="shared" si="17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 s="6">
        <f t="shared" si="19"/>
        <v>75.07386363636364</v>
      </c>
      <c r="I289">
        <v>176</v>
      </c>
      <c r="J289" t="s">
        <v>21</v>
      </c>
      <c r="K289" t="s">
        <v>22</v>
      </c>
      <c r="L289" s="4">
        <f t="shared" si="18"/>
        <v>42122.208333333328</v>
      </c>
      <c r="M289">
        <v>1430197200</v>
      </c>
      <c r="N289" s="4">
        <f t="shared" si="17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 s="6">
        <f t="shared" si="19"/>
        <v>39.970802919708028</v>
      </c>
      <c r="I290">
        <v>137</v>
      </c>
      <c r="J290" t="s">
        <v>36</v>
      </c>
      <c r="K290" t="s">
        <v>37</v>
      </c>
      <c r="L290" s="4">
        <f t="shared" si="18"/>
        <v>40982.208333333336</v>
      </c>
      <c r="M290">
        <v>1331701200</v>
      </c>
      <c r="N290" s="4">
        <f t="shared" si="17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 s="6">
        <f t="shared" si="19"/>
        <v>39.982195845697326</v>
      </c>
      <c r="I291">
        <v>337</v>
      </c>
      <c r="J291" t="s">
        <v>15</v>
      </c>
      <c r="K291" t="s">
        <v>16</v>
      </c>
      <c r="L291" s="4">
        <f t="shared" si="18"/>
        <v>42219.208333333328</v>
      </c>
      <c r="M291">
        <v>1438578000</v>
      </c>
      <c r="N291" s="4">
        <f t="shared" si="17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 s="6">
        <f t="shared" si="19"/>
        <v>101.01541850220265</v>
      </c>
      <c r="I292">
        <v>908</v>
      </c>
      <c r="J292" t="s">
        <v>21</v>
      </c>
      <c r="K292" t="s">
        <v>22</v>
      </c>
      <c r="L292" s="4">
        <f t="shared" si="18"/>
        <v>41404.208333333336</v>
      </c>
      <c r="M292">
        <v>1368162000</v>
      </c>
      <c r="N292" s="4">
        <f t="shared" si="17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 s="6">
        <f t="shared" si="19"/>
        <v>76.813084112149539</v>
      </c>
      <c r="I293">
        <v>107</v>
      </c>
      <c r="J293" t="s">
        <v>21</v>
      </c>
      <c r="K293" t="s">
        <v>22</v>
      </c>
      <c r="L293" s="4">
        <f t="shared" si="18"/>
        <v>40831.208333333336</v>
      </c>
      <c r="M293">
        <v>1318654800</v>
      </c>
      <c r="N293" s="4">
        <f t="shared" si="17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 s="6">
        <f t="shared" si="19"/>
        <v>71.7</v>
      </c>
      <c r="I294">
        <v>10</v>
      </c>
      <c r="J294" t="s">
        <v>21</v>
      </c>
      <c r="K294" t="s">
        <v>22</v>
      </c>
      <c r="L294" s="4">
        <f t="shared" si="18"/>
        <v>40984.208333333336</v>
      </c>
      <c r="M294">
        <v>1331874000</v>
      </c>
      <c r="N294" s="4">
        <f t="shared" si="17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 s="6">
        <f t="shared" si="19"/>
        <v>33.28125</v>
      </c>
      <c r="I295">
        <v>32</v>
      </c>
      <c r="J295" t="s">
        <v>107</v>
      </c>
      <c r="K295" t="s">
        <v>108</v>
      </c>
      <c r="L295" s="4">
        <f t="shared" si="18"/>
        <v>40456.208333333336</v>
      </c>
      <c r="M295">
        <v>1286254800</v>
      </c>
      <c r="N295" s="4">
        <f t="shared" si="17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 s="6">
        <f t="shared" si="19"/>
        <v>43.923497267759565</v>
      </c>
      <c r="I296">
        <v>183</v>
      </c>
      <c r="J296" t="s">
        <v>21</v>
      </c>
      <c r="K296" t="s">
        <v>22</v>
      </c>
      <c r="L296" s="4">
        <f t="shared" si="18"/>
        <v>43399.208333333328</v>
      </c>
      <c r="M296">
        <v>1540530000</v>
      </c>
      <c r="N296" s="4">
        <f t="shared" si="17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 s="6">
        <f t="shared" si="19"/>
        <v>36.004712041884815</v>
      </c>
      <c r="I297">
        <v>1910</v>
      </c>
      <c r="J297" t="s">
        <v>98</v>
      </c>
      <c r="K297" t="s">
        <v>99</v>
      </c>
      <c r="L297" s="4">
        <f t="shared" si="18"/>
        <v>41562.208333333336</v>
      </c>
      <c r="M297">
        <v>1381813200</v>
      </c>
      <c r="N297" s="4">
        <f t="shared" si="17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 s="6">
        <f t="shared" si="19"/>
        <v>88.21052631578948</v>
      </c>
      <c r="I298">
        <v>38</v>
      </c>
      <c r="J298" t="s">
        <v>26</v>
      </c>
      <c r="K298" t="s">
        <v>27</v>
      </c>
      <c r="L298" s="4">
        <f t="shared" si="18"/>
        <v>43493.25</v>
      </c>
      <c r="M298">
        <v>1548655200</v>
      </c>
      <c r="N298" s="4">
        <f t="shared" si="17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 s="6">
        <f t="shared" si="19"/>
        <v>65.240384615384613</v>
      </c>
      <c r="I299">
        <v>104</v>
      </c>
      <c r="J299" t="s">
        <v>26</v>
      </c>
      <c r="K299" t="s">
        <v>27</v>
      </c>
      <c r="L299" s="4">
        <f t="shared" si="18"/>
        <v>41653.25</v>
      </c>
      <c r="M299">
        <v>1389679200</v>
      </c>
      <c r="N299" s="4">
        <f t="shared" si="17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 s="6">
        <f t="shared" si="19"/>
        <v>69.958333333333329</v>
      </c>
      <c r="I300">
        <v>72</v>
      </c>
      <c r="J300" t="s">
        <v>21</v>
      </c>
      <c r="K300" t="s">
        <v>22</v>
      </c>
      <c r="L300" s="4">
        <f t="shared" si="18"/>
        <v>42426.25</v>
      </c>
      <c r="M300">
        <v>1456466400</v>
      </c>
      <c r="N300" s="4">
        <f t="shared" si="17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 s="6">
        <f t="shared" si="19"/>
        <v>39.877551020408163</v>
      </c>
      <c r="I301">
        <v>49</v>
      </c>
      <c r="J301" t="s">
        <v>21</v>
      </c>
      <c r="K301" t="s">
        <v>22</v>
      </c>
      <c r="L301" s="4">
        <f t="shared" si="18"/>
        <v>42432.25</v>
      </c>
      <c r="M301">
        <v>1456984800</v>
      </c>
      <c r="N301" s="4">
        <f t="shared" si="17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 s="6">
        <f t="shared" si="19"/>
        <v>5</v>
      </c>
      <c r="I302">
        <v>1</v>
      </c>
      <c r="J302" t="s">
        <v>36</v>
      </c>
      <c r="K302" t="s">
        <v>37</v>
      </c>
      <c r="L302" s="4">
        <f t="shared" si="18"/>
        <v>42977.208333333328</v>
      </c>
      <c r="M302">
        <v>1504069200</v>
      </c>
      <c r="N302" s="4">
        <f t="shared" si="17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 s="6">
        <f t="shared" si="19"/>
        <v>41.023728813559323</v>
      </c>
      <c r="I303">
        <v>295</v>
      </c>
      <c r="J303" t="s">
        <v>21</v>
      </c>
      <c r="K303" t="s">
        <v>22</v>
      </c>
      <c r="L303" s="4">
        <f t="shared" si="18"/>
        <v>42061.25</v>
      </c>
      <c r="M303">
        <v>1424930400</v>
      </c>
      <c r="N303" s="4">
        <f t="shared" si="17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 s="6">
        <f t="shared" si="19"/>
        <v>98.914285714285711</v>
      </c>
      <c r="I304">
        <v>245</v>
      </c>
      <c r="J304" t="s">
        <v>21</v>
      </c>
      <c r="K304" t="s">
        <v>22</v>
      </c>
      <c r="L304" s="4">
        <f t="shared" si="18"/>
        <v>43345.208333333328</v>
      </c>
      <c r="M304">
        <v>1535864400</v>
      </c>
      <c r="N304" s="4">
        <f t="shared" si="17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 s="6">
        <f t="shared" si="19"/>
        <v>87.78125</v>
      </c>
      <c r="I305">
        <v>32</v>
      </c>
      <c r="J305" t="s">
        <v>21</v>
      </c>
      <c r="K305" t="s">
        <v>22</v>
      </c>
      <c r="L305" s="4">
        <f t="shared" si="18"/>
        <v>42376.25</v>
      </c>
      <c r="M305">
        <v>1452146400</v>
      </c>
      <c r="N305" s="4">
        <f t="shared" si="17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 s="6">
        <f t="shared" si="19"/>
        <v>80.767605633802816</v>
      </c>
      <c r="I306">
        <v>142</v>
      </c>
      <c r="J306" t="s">
        <v>21</v>
      </c>
      <c r="K306" t="s">
        <v>22</v>
      </c>
      <c r="L306" s="4">
        <f t="shared" si="18"/>
        <v>42589.208333333328</v>
      </c>
      <c r="M306">
        <v>1470546000</v>
      </c>
      <c r="N306" s="4">
        <f t="shared" si="17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 s="6">
        <f t="shared" si="19"/>
        <v>94.28235294117647</v>
      </c>
      <c r="I307">
        <v>85</v>
      </c>
      <c r="J307" t="s">
        <v>21</v>
      </c>
      <c r="K307" t="s">
        <v>22</v>
      </c>
      <c r="L307" s="4">
        <f t="shared" si="18"/>
        <v>42448.208333333328</v>
      </c>
      <c r="M307">
        <v>1458363600</v>
      </c>
      <c r="N307" s="4">
        <f t="shared" si="17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 s="6">
        <f t="shared" si="19"/>
        <v>73.428571428571431</v>
      </c>
      <c r="I308">
        <v>7</v>
      </c>
      <c r="J308" t="s">
        <v>21</v>
      </c>
      <c r="K308" t="s">
        <v>22</v>
      </c>
      <c r="L308" s="4">
        <f t="shared" si="18"/>
        <v>42930.208333333328</v>
      </c>
      <c r="M308">
        <v>1500008400</v>
      </c>
      <c r="N308" s="4">
        <f t="shared" si="17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 s="6">
        <f t="shared" si="19"/>
        <v>65.968133535660087</v>
      </c>
      <c r="I309">
        <v>659</v>
      </c>
      <c r="J309" t="s">
        <v>36</v>
      </c>
      <c r="K309" t="s">
        <v>37</v>
      </c>
      <c r="L309" s="4">
        <f t="shared" si="18"/>
        <v>41066.208333333336</v>
      </c>
      <c r="M309">
        <v>1338958800</v>
      </c>
      <c r="N309" s="4">
        <f t="shared" si="17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 s="6">
        <f t="shared" si="19"/>
        <v>109.04109589041096</v>
      </c>
      <c r="I310">
        <v>803</v>
      </c>
      <c r="J310" t="s">
        <v>21</v>
      </c>
      <c r="K310" t="s">
        <v>22</v>
      </c>
      <c r="L310" s="4">
        <f t="shared" si="18"/>
        <v>40651.208333333336</v>
      </c>
      <c r="M310">
        <v>1303102800</v>
      </c>
      <c r="N310" s="4">
        <f t="shared" si="17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 s="6">
        <f t="shared" si="19"/>
        <v>41.16</v>
      </c>
      <c r="I311">
        <v>75</v>
      </c>
      <c r="J311" t="s">
        <v>21</v>
      </c>
      <c r="K311" t="s">
        <v>22</v>
      </c>
      <c r="L311" s="4">
        <f t="shared" si="18"/>
        <v>40807.208333333336</v>
      </c>
      <c r="M311">
        <v>1316581200</v>
      </c>
      <c r="N311" s="4">
        <f t="shared" si="17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 s="6">
        <f t="shared" si="19"/>
        <v>99.125</v>
      </c>
      <c r="I312">
        <v>16</v>
      </c>
      <c r="J312" t="s">
        <v>21</v>
      </c>
      <c r="K312" t="s">
        <v>22</v>
      </c>
      <c r="L312" s="4">
        <f t="shared" si="18"/>
        <v>40277.208333333336</v>
      </c>
      <c r="M312">
        <v>1270789200</v>
      </c>
      <c r="N312" s="4">
        <f t="shared" si="17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 s="6">
        <f t="shared" si="19"/>
        <v>105.88429752066116</v>
      </c>
      <c r="I313">
        <v>121</v>
      </c>
      <c r="J313" t="s">
        <v>21</v>
      </c>
      <c r="K313" t="s">
        <v>22</v>
      </c>
      <c r="L313" s="4">
        <f t="shared" si="18"/>
        <v>40590.25</v>
      </c>
      <c r="M313">
        <v>1297836000</v>
      </c>
      <c r="N313" s="4">
        <f t="shared" si="17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 s="6">
        <f t="shared" si="19"/>
        <v>48.996525921966864</v>
      </c>
      <c r="I314">
        <v>3742</v>
      </c>
      <c r="J314" t="s">
        <v>21</v>
      </c>
      <c r="K314" t="s">
        <v>22</v>
      </c>
      <c r="L314" s="4">
        <f t="shared" si="18"/>
        <v>41572.208333333336</v>
      </c>
      <c r="M314">
        <v>1382677200</v>
      </c>
      <c r="N314" s="4">
        <f t="shared" si="17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 s="6">
        <f t="shared" si="19"/>
        <v>39</v>
      </c>
      <c r="I315">
        <v>223</v>
      </c>
      <c r="J315" t="s">
        <v>21</v>
      </c>
      <c r="K315" t="s">
        <v>22</v>
      </c>
      <c r="L315" s="4">
        <f t="shared" si="18"/>
        <v>40966.25</v>
      </c>
      <c r="M315">
        <v>1330322400</v>
      </c>
      <c r="N315" s="4">
        <f t="shared" si="17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 s="6">
        <f t="shared" si="19"/>
        <v>31.022556390977442</v>
      </c>
      <c r="I316">
        <v>133</v>
      </c>
      <c r="J316" t="s">
        <v>21</v>
      </c>
      <c r="K316" t="s">
        <v>22</v>
      </c>
      <c r="L316" s="4">
        <f t="shared" si="18"/>
        <v>43536.208333333328</v>
      </c>
      <c r="M316">
        <v>1552366800</v>
      </c>
      <c r="N316" s="4">
        <f t="shared" si="17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 s="6">
        <f t="shared" si="19"/>
        <v>103.87096774193549</v>
      </c>
      <c r="I317">
        <v>31</v>
      </c>
      <c r="J317" t="s">
        <v>21</v>
      </c>
      <c r="K317" t="s">
        <v>22</v>
      </c>
      <c r="L317" s="4">
        <f t="shared" si="18"/>
        <v>41783.208333333336</v>
      </c>
      <c r="M317">
        <v>1400907600</v>
      </c>
      <c r="N317" s="4">
        <f t="shared" si="17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 s="6">
        <f t="shared" si="19"/>
        <v>59.268518518518519</v>
      </c>
      <c r="I318">
        <v>108</v>
      </c>
      <c r="J318" t="s">
        <v>107</v>
      </c>
      <c r="K318" t="s">
        <v>108</v>
      </c>
      <c r="L318" s="4">
        <f t="shared" si="18"/>
        <v>43788.25</v>
      </c>
      <c r="M318">
        <v>1574143200</v>
      </c>
      <c r="N318" s="4">
        <f t="shared" si="17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 s="6">
        <f t="shared" si="19"/>
        <v>42.3</v>
      </c>
      <c r="I319">
        <v>30</v>
      </c>
      <c r="J319" t="s">
        <v>21</v>
      </c>
      <c r="K319" t="s">
        <v>22</v>
      </c>
      <c r="L319" s="4">
        <f t="shared" si="18"/>
        <v>42869.208333333328</v>
      </c>
      <c r="M319">
        <v>1494738000</v>
      </c>
      <c r="N319" s="4">
        <f t="shared" si="17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 s="6">
        <f t="shared" si="19"/>
        <v>53.117647058823529</v>
      </c>
      <c r="I320">
        <v>17</v>
      </c>
      <c r="J320" t="s">
        <v>21</v>
      </c>
      <c r="K320" t="s">
        <v>22</v>
      </c>
      <c r="L320" s="4">
        <f t="shared" si="18"/>
        <v>41684.25</v>
      </c>
      <c r="M320">
        <v>1392357600</v>
      </c>
      <c r="N320" s="4">
        <f t="shared" si="17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 s="6">
        <f t="shared" si="19"/>
        <v>50.796875</v>
      </c>
      <c r="I321">
        <v>64</v>
      </c>
      <c r="J321" t="s">
        <v>21</v>
      </c>
      <c r="K321" t="s">
        <v>22</v>
      </c>
      <c r="L321" s="4">
        <f t="shared" si="18"/>
        <v>40402.208333333336</v>
      </c>
      <c r="M321">
        <v>1281589200</v>
      </c>
      <c r="N321" s="4">
        <f t="shared" si="17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 s="6">
        <f t="shared" si="19"/>
        <v>101.15</v>
      </c>
      <c r="I322">
        <v>80</v>
      </c>
      <c r="J322" t="s">
        <v>21</v>
      </c>
      <c r="K322" t="s">
        <v>22</v>
      </c>
      <c r="L322" s="4">
        <f t="shared" si="18"/>
        <v>40673.208333333336</v>
      </c>
      <c r="M322">
        <v>1305003600</v>
      </c>
      <c r="N322" s="4">
        <f t="shared" si="17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($E323/$D323)*100</f>
        <v>94.144366197183089</v>
      </c>
      <c r="G323" t="s">
        <v>14</v>
      </c>
      <c r="H323" s="6">
        <f t="shared" si="19"/>
        <v>65.000810372771468</v>
      </c>
      <c r="I323">
        <v>2468</v>
      </c>
      <c r="J323" t="s">
        <v>21</v>
      </c>
      <c r="K323" t="s">
        <v>22</v>
      </c>
      <c r="L323" s="4">
        <f t="shared" si="18"/>
        <v>40634.208333333336</v>
      </c>
      <c r="M323">
        <v>1301634000</v>
      </c>
      <c r="N323" s="4">
        <f t="shared" ref="N323:N386" si="21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 s="6">
        <f t="shared" si="19"/>
        <v>37.998645510835914</v>
      </c>
      <c r="I324">
        <v>5168</v>
      </c>
      <c r="J324" t="s">
        <v>21</v>
      </c>
      <c r="K324" t="s">
        <v>22</v>
      </c>
      <c r="L324" s="4">
        <f t="shared" ref="L324:L387" si="22">(((M324/60)/60)/24)+DATE(1970,1,1)</f>
        <v>40507.25</v>
      </c>
      <c r="M324">
        <v>1290664800</v>
      </c>
      <c r="N324" s="4">
        <f t="shared" si="21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 s="6">
        <f t="shared" ref="H325:H388" si="23">AVERAGE(E325/I325)</f>
        <v>82.615384615384613</v>
      </c>
      <c r="I325">
        <v>26</v>
      </c>
      <c r="J325" t="s">
        <v>40</v>
      </c>
      <c r="K325" t="s">
        <v>41</v>
      </c>
      <c r="L325" s="4">
        <f t="shared" si="22"/>
        <v>41725.208333333336</v>
      </c>
      <c r="M325">
        <v>1395896400</v>
      </c>
      <c r="N325" s="4">
        <f t="shared" si="21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 s="6">
        <f t="shared" si="23"/>
        <v>37.941368078175898</v>
      </c>
      <c r="I326">
        <v>307</v>
      </c>
      <c r="J326" t="s">
        <v>21</v>
      </c>
      <c r="K326" t="s">
        <v>22</v>
      </c>
      <c r="L326" s="4">
        <f t="shared" si="22"/>
        <v>42176.208333333328</v>
      </c>
      <c r="M326">
        <v>1434862800</v>
      </c>
      <c r="N326" s="4">
        <f t="shared" si="21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 s="6">
        <f t="shared" si="23"/>
        <v>80.780821917808225</v>
      </c>
      <c r="I327">
        <v>73</v>
      </c>
      <c r="J327" t="s">
        <v>21</v>
      </c>
      <c r="K327" t="s">
        <v>22</v>
      </c>
      <c r="L327" s="4">
        <f t="shared" si="22"/>
        <v>43267.208333333328</v>
      </c>
      <c r="M327">
        <v>1529125200</v>
      </c>
      <c r="N327" s="4">
        <f t="shared" si="21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 s="6">
        <f t="shared" si="23"/>
        <v>25.984375</v>
      </c>
      <c r="I328">
        <v>128</v>
      </c>
      <c r="J328" t="s">
        <v>21</v>
      </c>
      <c r="K328" t="s">
        <v>22</v>
      </c>
      <c r="L328" s="4">
        <f t="shared" si="22"/>
        <v>42364.25</v>
      </c>
      <c r="M328">
        <v>1451109600</v>
      </c>
      <c r="N328" s="4">
        <f t="shared" si="21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 s="6">
        <f t="shared" si="23"/>
        <v>30.363636363636363</v>
      </c>
      <c r="I329">
        <v>33</v>
      </c>
      <c r="J329" t="s">
        <v>21</v>
      </c>
      <c r="K329" t="s">
        <v>22</v>
      </c>
      <c r="L329" s="4">
        <f t="shared" si="22"/>
        <v>43705.208333333328</v>
      </c>
      <c r="M329">
        <v>1566968400</v>
      </c>
      <c r="N329" s="4">
        <f t="shared" si="21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 s="6">
        <f t="shared" si="23"/>
        <v>54.004916018025398</v>
      </c>
      <c r="I330">
        <v>2441</v>
      </c>
      <c r="J330" t="s">
        <v>21</v>
      </c>
      <c r="K330" t="s">
        <v>22</v>
      </c>
      <c r="L330" s="4">
        <f t="shared" si="22"/>
        <v>43434.25</v>
      </c>
      <c r="M330">
        <v>1543557600</v>
      </c>
      <c r="N330" s="4">
        <f t="shared" si="21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 s="6">
        <f t="shared" si="23"/>
        <v>101.78672985781991</v>
      </c>
      <c r="I331">
        <v>211</v>
      </c>
      <c r="J331" t="s">
        <v>21</v>
      </c>
      <c r="K331" t="s">
        <v>22</v>
      </c>
      <c r="L331" s="4">
        <f t="shared" si="22"/>
        <v>42716.25</v>
      </c>
      <c r="M331">
        <v>1481522400</v>
      </c>
      <c r="N331" s="4">
        <f t="shared" si="21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 s="6">
        <f t="shared" si="23"/>
        <v>45.003610108303249</v>
      </c>
      <c r="I332">
        <v>1385</v>
      </c>
      <c r="J332" t="s">
        <v>40</v>
      </c>
      <c r="K332" t="s">
        <v>41</v>
      </c>
      <c r="L332" s="4">
        <f t="shared" si="22"/>
        <v>43077.25</v>
      </c>
      <c r="M332">
        <v>1512712800</v>
      </c>
      <c r="N332" s="4">
        <f t="shared" si="21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 s="6">
        <f t="shared" si="23"/>
        <v>77.068421052631578</v>
      </c>
      <c r="I333">
        <v>190</v>
      </c>
      <c r="J333" t="s">
        <v>21</v>
      </c>
      <c r="K333" t="s">
        <v>22</v>
      </c>
      <c r="L333" s="4">
        <f t="shared" si="22"/>
        <v>40896.25</v>
      </c>
      <c r="M333">
        <v>1324274400</v>
      </c>
      <c r="N333" s="4">
        <f t="shared" si="21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 s="6">
        <f t="shared" si="23"/>
        <v>88.076595744680844</v>
      </c>
      <c r="I334">
        <v>470</v>
      </c>
      <c r="J334" t="s">
        <v>21</v>
      </c>
      <c r="K334" t="s">
        <v>22</v>
      </c>
      <c r="L334" s="4">
        <f t="shared" si="22"/>
        <v>41361.208333333336</v>
      </c>
      <c r="M334">
        <v>1364446800</v>
      </c>
      <c r="N334" s="4">
        <f t="shared" si="21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 s="6">
        <f t="shared" si="23"/>
        <v>47.035573122529641</v>
      </c>
      <c r="I335">
        <v>253</v>
      </c>
      <c r="J335" t="s">
        <v>21</v>
      </c>
      <c r="K335" t="s">
        <v>22</v>
      </c>
      <c r="L335" s="4">
        <f t="shared" si="22"/>
        <v>43424.25</v>
      </c>
      <c r="M335">
        <v>1542693600</v>
      </c>
      <c r="N335" s="4">
        <f t="shared" si="21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 s="6">
        <f t="shared" si="23"/>
        <v>110.99550763701707</v>
      </c>
      <c r="I336">
        <v>1113</v>
      </c>
      <c r="J336" t="s">
        <v>21</v>
      </c>
      <c r="K336" t="s">
        <v>22</v>
      </c>
      <c r="L336" s="4">
        <f t="shared" si="22"/>
        <v>43110.25</v>
      </c>
      <c r="M336">
        <v>1515564000</v>
      </c>
      <c r="N336" s="4">
        <f t="shared" si="21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 s="6">
        <f t="shared" si="23"/>
        <v>87.003066141042481</v>
      </c>
      <c r="I337">
        <v>2283</v>
      </c>
      <c r="J337" t="s">
        <v>21</v>
      </c>
      <c r="K337" t="s">
        <v>22</v>
      </c>
      <c r="L337" s="4">
        <f t="shared" si="22"/>
        <v>43784.25</v>
      </c>
      <c r="M337">
        <v>1573797600</v>
      </c>
      <c r="N337" s="4">
        <f t="shared" si="21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 s="6">
        <f t="shared" si="23"/>
        <v>63.994402985074629</v>
      </c>
      <c r="I338">
        <v>1072</v>
      </c>
      <c r="J338" t="s">
        <v>21</v>
      </c>
      <c r="K338" t="s">
        <v>22</v>
      </c>
      <c r="L338" s="4">
        <f t="shared" si="22"/>
        <v>40527.25</v>
      </c>
      <c r="M338">
        <v>1292392800</v>
      </c>
      <c r="N338" s="4">
        <f t="shared" si="21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 s="6">
        <f t="shared" si="23"/>
        <v>105.9945205479452</v>
      </c>
      <c r="I339">
        <v>1095</v>
      </c>
      <c r="J339" t="s">
        <v>21</v>
      </c>
      <c r="K339" t="s">
        <v>22</v>
      </c>
      <c r="L339" s="4">
        <f t="shared" si="22"/>
        <v>43780.25</v>
      </c>
      <c r="M339">
        <v>1573452000</v>
      </c>
      <c r="N339" s="4">
        <f t="shared" si="21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 s="6">
        <f t="shared" si="23"/>
        <v>73.989349112426041</v>
      </c>
      <c r="I340">
        <v>1690</v>
      </c>
      <c r="J340" t="s">
        <v>21</v>
      </c>
      <c r="K340" t="s">
        <v>22</v>
      </c>
      <c r="L340" s="4">
        <f t="shared" si="22"/>
        <v>40821.208333333336</v>
      </c>
      <c r="M340">
        <v>1317790800</v>
      </c>
      <c r="N340" s="4">
        <f t="shared" si="21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 s="6">
        <f t="shared" si="23"/>
        <v>84.02004626060139</v>
      </c>
      <c r="I341">
        <v>1297</v>
      </c>
      <c r="J341" t="s">
        <v>15</v>
      </c>
      <c r="K341" t="s">
        <v>16</v>
      </c>
      <c r="L341" s="4">
        <f t="shared" si="22"/>
        <v>42949.208333333328</v>
      </c>
      <c r="M341">
        <v>1501650000</v>
      </c>
      <c r="N341" s="4">
        <f t="shared" si="21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 s="6">
        <f t="shared" si="23"/>
        <v>88.966921119592882</v>
      </c>
      <c r="I342">
        <v>393</v>
      </c>
      <c r="J342" t="s">
        <v>21</v>
      </c>
      <c r="K342" t="s">
        <v>22</v>
      </c>
      <c r="L342" s="4">
        <f t="shared" si="22"/>
        <v>40889.25</v>
      </c>
      <c r="M342">
        <v>1323669600</v>
      </c>
      <c r="N342" s="4">
        <f t="shared" si="21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 s="6">
        <f t="shared" si="23"/>
        <v>76.990453460620529</v>
      </c>
      <c r="I343">
        <v>1257</v>
      </c>
      <c r="J343" t="s">
        <v>21</v>
      </c>
      <c r="K343" t="s">
        <v>22</v>
      </c>
      <c r="L343" s="4">
        <f t="shared" si="22"/>
        <v>42244.208333333328</v>
      </c>
      <c r="M343">
        <v>1440738000</v>
      </c>
      <c r="N343" s="4">
        <f t="shared" si="21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 s="6">
        <f t="shared" si="23"/>
        <v>97.146341463414629</v>
      </c>
      <c r="I344">
        <v>328</v>
      </c>
      <c r="J344" t="s">
        <v>21</v>
      </c>
      <c r="K344" t="s">
        <v>22</v>
      </c>
      <c r="L344" s="4">
        <f t="shared" si="22"/>
        <v>41475.208333333336</v>
      </c>
      <c r="M344">
        <v>1374296400</v>
      </c>
      <c r="N344" s="4">
        <f t="shared" si="21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 s="6">
        <f t="shared" si="23"/>
        <v>33.013605442176868</v>
      </c>
      <c r="I345">
        <v>147</v>
      </c>
      <c r="J345" t="s">
        <v>21</v>
      </c>
      <c r="K345" t="s">
        <v>22</v>
      </c>
      <c r="L345" s="4">
        <f t="shared" si="22"/>
        <v>41597.25</v>
      </c>
      <c r="M345">
        <v>1384840800</v>
      </c>
      <c r="N345" s="4">
        <f t="shared" si="21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 s="6">
        <f t="shared" si="23"/>
        <v>99.950602409638549</v>
      </c>
      <c r="I346">
        <v>830</v>
      </c>
      <c r="J346" t="s">
        <v>21</v>
      </c>
      <c r="K346" t="s">
        <v>22</v>
      </c>
      <c r="L346" s="4">
        <f t="shared" si="22"/>
        <v>43122.25</v>
      </c>
      <c r="M346">
        <v>1516600800</v>
      </c>
      <c r="N346" s="4">
        <f t="shared" si="21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 s="6">
        <f t="shared" si="23"/>
        <v>69.966767371601208</v>
      </c>
      <c r="I347">
        <v>331</v>
      </c>
      <c r="J347" t="s">
        <v>40</v>
      </c>
      <c r="K347" t="s">
        <v>41</v>
      </c>
      <c r="L347" s="4">
        <f t="shared" si="22"/>
        <v>42194.208333333328</v>
      </c>
      <c r="M347">
        <v>1436418000</v>
      </c>
      <c r="N347" s="4">
        <f t="shared" si="21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 s="6">
        <f t="shared" si="23"/>
        <v>110.32</v>
      </c>
      <c r="I348">
        <v>25</v>
      </c>
      <c r="J348" t="s">
        <v>21</v>
      </c>
      <c r="K348" t="s">
        <v>22</v>
      </c>
      <c r="L348" s="4">
        <f t="shared" si="22"/>
        <v>42971.208333333328</v>
      </c>
      <c r="M348">
        <v>1503550800</v>
      </c>
      <c r="N348" s="4">
        <f t="shared" si="21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 s="6">
        <f t="shared" si="23"/>
        <v>66.005235602094245</v>
      </c>
      <c r="I349">
        <v>191</v>
      </c>
      <c r="J349" t="s">
        <v>21</v>
      </c>
      <c r="K349" t="s">
        <v>22</v>
      </c>
      <c r="L349" s="4">
        <f t="shared" si="22"/>
        <v>42046.25</v>
      </c>
      <c r="M349">
        <v>1423634400</v>
      </c>
      <c r="N349" s="4">
        <f t="shared" si="21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 s="6">
        <f t="shared" si="23"/>
        <v>41.005742176284812</v>
      </c>
      <c r="I350">
        <v>3483</v>
      </c>
      <c r="J350" t="s">
        <v>21</v>
      </c>
      <c r="K350" t="s">
        <v>22</v>
      </c>
      <c r="L350" s="4">
        <f t="shared" si="22"/>
        <v>42782.25</v>
      </c>
      <c r="M350">
        <v>1487224800</v>
      </c>
      <c r="N350" s="4">
        <f t="shared" si="21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 s="6">
        <f t="shared" si="23"/>
        <v>103.96316359696641</v>
      </c>
      <c r="I351">
        <v>923</v>
      </c>
      <c r="J351" t="s">
        <v>21</v>
      </c>
      <c r="K351" t="s">
        <v>22</v>
      </c>
      <c r="L351" s="4">
        <f t="shared" si="22"/>
        <v>42930.208333333328</v>
      </c>
      <c r="M351">
        <v>1500008400</v>
      </c>
      <c r="N351" s="4">
        <f t="shared" si="21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 s="6">
        <f t="shared" si="23"/>
        <v>5</v>
      </c>
      <c r="I352">
        <v>1</v>
      </c>
      <c r="J352" t="s">
        <v>21</v>
      </c>
      <c r="K352" t="s">
        <v>22</v>
      </c>
      <c r="L352" s="4">
        <f t="shared" si="22"/>
        <v>42144.208333333328</v>
      </c>
      <c r="M352">
        <v>1432098000</v>
      </c>
      <c r="N352" s="4">
        <f t="shared" si="21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 s="6">
        <f t="shared" si="23"/>
        <v>47.009935419771487</v>
      </c>
      <c r="I353">
        <v>2013</v>
      </c>
      <c r="J353" t="s">
        <v>21</v>
      </c>
      <c r="K353" t="s">
        <v>22</v>
      </c>
      <c r="L353" s="4">
        <f t="shared" si="22"/>
        <v>42240.208333333328</v>
      </c>
      <c r="M353">
        <v>1440392400</v>
      </c>
      <c r="N353" s="4">
        <f t="shared" si="21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 s="6">
        <f t="shared" si="23"/>
        <v>29.606060606060606</v>
      </c>
      <c r="I354">
        <v>33</v>
      </c>
      <c r="J354" t="s">
        <v>15</v>
      </c>
      <c r="K354" t="s">
        <v>16</v>
      </c>
      <c r="L354" s="4">
        <f t="shared" si="22"/>
        <v>42315.25</v>
      </c>
      <c r="M354">
        <v>1446876000</v>
      </c>
      <c r="N354" s="4">
        <f t="shared" si="21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 s="6">
        <f t="shared" si="23"/>
        <v>81.010569583088667</v>
      </c>
      <c r="I355">
        <v>1703</v>
      </c>
      <c r="J355" t="s">
        <v>21</v>
      </c>
      <c r="K355" t="s">
        <v>22</v>
      </c>
      <c r="L355" s="4">
        <f t="shared" si="22"/>
        <v>43651.208333333328</v>
      </c>
      <c r="M355">
        <v>1562302800</v>
      </c>
      <c r="N355" s="4">
        <f t="shared" si="21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 s="6">
        <f t="shared" si="23"/>
        <v>94.35</v>
      </c>
      <c r="I356">
        <v>80</v>
      </c>
      <c r="J356" t="s">
        <v>36</v>
      </c>
      <c r="K356" t="s">
        <v>37</v>
      </c>
      <c r="L356" s="4">
        <f t="shared" si="22"/>
        <v>41520.208333333336</v>
      </c>
      <c r="M356">
        <v>1378184400</v>
      </c>
      <c r="N356" s="4">
        <f t="shared" si="21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 s="6">
        <f t="shared" si="23"/>
        <v>26.058139534883722</v>
      </c>
      <c r="I357">
        <v>86</v>
      </c>
      <c r="J357" t="s">
        <v>21</v>
      </c>
      <c r="K357" t="s">
        <v>22</v>
      </c>
      <c r="L357" s="4">
        <f t="shared" si="22"/>
        <v>42757.25</v>
      </c>
      <c r="M357">
        <v>1485064800</v>
      </c>
      <c r="N357" s="4">
        <f t="shared" si="21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 s="6">
        <f t="shared" si="23"/>
        <v>85.775000000000006</v>
      </c>
      <c r="I358">
        <v>40</v>
      </c>
      <c r="J358" t="s">
        <v>107</v>
      </c>
      <c r="K358" t="s">
        <v>108</v>
      </c>
      <c r="L358" s="4">
        <f t="shared" si="22"/>
        <v>40922.25</v>
      </c>
      <c r="M358">
        <v>1326520800</v>
      </c>
      <c r="N358" s="4">
        <f t="shared" si="21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 s="6">
        <f t="shared" si="23"/>
        <v>103.73170731707317</v>
      </c>
      <c r="I359">
        <v>41</v>
      </c>
      <c r="J359" t="s">
        <v>21</v>
      </c>
      <c r="K359" t="s">
        <v>22</v>
      </c>
      <c r="L359" s="4">
        <f t="shared" si="22"/>
        <v>42250.208333333328</v>
      </c>
      <c r="M359">
        <v>1441256400</v>
      </c>
      <c r="N359" s="4">
        <f t="shared" si="21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 s="6">
        <f t="shared" si="23"/>
        <v>49.826086956521742</v>
      </c>
      <c r="I360">
        <v>23</v>
      </c>
      <c r="J360" t="s">
        <v>15</v>
      </c>
      <c r="K360" t="s">
        <v>16</v>
      </c>
      <c r="L360" s="4">
        <f t="shared" si="22"/>
        <v>43322.208333333328</v>
      </c>
      <c r="M360">
        <v>1533877200</v>
      </c>
      <c r="N360" s="4">
        <f t="shared" si="21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 s="6">
        <f t="shared" si="23"/>
        <v>63.893048128342244</v>
      </c>
      <c r="I361">
        <v>187</v>
      </c>
      <c r="J361" t="s">
        <v>21</v>
      </c>
      <c r="K361" t="s">
        <v>22</v>
      </c>
      <c r="L361" s="4">
        <f t="shared" si="22"/>
        <v>40782.208333333336</v>
      </c>
      <c r="M361">
        <v>1314421200</v>
      </c>
      <c r="N361" s="4">
        <f t="shared" si="21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 s="6">
        <f t="shared" si="23"/>
        <v>47.002434782608695</v>
      </c>
      <c r="I362">
        <v>2875</v>
      </c>
      <c r="J362" t="s">
        <v>40</v>
      </c>
      <c r="K362" t="s">
        <v>41</v>
      </c>
      <c r="L362" s="4">
        <f t="shared" si="22"/>
        <v>40544.25</v>
      </c>
      <c r="M362">
        <v>1293861600</v>
      </c>
      <c r="N362" s="4">
        <f t="shared" si="21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 s="6">
        <f t="shared" si="23"/>
        <v>108.47727272727273</v>
      </c>
      <c r="I363">
        <v>88</v>
      </c>
      <c r="J363" t="s">
        <v>21</v>
      </c>
      <c r="K363" t="s">
        <v>22</v>
      </c>
      <c r="L363" s="4">
        <f t="shared" si="22"/>
        <v>43015.208333333328</v>
      </c>
      <c r="M363">
        <v>1507352400</v>
      </c>
      <c r="N363" s="4">
        <f t="shared" si="21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 s="6">
        <f t="shared" si="23"/>
        <v>72.015706806282722</v>
      </c>
      <c r="I364">
        <v>191</v>
      </c>
      <c r="J364" t="s">
        <v>21</v>
      </c>
      <c r="K364" t="s">
        <v>22</v>
      </c>
      <c r="L364" s="4">
        <f t="shared" si="22"/>
        <v>40570.25</v>
      </c>
      <c r="M364">
        <v>1296108000</v>
      </c>
      <c r="N364" s="4">
        <f t="shared" si="21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 s="6">
        <f t="shared" si="23"/>
        <v>59.928057553956833</v>
      </c>
      <c r="I365">
        <v>139</v>
      </c>
      <c r="J365" t="s">
        <v>21</v>
      </c>
      <c r="K365" t="s">
        <v>22</v>
      </c>
      <c r="L365" s="4">
        <f t="shared" si="22"/>
        <v>40904.25</v>
      </c>
      <c r="M365">
        <v>1324965600</v>
      </c>
      <c r="N365" s="4">
        <f t="shared" si="21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 s="6">
        <f t="shared" si="23"/>
        <v>78.209677419354833</v>
      </c>
      <c r="I366">
        <v>186</v>
      </c>
      <c r="J366" t="s">
        <v>21</v>
      </c>
      <c r="K366" t="s">
        <v>22</v>
      </c>
      <c r="L366" s="4">
        <f t="shared" si="22"/>
        <v>43164.25</v>
      </c>
      <c r="M366">
        <v>1520229600</v>
      </c>
      <c r="N366" s="4">
        <f t="shared" si="21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 s="6">
        <f t="shared" si="23"/>
        <v>104.77678571428571</v>
      </c>
      <c r="I367">
        <v>112</v>
      </c>
      <c r="J367" t="s">
        <v>26</v>
      </c>
      <c r="K367" t="s">
        <v>27</v>
      </c>
      <c r="L367" s="4">
        <f t="shared" si="22"/>
        <v>42733.25</v>
      </c>
      <c r="M367">
        <v>1482991200</v>
      </c>
      <c r="N367" s="4">
        <f t="shared" si="21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 s="6">
        <f t="shared" si="23"/>
        <v>105.52475247524752</v>
      </c>
      <c r="I368">
        <v>101</v>
      </c>
      <c r="J368" t="s">
        <v>21</v>
      </c>
      <c r="K368" t="s">
        <v>22</v>
      </c>
      <c r="L368" s="4">
        <f t="shared" si="22"/>
        <v>40546.25</v>
      </c>
      <c r="M368">
        <v>1294034400</v>
      </c>
      <c r="N368" s="4">
        <f t="shared" si="21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 s="6">
        <f t="shared" si="23"/>
        <v>24.933333333333334</v>
      </c>
      <c r="I369">
        <v>75</v>
      </c>
      <c r="J369" t="s">
        <v>21</v>
      </c>
      <c r="K369" t="s">
        <v>22</v>
      </c>
      <c r="L369" s="4">
        <f t="shared" si="22"/>
        <v>41930.208333333336</v>
      </c>
      <c r="M369">
        <v>1413608400</v>
      </c>
      <c r="N369" s="4">
        <f t="shared" si="21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 s="6">
        <f t="shared" si="23"/>
        <v>69.873786407766985</v>
      </c>
      <c r="I370">
        <v>206</v>
      </c>
      <c r="J370" t="s">
        <v>40</v>
      </c>
      <c r="K370" t="s">
        <v>41</v>
      </c>
      <c r="L370" s="4">
        <f t="shared" si="22"/>
        <v>40464.208333333336</v>
      </c>
      <c r="M370">
        <v>1286946000</v>
      </c>
      <c r="N370" s="4">
        <f t="shared" si="21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 s="6">
        <f t="shared" si="23"/>
        <v>95.733766233766232</v>
      </c>
      <c r="I371">
        <v>154</v>
      </c>
      <c r="J371" t="s">
        <v>21</v>
      </c>
      <c r="K371" t="s">
        <v>22</v>
      </c>
      <c r="L371" s="4">
        <f t="shared" si="22"/>
        <v>41308.25</v>
      </c>
      <c r="M371">
        <v>1359871200</v>
      </c>
      <c r="N371" s="4">
        <f t="shared" si="21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 s="6">
        <f t="shared" si="23"/>
        <v>29.997485752598056</v>
      </c>
      <c r="I372">
        <v>5966</v>
      </c>
      <c r="J372" t="s">
        <v>21</v>
      </c>
      <c r="K372" t="s">
        <v>22</v>
      </c>
      <c r="L372" s="4">
        <f t="shared" si="22"/>
        <v>43570.208333333328</v>
      </c>
      <c r="M372">
        <v>1555304400</v>
      </c>
      <c r="N372" s="4">
        <f t="shared" si="21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 s="6">
        <f t="shared" si="23"/>
        <v>59.011948529411768</v>
      </c>
      <c r="I373">
        <v>2176</v>
      </c>
      <c r="J373" t="s">
        <v>21</v>
      </c>
      <c r="K373" t="s">
        <v>22</v>
      </c>
      <c r="L373" s="4">
        <f t="shared" si="22"/>
        <v>42043.25</v>
      </c>
      <c r="M373">
        <v>1423375200</v>
      </c>
      <c r="N373" s="4">
        <f t="shared" si="21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 s="6">
        <f t="shared" si="23"/>
        <v>84.757396449704146</v>
      </c>
      <c r="I374">
        <v>169</v>
      </c>
      <c r="J374" t="s">
        <v>21</v>
      </c>
      <c r="K374" t="s">
        <v>22</v>
      </c>
      <c r="L374" s="4">
        <f t="shared" si="22"/>
        <v>42012.25</v>
      </c>
      <c r="M374">
        <v>1420696800</v>
      </c>
      <c r="N374" s="4">
        <f t="shared" si="21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 s="6">
        <f t="shared" si="23"/>
        <v>78.010921177587846</v>
      </c>
      <c r="I375">
        <v>2106</v>
      </c>
      <c r="J375" t="s">
        <v>21</v>
      </c>
      <c r="K375" t="s">
        <v>22</v>
      </c>
      <c r="L375" s="4">
        <f t="shared" si="22"/>
        <v>42964.208333333328</v>
      </c>
      <c r="M375">
        <v>1502946000</v>
      </c>
      <c r="N375" s="4">
        <f t="shared" si="21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 s="6">
        <f t="shared" si="23"/>
        <v>50.05215419501134</v>
      </c>
      <c r="I376">
        <v>441</v>
      </c>
      <c r="J376" t="s">
        <v>21</v>
      </c>
      <c r="K376" t="s">
        <v>22</v>
      </c>
      <c r="L376" s="4">
        <f t="shared" si="22"/>
        <v>43476.25</v>
      </c>
      <c r="M376">
        <v>1547186400</v>
      </c>
      <c r="N376" s="4">
        <f t="shared" si="21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 s="6">
        <f t="shared" si="23"/>
        <v>59.16</v>
      </c>
      <c r="I377">
        <v>25</v>
      </c>
      <c r="J377" t="s">
        <v>21</v>
      </c>
      <c r="K377" t="s">
        <v>22</v>
      </c>
      <c r="L377" s="4">
        <f t="shared" si="22"/>
        <v>42293.208333333328</v>
      </c>
      <c r="M377">
        <v>1444971600</v>
      </c>
      <c r="N377" s="4">
        <f t="shared" si="21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 s="6">
        <f t="shared" si="23"/>
        <v>93.702290076335885</v>
      </c>
      <c r="I378">
        <v>131</v>
      </c>
      <c r="J378" t="s">
        <v>21</v>
      </c>
      <c r="K378" t="s">
        <v>22</v>
      </c>
      <c r="L378" s="4">
        <f t="shared" si="22"/>
        <v>41826.208333333336</v>
      </c>
      <c r="M378">
        <v>1404622800</v>
      </c>
      <c r="N378" s="4">
        <f t="shared" si="21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 s="6">
        <f t="shared" si="23"/>
        <v>40.14173228346457</v>
      </c>
      <c r="I379">
        <v>127</v>
      </c>
      <c r="J379" t="s">
        <v>21</v>
      </c>
      <c r="K379" t="s">
        <v>22</v>
      </c>
      <c r="L379" s="4">
        <f t="shared" si="22"/>
        <v>43760.208333333328</v>
      </c>
      <c r="M379">
        <v>1571720400</v>
      </c>
      <c r="N379" s="4">
        <f t="shared" si="21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 s="6">
        <f t="shared" si="23"/>
        <v>70.090140845070422</v>
      </c>
      <c r="I380">
        <v>355</v>
      </c>
      <c r="J380" t="s">
        <v>21</v>
      </c>
      <c r="K380" t="s">
        <v>22</v>
      </c>
      <c r="L380" s="4">
        <f t="shared" si="22"/>
        <v>43241.208333333328</v>
      </c>
      <c r="M380">
        <v>1526878800</v>
      </c>
      <c r="N380" s="4">
        <f t="shared" si="21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 s="6">
        <f t="shared" si="23"/>
        <v>66.181818181818187</v>
      </c>
      <c r="I381">
        <v>44</v>
      </c>
      <c r="J381" t="s">
        <v>40</v>
      </c>
      <c r="K381" t="s">
        <v>41</v>
      </c>
      <c r="L381" s="4">
        <f t="shared" si="22"/>
        <v>40843.208333333336</v>
      </c>
      <c r="M381">
        <v>1319691600</v>
      </c>
      <c r="N381" s="4">
        <f t="shared" si="21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 s="6">
        <f t="shared" si="23"/>
        <v>47.714285714285715</v>
      </c>
      <c r="I382">
        <v>84</v>
      </c>
      <c r="J382" t="s">
        <v>21</v>
      </c>
      <c r="K382" t="s">
        <v>22</v>
      </c>
      <c r="L382" s="4">
        <f t="shared" si="22"/>
        <v>41448.208333333336</v>
      </c>
      <c r="M382">
        <v>1371963600</v>
      </c>
      <c r="N382" s="4">
        <f t="shared" si="21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 s="6">
        <f t="shared" si="23"/>
        <v>62.896774193548389</v>
      </c>
      <c r="I383">
        <v>155</v>
      </c>
      <c r="J383" t="s">
        <v>21</v>
      </c>
      <c r="K383" t="s">
        <v>22</v>
      </c>
      <c r="L383" s="4">
        <f t="shared" si="22"/>
        <v>42163.208333333328</v>
      </c>
      <c r="M383">
        <v>1433739600</v>
      </c>
      <c r="N383" s="4">
        <f t="shared" si="21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 s="6">
        <f t="shared" si="23"/>
        <v>86.611940298507463</v>
      </c>
      <c r="I384">
        <v>67</v>
      </c>
      <c r="J384" t="s">
        <v>21</v>
      </c>
      <c r="K384" t="s">
        <v>22</v>
      </c>
      <c r="L384" s="4">
        <f t="shared" si="22"/>
        <v>43024.208333333328</v>
      </c>
      <c r="M384">
        <v>1508130000</v>
      </c>
      <c r="N384" s="4">
        <f t="shared" si="21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 s="6">
        <f t="shared" si="23"/>
        <v>75.126984126984127</v>
      </c>
      <c r="I385">
        <v>189</v>
      </c>
      <c r="J385" t="s">
        <v>21</v>
      </c>
      <c r="K385" t="s">
        <v>22</v>
      </c>
      <c r="L385" s="4">
        <f t="shared" si="22"/>
        <v>43509.25</v>
      </c>
      <c r="M385">
        <v>1550037600</v>
      </c>
      <c r="N385" s="4">
        <f t="shared" si="21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 s="6">
        <f t="shared" si="23"/>
        <v>41.004167534903104</v>
      </c>
      <c r="I386">
        <v>4799</v>
      </c>
      <c r="J386" t="s">
        <v>21</v>
      </c>
      <c r="K386" t="s">
        <v>22</v>
      </c>
      <c r="L386" s="4">
        <f t="shared" si="22"/>
        <v>42776.25</v>
      </c>
      <c r="M386">
        <v>1486706400</v>
      </c>
      <c r="N386" s="4">
        <f t="shared" si="21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($E387/$D387)*100</f>
        <v>146.16709511568124</v>
      </c>
      <c r="G387" t="s">
        <v>20</v>
      </c>
      <c r="H387" s="6">
        <f t="shared" si="23"/>
        <v>50.007915567282325</v>
      </c>
      <c r="I387">
        <v>1137</v>
      </c>
      <c r="J387" t="s">
        <v>21</v>
      </c>
      <c r="K387" t="s">
        <v>22</v>
      </c>
      <c r="L387" s="4">
        <f t="shared" si="22"/>
        <v>43553.208333333328</v>
      </c>
      <c r="M387">
        <v>1553835600</v>
      </c>
      <c r="N387" s="4">
        <f t="shared" ref="N387:N450" si="25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 s="6">
        <f t="shared" si="23"/>
        <v>96.960674157303373</v>
      </c>
      <c r="I388">
        <v>1068</v>
      </c>
      <c r="J388" t="s">
        <v>21</v>
      </c>
      <c r="K388" t="s">
        <v>22</v>
      </c>
      <c r="L388" s="4">
        <f t="shared" ref="L388:L451" si="26">(((M388/60)/60)/24)+DATE(1970,1,1)</f>
        <v>40355.208333333336</v>
      </c>
      <c r="M388">
        <v>1277528400</v>
      </c>
      <c r="N388" s="4">
        <f t="shared" si="25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 s="6">
        <f t="shared" ref="H389:H452" si="27">AVERAGE(E389/I389)</f>
        <v>100.93160377358491</v>
      </c>
      <c r="I389">
        <v>424</v>
      </c>
      <c r="J389" t="s">
        <v>21</v>
      </c>
      <c r="K389" t="s">
        <v>22</v>
      </c>
      <c r="L389" s="4">
        <f t="shared" si="26"/>
        <v>41072.208333333336</v>
      </c>
      <c r="M389">
        <v>1339477200</v>
      </c>
      <c r="N389" s="4">
        <f t="shared" si="25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 s="6">
        <f t="shared" si="27"/>
        <v>89.227586206896547</v>
      </c>
      <c r="I390">
        <v>145</v>
      </c>
      <c r="J390" t="s">
        <v>98</v>
      </c>
      <c r="K390" t="s">
        <v>99</v>
      </c>
      <c r="L390" s="4">
        <f t="shared" si="26"/>
        <v>40912.25</v>
      </c>
      <c r="M390">
        <v>1325656800</v>
      </c>
      <c r="N390" s="4">
        <f t="shared" si="25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 s="6">
        <f t="shared" si="27"/>
        <v>87.979166666666671</v>
      </c>
      <c r="I391">
        <v>1152</v>
      </c>
      <c r="J391" t="s">
        <v>21</v>
      </c>
      <c r="K391" t="s">
        <v>22</v>
      </c>
      <c r="L391" s="4">
        <f t="shared" si="26"/>
        <v>40479.208333333336</v>
      </c>
      <c r="M391">
        <v>1288242000</v>
      </c>
      <c r="N391" s="4">
        <f t="shared" si="25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 s="6">
        <f t="shared" si="27"/>
        <v>89.54</v>
      </c>
      <c r="I392">
        <v>50</v>
      </c>
      <c r="J392" t="s">
        <v>21</v>
      </c>
      <c r="K392" t="s">
        <v>22</v>
      </c>
      <c r="L392" s="4">
        <f t="shared" si="26"/>
        <v>41530.208333333336</v>
      </c>
      <c r="M392">
        <v>1379048400</v>
      </c>
      <c r="N392" s="4">
        <f t="shared" si="25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 s="6">
        <f t="shared" si="27"/>
        <v>29.09271523178808</v>
      </c>
      <c r="I393">
        <v>151</v>
      </c>
      <c r="J393" t="s">
        <v>21</v>
      </c>
      <c r="K393" t="s">
        <v>22</v>
      </c>
      <c r="L393" s="4">
        <f t="shared" si="26"/>
        <v>41653.25</v>
      </c>
      <c r="M393">
        <v>1389679200</v>
      </c>
      <c r="N393" s="4">
        <f t="shared" si="25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 s="6">
        <f t="shared" si="27"/>
        <v>42.006218905472636</v>
      </c>
      <c r="I394">
        <v>1608</v>
      </c>
      <c r="J394" t="s">
        <v>21</v>
      </c>
      <c r="K394" t="s">
        <v>22</v>
      </c>
      <c r="L394" s="4">
        <f t="shared" si="26"/>
        <v>40549.25</v>
      </c>
      <c r="M394">
        <v>1294293600</v>
      </c>
      <c r="N394" s="4">
        <f t="shared" si="25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 s="6">
        <f t="shared" si="27"/>
        <v>47.004903563255965</v>
      </c>
      <c r="I395">
        <v>3059</v>
      </c>
      <c r="J395" t="s">
        <v>15</v>
      </c>
      <c r="K395" t="s">
        <v>16</v>
      </c>
      <c r="L395" s="4">
        <f t="shared" si="26"/>
        <v>42933.208333333328</v>
      </c>
      <c r="M395">
        <v>1500267600</v>
      </c>
      <c r="N395" s="4">
        <f t="shared" si="25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 s="6">
        <f t="shared" si="27"/>
        <v>110.44117647058823</v>
      </c>
      <c r="I396">
        <v>34</v>
      </c>
      <c r="J396" t="s">
        <v>21</v>
      </c>
      <c r="K396" t="s">
        <v>22</v>
      </c>
      <c r="L396" s="4">
        <f t="shared" si="26"/>
        <v>41484.208333333336</v>
      </c>
      <c r="M396">
        <v>1375074000</v>
      </c>
      <c r="N396" s="4">
        <f t="shared" si="25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 s="6">
        <f t="shared" si="27"/>
        <v>41.990909090909092</v>
      </c>
      <c r="I397">
        <v>220</v>
      </c>
      <c r="J397" t="s">
        <v>21</v>
      </c>
      <c r="K397" t="s">
        <v>22</v>
      </c>
      <c r="L397" s="4">
        <f t="shared" si="26"/>
        <v>40885.25</v>
      </c>
      <c r="M397">
        <v>1323324000</v>
      </c>
      <c r="N397" s="4">
        <f t="shared" si="25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 s="6">
        <f t="shared" si="27"/>
        <v>48.012468827930178</v>
      </c>
      <c r="I398">
        <v>1604</v>
      </c>
      <c r="J398" t="s">
        <v>26</v>
      </c>
      <c r="K398" t="s">
        <v>27</v>
      </c>
      <c r="L398" s="4">
        <f t="shared" si="26"/>
        <v>43378.208333333328</v>
      </c>
      <c r="M398">
        <v>1538715600</v>
      </c>
      <c r="N398" s="4">
        <f t="shared" si="25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 s="6">
        <f t="shared" si="27"/>
        <v>31.019823788546255</v>
      </c>
      <c r="I399">
        <v>454</v>
      </c>
      <c r="J399" t="s">
        <v>21</v>
      </c>
      <c r="K399" t="s">
        <v>22</v>
      </c>
      <c r="L399" s="4">
        <f t="shared" si="26"/>
        <v>41417.208333333336</v>
      </c>
      <c r="M399">
        <v>1369285200</v>
      </c>
      <c r="N399" s="4">
        <f t="shared" si="25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 s="6">
        <f t="shared" si="27"/>
        <v>99.203252032520325</v>
      </c>
      <c r="I400">
        <v>123</v>
      </c>
      <c r="J400" t="s">
        <v>107</v>
      </c>
      <c r="K400" t="s">
        <v>108</v>
      </c>
      <c r="L400" s="4">
        <f t="shared" si="26"/>
        <v>43228.208333333328</v>
      </c>
      <c r="M400">
        <v>1525755600</v>
      </c>
      <c r="N400" s="4">
        <f t="shared" si="25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 s="6">
        <f t="shared" si="27"/>
        <v>66.022316684378325</v>
      </c>
      <c r="I401">
        <v>941</v>
      </c>
      <c r="J401" t="s">
        <v>21</v>
      </c>
      <c r="K401" t="s">
        <v>22</v>
      </c>
      <c r="L401" s="4">
        <f t="shared" si="26"/>
        <v>40576.25</v>
      </c>
      <c r="M401">
        <v>1296626400</v>
      </c>
      <c r="N401" s="4">
        <f t="shared" si="25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 s="6">
        <f t="shared" si="27"/>
        <v>2</v>
      </c>
      <c r="I402">
        <v>1</v>
      </c>
      <c r="J402" t="s">
        <v>21</v>
      </c>
      <c r="K402" t="s">
        <v>22</v>
      </c>
      <c r="L402" s="4">
        <f t="shared" si="26"/>
        <v>41502.208333333336</v>
      </c>
      <c r="M402">
        <v>1376629200</v>
      </c>
      <c r="N402" s="4">
        <f t="shared" si="25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 s="6">
        <f t="shared" si="27"/>
        <v>46.060200668896321</v>
      </c>
      <c r="I403">
        <v>299</v>
      </c>
      <c r="J403" t="s">
        <v>21</v>
      </c>
      <c r="K403" t="s">
        <v>22</v>
      </c>
      <c r="L403" s="4">
        <f t="shared" si="26"/>
        <v>43765.208333333328</v>
      </c>
      <c r="M403">
        <v>1572152400</v>
      </c>
      <c r="N403" s="4">
        <f t="shared" si="25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 s="6">
        <f t="shared" si="27"/>
        <v>73.650000000000006</v>
      </c>
      <c r="I404">
        <v>40</v>
      </c>
      <c r="J404" t="s">
        <v>21</v>
      </c>
      <c r="K404" t="s">
        <v>22</v>
      </c>
      <c r="L404" s="4">
        <f t="shared" si="26"/>
        <v>40914.25</v>
      </c>
      <c r="M404">
        <v>1325829600</v>
      </c>
      <c r="N404" s="4">
        <f t="shared" si="25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 s="6">
        <f t="shared" si="27"/>
        <v>55.99336650082919</v>
      </c>
      <c r="I405">
        <v>3015</v>
      </c>
      <c r="J405" t="s">
        <v>15</v>
      </c>
      <c r="K405" t="s">
        <v>16</v>
      </c>
      <c r="L405" s="4">
        <f t="shared" si="26"/>
        <v>40310.208333333336</v>
      </c>
      <c r="M405">
        <v>1273640400</v>
      </c>
      <c r="N405" s="4">
        <f t="shared" si="25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 s="6">
        <f t="shared" si="27"/>
        <v>68.985695127402778</v>
      </c>
      <c r="I406">
        <v>2237</v>
      </c>
      <c r="J406" t="s">
        <v>21</v>
      </c>
      <c r="K406" t="s">
        <v>22</v>
      </c>
      <c r="L406" s="4">
        <f t="shared" si="26"/>
        <v>43053.25</v>
      </c>
      <c r="M406">
        <v>1510639200</v>
      </c>
      <c r="N406" s="4">
        <f t="shared" si="25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 s="6">
        <f t="shared" si="27"/>
        <v>60.981609195402299</v>
      </c>
      <c r="I407">
        <v>435</v>
      </c>
      <c r="J407" t="s">
        <v>21</v>
      </c>
      <c r="K407" t="s">
        <v>22</v>
      </c>
      <c r="L407" s="4">
        <f t="shared" si="26"/>
        <v>43255.208333333328</v>
      </c>
      <c r="M407">
        <v>1528088400</v>
      </c>
      <c r="N407" s="4">
        <f t="shared" si="25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 s="6">
        <f t="shared" si="27"/>
        <v>110.98139534883721</v>
      </c>
      <c r="I408">
        <v>645</v>
      </c>
      <c r="J408" t="s">
        <v>21</v>
      </c>
      <c r="K408" t="s">
        <v>22</v>
      </c>
      <c r="L408" s="4">
        <f t="shared" si="26"/>
        <v>41304.25</v>
      </c>
      <c r="M408">
        <v>1359525600</v>
      </c>
      <c r="N408" s="4">
        <f t="shared" si="25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 s="6">
        <f t="shared" si="27"/>
        <v>25</v>
      </c>
      <c r="I409">
        <v>484</v>
      </c>
      <c r="J409" t="s">
        <v>36</v>
      </c>
      <c r="K409" t="s">
        <v>37</v>
      </c>
      <c r="L409" s="4">
        <f t="shared" si="26"/>
        <v>43751.208333333328</v>
      </c>
      <c r="M409">
        <v>1570942800</v>
      </c>
      <c r="N409" s="4">
        <f t="shared" si="25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 s="6">
        <f t="shared" si="27"/>
        <v>78.759740259740255</v>
      </c>
      <c r="I410">
        <v>154</v>
      </c>
      <c r="J410" t="s">
        <v>15</v>
      </c>
      <c r="K410" t="s">
        <v>16</v>
      </c>
      <c r="L410" s="4">
        <f t="shared" si="26"/>
        <v>42541.208333333328</v>
      </c>
      <c r="M410">
        <v>1466398800</v>
      </c>
      <c r="N410" s="4">
        <f t="shared" si="25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 s="6">
        <f t="shared" si="27"/>
        <v>87.960784313725483</v>
      </c>
      <c r="I411">
        <v>714</v>
      </c>
      <c r="J411" t="s">
        <v>21</v>
      </c>
      <c r="K411" t="s">
        <v>22</v>
      </c>
      <c r="L411" s="4">
        <f t="shared" si="26"/>
        <v>42843.208333333328</v>
      </c>
      <c r="M411">
        <v>1492491600</v>
      </c>
      <c r="N411" s="4">
        <f t="shared" si="25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 s="6">
        <f t="shared" si="27"/>
        <v>49.987398739873989</v>
      </c>
      <c r="I412">
        <v>1111</v>
      </c>
      <c r="J412" t="s">
        <v>21</v>
      </c>
      <c r="K412" t="s">
        <v>22</v>
      </c>
      <c r="L412" s="4">
        <f t="shared" si="26"/>
        <v>42122.208333333328</v>
      </c>
      <c r="M412">
        <v>1430197200</v>
      </c>
      <c r="N412" s="4">
        <f t="shared" si="25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 s="6">
        <f t="shared" si="27"/>
        <v>99.524390243902445</v>
      </c>
      <c r="I413">
        <v>82</v>
      </c>
      <c r="J413" t="s">
        <v>21</v>
      </c>
      <c r="K413" t="s">
        <v>22</v>
      </c>
      <c r="L413" s="4">
        <f t="shared" si="26"/>
        <v>42884.208333333328</v>
      </c>
      <c r="M413">
        <v>1496034000</v>
      </c>
      <c r="N413" s="4">
        <f t="shared" si="25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 s="6">
        <f t="shared" si="27"/>
        <v>104.82089552238806</v>
      </c>
      <c r="I414">
        <v>134</v>
      </c>
      <c r="J414" t="s">
        <v>21</v>
      </c>
      <c r="K414" t="s">
        <v>22</v>
      </c>
      <c r="L414" s="4">
        <f t="shared" si="26"/>
        <v>41642.25</v>
      </c>
      <c r="M414">
        <v>1388728800</v>
      </c>
      <c r="N414" s="4">
        <f t="shared" si="25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 s="6">
        <f t="shared" si="27"/>
        <v>108.01469237832875</v>
      </c>
      <c r="I415">
        <v>1089</v>
      </c>
      <c r="J415" t="s">
        <v>21</v>
      </c>
      <c r="K415" t="s">
        <v>22</v>
      </c>
      <c r="L415" s="4">
        <f t="shared" si="26"/>
        <v>43431.25</v>
      </c>
      <c r="M415">
        <v>1543298400</v>
      </c>
      <c r="N415" s="4">
        <f t="shared" si="25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 s="6">
        <f t="shared" si="27"/>
        <v>28.998544660724033</v>
      </c>
      <c r="I416">
        <v>5497</v>
      </c>
      <c r="J416" t="s">
        <v>21</v>
      </c>
      <c r="K416" t="s">
        <v>22</v>
      </c>
      <c r="L416" s="4">
        <f t="shared" si="26"/>
        <v>40288.208333333336</v>
      </c>
      <c r="M416">
        <v>1271739600</v>
      </c>
      <c r="N416" s="4">
        <f t="shared" si="25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 s="6">
        <f t="shared" si="27"/>
        <v>30.028708133971293</v>
      </c>
      <c r="I417">
        <v>418</v>
      </c>
      <c r="J417" t="s">
        <v>21</v>
      </c>
      <c r="K417" t="s">
        <v>22</v>
      </c>
      <c r="L417" s="4">
        <f t="shared" si="26"/>
        <v>40921.25</v>
      </c>
      <c r="M417">
        <v>1326434400</v>
      </c>
      <c r="N417" s="4">
        <f t="shared" si="25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 s="6">
        <f t="shared" si="27"/>
        <v>41.005559416261292</v>
      </c>
      <c r="I418">
        <v>1439</v>
      </c>
      <c r="J418" t="s">
        <v>21</v>
      </c>
      <c r="K418" t="s">
        <v>22</v>
      </c>
      <c r="L418" s="4">
        <f t="shared" si="26"/>
        <v>40560.25</v>
      </c>
      <c r="M418">
        <v>1295244000</v>
      </c>
      <c r="N418" s="4">
        <f t="shared" si="25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 s="6">
        <f t="shared" si="27"/>
        <v>62.866666666666667</v>
      </c>
      <c r="I419">
        <v>15</v>
      </c>
      <c r="J419" t="s">
        <v>21</v>
      </c>
      <c r="K419" t="s">
        <v>22</v>
      </c>
      <c r="L419" s="4">
        <f t="shared" si="26"/>
        <v>43407.208333333328</v>
      </c>
      <c r="M419">
        <v>1541221200</v>
      </c>
      <c r="N419" s="4">
        <f t="shared" si="25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 s="6">
        <f t="shared" si="27"/>
        <v>47.005002501250623</v>
      </c>
      <c r="I420">
        <v>1999</v>
      </c>
      <c r="J420" t="s">
        <v>15</v>
      </c>
      <c r="K420" t="s">
        <v>16</v>
      </c>
      <c r="L420" s="4">
        <f t="shared" si="26"/>
        <v>41035.208333333336</v>
      </c>
      <c r="M420">
        <v>1336280400</v>
      </c>
      <c r="N420" s="4">
        <f t="shared" si="25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 s="6">
        <f t="shared" si="27"/>
        <v>26.997693638285604</v>
      </c>
      <c r="I421">
        <v>5203</v>
      </c>
      <c r="J421" t="s">
        <v>21</v>
      </c>
      <c r="K421" t="s">
        <v>22</v>
      </c>
      <c r="L421" s="4">
        <f t="shared" si="26"/>
        <v>40899.25</v>
      </c>
      <c r="M421">
        <v>1324533600</v>
      </c>
      <c r="N421" s="4">
        <f t="shared" si="25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 s="6">
        <f t="shared" si="27"/>
        <v>68.329787234042556</v>
      </c>
      <c r="I422">
        <v>94</v>
      </c>
      <c r="J422" t="s">
        <v>21</v>
      </c>
      <c r="K422" t="s">
        <v>22</v>
      </c>
      <c r="L422" s="4">
        <f t="shared" si="26"/>
        <v>42911.208333333328</v>
      </c>
      <c r="M422">
        <v>1498366800</v>
      </c>
      <c r="N422" s="4">
        <f t="shared" si="25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 s="6">
        <f t="shared" si="27"/>
        <v>50.974576271186443</v>
      </c>
      <c r="I423">
        <v>118</v>
      </c>
      <c r="J423" t="s">
        <v>21</v>
      </c>
      <c r="K423" t="s">
        <v>22</v>
      </c>
      <c r="L423" s="4">
        <f t="shared" si="26"/>
        <v>42915.208333333328</v>
      </c>
      <c r="M423">
        <v>1498712400</v>
      </c>
      <c r="N423" s="4">
        <f t="shared" si="25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 s="6">
        <f t="shared" si="27"/>
        <v>54.024390243902438</v>
      </c>
      <c r="I424">
        <v>205</v>
      </c>
      <c r="J424" t="s">
        <v>21</v>
      </c>
      <c r="K424" t="s">
        <v>22</v>
      </c>
      <c r="L424" s="4">
        <f t="shared" si="26"/>
        <v>40285.208333333336</v>
      </c>
      <c r="M424">
        <v>1271480400</v>
      </c>
      <c r="N424" s="4">
        <f t="shared" si="25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 s="6">
        <f t="shared" si="27"/>
        <v>97.055555555555557</v>
      </c>
      <c r="I425">
        <v>162</v>
      </c>
      <c r="J425" t="s">
        <v>21</v>
      </c>
      <c r="K425" t="s">
        <v>22</v>
      </c>
      <c r="L425" s="4">
        <f t="shared" si="26"/>
        <v>40808.208333333336</v>
      </c>
      <c r="M425">
        <v>1316667600</v>
      </c>
      <c r="N425" s="4">
        <f t="shared" si="25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 s="6">
        <f t="shared" si="27"/>
        <v>24.867469879518072</v>
      </c>
      <c r="I426">
        <v>83</v>
      </c>
      <c r="J426" t="s">
        <v>21</v>
      </c>
      <c r="K426" t="s">
        <v>22</v>
      </c>
      <c r="L426" s="4">
        <f t="shared" si="26"/>
        <v>43208.208333333328</v>
      </c>
      <c r="M426">
        <v>1524027600</v>
      </c>
      <c r="N426" s="4">
        <f t="shared" si="25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 s="6">
        <f t="shared" si="27"/>
        <v>84.423913043478265</v>
      </c>
      <c r="I427">
        <v>92</v>
      </c>
      <c r="J427" t="s">
        <v>21</v>
      </c>
      <c r="K427" t="s">
        <v>22</v>
      </c>
      <c r="L427" s="4">
        <f t="shared" si="26"/>
        <v>42213.208333333328</v>
      </c>
      <c r="M427">
        <v>1438059600</v>
      </c>
      <c r="N427" s="4">
        <f t="shared" si="25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 s="6">
        <f t="shared" si="27"/>
        <v>47.091324200913242</v>
      </c>
      <c r="I428">
        <v>219</v>
      </c>
      <c r="J428" t="s">
        <v>21</v>
      </c>
      <c r="K428" t="s">
        <v>22</v>
      </c>
      <c r="L428" s="4">
        <f t="shared" si="26"/>
        <v>41332.25</v>
      </c>
      <c r="M428">
        <v>1361944800</v>
      </c>
      <c r="N428" s="4">
        <f t="shared" si="25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 s="6">
        <f t="shared" si="27"/>
        <v>77.996041171813147</v>
      </c>
      <c r="I429">
        <v>2526</v>
      </c>
      <c r="J429" t="s">
        <v>21</v>
      </c>
      <c r="K429" t="s">
        <v>22</v>
      </c>
      <c r="L429" s="4">
        <f t="shared" si="26"/>
        <v>41895.208333333336</v>
      </c>
      <c r="M429">
        <v>1410584400</v>
      </c>
      <c r="N429" s="4">
        <f t="shared" si="25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 s="6">
        <f t="shared" si="27"/>
        <v>62.967871485943775</v>
      </c>
      <c r="I430">
        <v>747</v>
      </c>
      <c r="J430" t="s">
        <v>21</v>
      </c>
      <c r="K430" t="s">
        <v>22</v>
      </c>
      <c r="L430" s="4">
        <f t="shared" si="26"/>
        <v>40585.25</v>
      </c>
      <c r="M430">
        <v>1297404000</v>
      </c>
      <c r="N430" s="4">
        <f t="shared" si="25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 s="6">
        <f t="shared" si="27"/>
        <v>81.006080449017773</v>
      </c>
      <c r="I431">
        <v>2138</v>
      </c>
      <c r="J431" t="s">
        <v>21</v>
      </c>
      <c r="K431" t="s">
        <v>22</v>
      </c>
      <c r="L431" s="4">
        <f t="shared" si="26"/>
        <v>41680.25</v>
      </c>
      <c r="M431">
        <v>1392012000</v>
      </c>
      <c r="N431" s="4">
        <f t="shared" si="25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 s="6">
        <f t="shared" si="27"/>
        <v>65.321428571428569</v>
      </c>
      <c r="I432">
        <v>84</v>
      </c>
      <c r="J432" t="s">
        <v>21</v>
      </c>
      <c r="K432" t="s">
        <v>22</v>
      </c>
      <c r="L432" s="4">
        <f t="shared" si="26"/>
        <v>43737.208333333328</v>
      </c>
      <c r="M432">
        <v>1569733200</v>
      </c>
      <c r="N432" s="4">
        <f t="shared" si="25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 s="6">
        <f t="shared" si="27"/>
        <v>104.43617021276596</v>
      </c>
      <c r="I433">
        <v>94</v>
      </c>
      <c r="J433" t="s">
        <v>21</v>
      </c>
      <c r="K433" t="s">
        <v>22</v>
      </c>
      <c r="L433" s="4">
        <f t="shared" si="26"/>
        <v>43273.208333333328</v>
      </c>
      <c r="M433">
        <v>1529643600</v>
      </c>
      <c r="N433" s="4">
        <f t="shared" si="25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 s="6">
        <f t="shared" si="27"/>
        <v>69.989010989010993</v>
      </c>
      <c r="I434">
        <v>91</v>
      </c>
      <c r="J434" t="s">
        <v>21</v>
      </c>
      <c r="K434" t="s">
        <v>22</v>
      </c>
      <c r="L434" s="4">
        <f t="shared" si="26"/>
        <v>41761.208333333336</v>
      </c>
      <c r="M434">
        <v>1399006800</v>
      </c>
      <c r="N434" s="4">
        <f t="shared" si="25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 s="6">
        <f t="shared" si="27"/>
        <v>83.023989898989896</v>
      </c>
      <c r="I435">
        <v>792</v>
      </c>
      <c r="J435" t="s">
        <v>21</v>
      </c>
      <c r="K435" t="s">
        <v>22</v>
      </c>
      <c r="L435" s="4">
        <f t="shared" si="26"/>
        <v>41603.25</v>
      </c>
      <c r="M435">
        <v>1385359200</v>
      </c>
      <c r="N435" s="4">
        <f t="shared" si="25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 s="6">
        <f t="shared" si="27"/>
        <v>90.3</v>
      </c>
      <c r="I436">
        <v>10</v>
      </c>
      <c r="J436" t="s">
        <v>15</v>
      </c>
      <c r="K436" t="s">
        <v>16</v>
      </c>
      <c r="L436" s="4">
        <f t="shared" si="26"/>
        <v>42705.25</v>
      </c>
      <c r="M436">
        <v>1480572000</v>
      </c>
      <c r="N436" s="4">
        <f t="shared" si="25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 s="6">
        <f t="shared" si="27"/>
        <v>103.98131932282546</v>
      </c>
      <c r="I437">
        <v>1713</v>
      </c>
      <c r="J437" t="s">
        <v>107</v>
      </c>
      <c r="K437" t="s">
        <v>108</v>
      </c>
      <c r="L437" s="4">
        <f t="shared" si="26"/>
        <v>41988.25</v>
      </c>
      <c r="M437">
        <v>1418623200</v>
      </c>
      <c r="N437" s="4">
        <f t="shared" si="25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 s="6">
        <f t="shared" si="27"/>
        <v>54.931726907630519</v>
      </c>
      <c r="I438">
        <v>249</v>
      </c>
      <c r="J438" t="s">
        <v>21</v>
      </c>
      <c r="K438" t="s">
        <v>22</v>
      </c>
      <c r="L438" s="4">
        <f t="shared" si="26"/>
        <v>43575.208333333328</v>
      </c>
      <c r="M438">
        <v>1555736400</v>
      </c>
      <c r="N438" s="4">
        <f t="shared" si="25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 s="6">
        <f t="shared" si="27"/>
        <v>51.921875</v>
      </c>
      <c r="I439">
        <v>192</v>
      </c>
      <c r="J439" t="s">
        <v>21</v>
      </c>
      <c r="K439" t="s">
        <v>22</v>
      </c>
      <c r="L439" s="4">
        <f t="shared" si="26"/>
        <v>42260.208333333328</v>
      </c>
      <c r="M439">
        <v>1442120400</v>
      </c>
      <c r="N439" s="4">
        <f t="shared" si="25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 s="6">
        <f t="shared" si="27"/>
        <v>60.02834008097166</v>
      </c>
      <c r="I440">
        <v>247</v>
      </c>
      <c r="J440" t="s">
        <v>21</v>
      </c>
      <c r="K440" t="s">
        <v>22</v>
      </c>
      <c r="L440" s="4">
        <f t="shared" si="26"/>
        <v>41337.25</v>
      </c>
      <c r="M440">
        <v>1362376800</v>
      </c>
      <c r="N440" s="4">
        <f t="shared" si="25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 s="6">
        <f t="shared" si="27"/>
        <v>44.003488879197555</v>
      </c>
      <c r="I441">
        <v>2293</v>
      </c>
      <c r="J441" t="s">
        <v>21</v>
      </c>
      <c r="K441" t="s">
        <v>22</v>
      </c>
      <c r="L441" s="4">
        <f t="shared" si="26"/>
        <v>42680.208333333328</v>
      </c>
      <c r="M441">
        <v>1478408400</v>
      </c>
      <c r="N441" s="4">
        <f t="shared" si="25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 s="6">
        <f t="shared" si="27"/>
        <v>53.003513254551258</v>
      </c>
      <c r="I442">
        <v>3131</v>
      </c>
      <c r="J442" t="s">
        <v>21</v>
      </c>
      <c r="K442" t="s">
        <v>22</v>
      </c>
      <c r="L442" s="4">
        <f t="shared" si="26"/>
        <v>42916.208333333328</v>
      </c>
      <c r="M442">
        <v>1498798800</v>
      </c>
      <c r="N442" s="4">
        <f t="shared" si="25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 s="6">
        <f t="shared" si="27"/>
        <v>54.5</v>
      </c>
      <c r="I443">
        <v>32</v>
      </c>
      <c r="J443" t="s">
        <v>21</v>
      </c>
      <c r="K443" t="s">
        <v>22</v>
      </c>
      <c r="L443" s="4">
        <f t="shared" si="26"/>
        <v>41025.208333333336</v>
      </c>
      <c r="M443">
        <v>1335416400</v>
      </c>
      <c r="N443" s="4">
        <f t="shared" si="25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 s="6">
        <f t="shared" si="27"/>
        <v>75.04195804195804</v>
      </c>
      <c r="I444">
        <v>143</v>
      </c>
      <c r="J444" t="s">
        <v>107</v>
      </c>
      <c r="K444" t="s">
        <v>108</v>
      </c>
      <c r="L444" s="4">
        <f t="shared" si="26"/>
        <v>42980.208333333328</v>
      </c>
      <c r="M444">
        <v>1504328400</v>
      </c>
      <c r="N444" s="4">
        <f t="shared" si="25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 s="6">
        <f t="shared" si="27"/>
        <v>35.911111111111111</v>
      </c>
      <c r="I445">
        <v>90</v>
      </c>
      <c r="J445" t="s">
        <v>21</v>
      </c>
      <c r="K445" t="s">
        <v>22</v>
      </c>
      <c r="L445" s="4">
        <f t="shared" si="26"/>
        <v>40451.208333333336</v>
      </c>
      <c r="M445">
        <v>1285822800</v>
      </c>
      <c r="N445" s="4">
        <f t="shared" si="25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 s="6">
        <f t="shared" si="27"/>
        <v>36.952702702702702</v>
      </c>
      <c r="I446">
        <v>296</v>
      </c>
      <c r="J446" t="s">
        <v>21</v>
      </c>
      <c r="K446" t="s">
        <v>22</v>
      </c>
      <c r="L446" s="4">
        <f t="shared" si="26"/>
        <v>40748.208333333336</v>
      </c>
      <c r="M446">
        <v>1311483600</v>
      </c>
      <c r="N446" s="4">
        <f t="shared" si="25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 s="6">
        <f t="shared" si="27"/>
        <v>63.170588235294119</v>
      </c>
      <c r="I447">
        <v>170</v>
      </c>
      <c r="J447" t="s">
        <v>21</v>
      </c>
      <c r="K447" t="s">
        <v>22</v>
      </c>
      <c r="L447" s="4">
        <f t="shared" si="26"/>
        <v>40515.25</v>
      </c>
      <c r="M447">
        <v>1291356000</v>
      </c>
      <c r="N447" s="4">
        <f t="shared" si="25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 s="6">
        <f t="shared" si="27"/>
        <v>29.99462365591398</v>
      </c>
      <c r="I448">
        <v>186</v>
      </c>
      <c r="J448" t="s">
        <v>21</v>
      </c>
      <c r="K448" t="s">
        <v>22</v>
      </c>
      <c r="L448" s="4">
        <f t="shared" si="26"/>
        <v>41261.25</v>
      </c>
      <c r="M448">
        <v>1355810400</v>
      </c>
      <c r="N448" s="4">
        <f t="shared" si="25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 s="6">
        <f t="shared" si="27"/>
        <v>86</v>
      </c>
      <c r="I449">
        <v>439</v>
      </c>
      <c r="J449" t="s">
        <v>40</v>
      </c>
      <c r="K449" t="s">
        <v>41</v>
      </c>
      <c r="L449" s="4">
        <f t="shared" si="26"/>
        <v>43088.25</v>
      </c>
      <c r="M449">
        <v>1513663200</v>
      </c>
      <c r="N449" s="4">
        <f t="shared" si="25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 s="6">
        <f t="shared" si="27"/>
        <v>75.014876033057845</v>
      </c>
      <c r="I450">
        <v>605</v>
      </c>
      <c r="J450" t="s">
        <v>21</v>
      </c>
      <c r="K450" t="s">
        <v>22</v>
      </c>
      <c r="L450" s="4">
        <f t="shared" si="26"/>
        <v>41378.208333333336</v>
      </c>
      <c r="M450">
        <v>1365915600</v>
      </c>
      <c r="N450" s="4">
        <f t="shared" si="25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($E451/$D451)*100</f>
        <v>967</v>
      </c>
      <c r="G451" t="s">
        <v>20</v>
      </c>
      <c r="H451" s="6">
        <f t="shared" si="27"/>
        <v>101.19767441860465</v>
      </c>
      <c r="I451">
        <v>86</v>
      </c>
      <c r="J451" t="s">
        <v>36</v>
      </c>
      <c r="K451" t="s">
        <v>37</v>
      </c>
      <c r="L451" s="4">
        <f t="shared" si="26"/>
        <v>43530.25</v>
      </c>
      <c r="M451">
        <v>1551852000</v>
      </c>
      <c r="N451" s="4">
        <f t="shared" ref="N451:N514" si="29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 s="6">
        <f t="shared" si="27"/>
        <v>4</v>
      </c>
      <c r="I452">
        <v>1</v>
      </c>
      <c r="J452" t="s">
        <v>15</v>
      </c>
      <c r="K452" t="s">
        <v>16</v>
      </c>
      <c r="L452" s="4">
        <f t="shared" ref="L452:L515" si="30">(((M452/60)/60)/24)+DATE(1970,1,1)</f>
        <v>43394.208333333328</v>
      </c>
      <c r="M452">
        <v>1540098000</v>
      </c>
      <c r="N452" s="4">
        <f t="shared" si="29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 s="6">
        <f t="shared" ref="H453:H516" si="31">AVERAGE(E453/I453)</f>
        <v>29.001272669424118</v>
      </c>
      <c r="I453">
        <v>6286</v>
      </c>
      <c r="J453" t="s">
        <v>21</v>
      </c>
      <c r="K453" t="s">
        <v>22</v>
      </c>
      <c r="L453" s="4">
        <f t="shared" si="30"/>
        <v>42935.208333333328</v>
      </c>
      <c r="M453">
        <v>1500440400</v>
      </c>
      <c r="N453" s="4">
        <f t="shared" si="29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 s="6">
        <f t="shared" si="31"/>
        <v>98.225806451612897</v>
      </c>
      <c r="I454">
        <v>31</v>
      </c>
      <c r="J454" t="s">
        <v>21</v>
      </c>
      <c r="K454" t="s">
        <v>22</v>
      </c>
      <c r="L454" s="4">
        <f t="shared" si="30"/>
        <v>40365.208333333336</v>
      </c>
      <c r="M454">
        <v>1278392400</v>
      </c>
      <c r="N454" s="4">
        <f t="shared" si="29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 s="6">
        <f t="shared" si="31"/>
        <v>87.001693480101608</v>
      </c>
      <c r="I455">
        <v>1181</v>
      </c>
      <c r="J455" t="s">
        <v>21</v>
      </c>
      <c r="K455" t="s">
        <v>22</v>
      </c>
      <c r="L455" s="4">
        <f t="shared" si="30"/>
        <v>42705.25</v>
      </c>
      <c r="M455">
        <v>1480572000</v>
      </c>
      <c r="N455" s="4">
        <f t="shared" si="29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 s="6">
        <f t="shared" si="31"/>
        <v>45.205128205128204</v>
      </c>
      <c r="I456">
        <v>39</v>
      </c>
      <c r="J456" t="s">
        <v>21</v>
      </c>
      <c r="K456" t="s">
        <v>22</v>
      </c>
      <c r="L456" s="4">
        <f t="shared" si="30"/>
        <v>41568.208333333336</v>
      </c>
      <c r="M456">
        <v>1382331600</v>
      </c>
      <c r="N456" s="4">
        <f t="shared" si="29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 s="6">
        <f t="shared" si="31"/>
        <v>37.001341561577675</v>
      </c>
      <c r="I457">
        <v>3727</v>
      </c>
      <c r="J457" t="s">
        <v>21</v>
      </c>
      <c r="K457" t="s">
        <v>22</v>
      </c>
      <c r="L457" s="4">
        <f t="shared" si="30"/>
        <v>40809.208333333336</v>
      </c>
      <c r="M457">
        <v>1316754000</v>
      </c>
      <c r="N457" s="4">
        <f t="shared" si="29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 s="6">
        <f t="shared" si="31"/>
        <v>94.976947040498445</v>
      </c>
      <c r="I458">
        <v>1605</v>
      </c>
      <c r="J458" t="s">
        <v>21</v>
      </c>
      <c r="K458" t="s">
        <v>22</v>
      </c>
      <c r="L458" s="4">
        <f t="shared" si="30"/>
        <v>43141.25</v>
      </c>
      <c r="M458">
        <v>1518242400</v>
      </c>
      <c r="N458" s="4">
        <f t="shared" si="29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 s="6">
        <f t="shared" si="31"/>
        <v>28.956521739130434</v>
      </c>
      <c r="I459">
        <v>46</v>
      </c>
      <c r="J459" t="s">
        <v>21</v>
      </c>
      <c r="K459" t="s">
        <v>22</v>
      </c>
      <c r="L459" s="4">
        <f t="shared" si="30"/>
        <v>42657.208333333328</v>
      </c>
      <c r="M459">
        <v>1476421200</v>
      </c>
      <c r="N459" s="4">
        <f t="shared" si="29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 s="6">
        <f t="shared" si="31"/>
        <v>55.993396226415094</v>
      </c>
      <c r="I460">
        <v>2120</v>
      </c>
      <c r="J460" t="s">
        <v>21</v>
      </c>
      <c r="K460" t="s">
        <v>22</v>
      </c>
      <c r="L460" s="4">
        <f t="shared" si="30"/>
        <v>40265.208333333336</v>
      </c>
      <c r="M460">
        <v>1269752400</v>
      </c>
      <c r="N460" s="4">
        <f t="shared" si="29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 s="6">
        <f t="shared" si="31"/>
        <v>54.038095238095238</v>
      </c>
      <c r="I461">
        <v>105</v>
      </c>
      <c r="J461" t="s">
        <v>21</v>
      </c>
      <c r="K461" t="s">
        <v>22</v>
      </c>
      <c r="L461" s="4">
        <f t="shared" si="30"/>
        <v>42001.25</v>
      </c>
      <c r="M461">
        <v>1419746400</v>
      </c>
      <c r="N461" s="4">
        <f t="shared" si="29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 s="6">
        <f t="shared" si="31"/>
        <v>82.38</v>
      </c>
      <c r="I462">
        <v>50</v>
      </c>
      <c r="J462" t="s">
        <v>21</v>
      </c>
      <c r="K462" t="s">
        <v>22</v>
      </c>
      <c r="L462" s="4">
        <f t="shared" si="30"/>
        <v>40399.208333333336</v>
      </c>
      <c r="M462">
        <v>1281330000</v>
      </c>
      <c r="N462" s="4">
        <f t="shared" si="29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 s="6">
        <f t="shared" si="31"/>
        <v>66.997115384615384</v>
      </c>
      <c r="I463">
        <v>2080</v>
      </c>
      <c r="J463" t="s">
        <v>21</v>
      </c>
      <c r="K463" t="s">
        <v>22</v>
      </c>
      <c r="L463" s="4">
        <f t="shared" si="30"/>
        <v>41757.208333333336</v>
      </c>
      <c r="M463">
        <v>1398661200</v>
      </c>
      <c r="N463" s="4">
        <f t="shared" si="29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 s="6">
        <f t="shared" si="31"/>
        <v>107.91401869158878</v>
      </c>
      <c r="I464">
        <v>535</v>
      </c>
      <c r="J464" t="s">
        <v>21</v>
      </c>
      <c r="K464" t="s">
        <v>22</v>
      </c>
      <c r="L464" s="4">
        <f t="shared" si="30"/>
        <v>41304.25</v>
      </c>
      <c r="M464">
        <v>1359525600</v>
      </c>
      <c r="N464" s="4">
        <f t="shared" si="29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 s="6">
        <f t="shared" si="31"/>
        <v>69.009501187648453</v>
      </c>
      <c r="I465">
        <v>2105</v>
      </c>
      <c r="J465" t="s">
        <v>21</v>
      </c>
      <c r="K465" t="s">
        <v>22</v>
      </c>
      <c r="L465" s="4">
        <f t="shared" si="30"/>
        <v>41639.25</v>
      </c>
      <c r="M465">
        <v>1388469600</v>
      </c>
      <c r="N465" s="4">
        <f t="shared" si="29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 s="6">
        <f t="shared" si="31"/>
        <v>39.006568144499177</v>
      </c>
      <c r="I466">
        <v>2436</v>
      </c>
      <c r="J466" t="s">
        <v>21</v>
      </c>
      <c r="K466" t="s">
        <v>22</v>
      </c>
      <c r="L466" s="4">
        <f t="shared" si="30"/>
        <v>43142.25</v>
      </c>
      <c r="M466">
        <v>1518328800</v>
      </c>
      <c r="N466" s="4">
        <f t="shared" si="29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 s="6">
        <f t="shared" si="31"/>
        <v>110.3625</v>
      </c>
      <c r="I467">
        <v>80</v>
      </c>
      <c r="J467" t="s">
        <v>21</v>
      </c>
      <c r="K467" t="s">
        <v>22</v>
      </c>
      <c r="L467" s="4">
        <f t="shared" si="30"/>
        <v>43127.25</v>
      </c>
      <c r="M467">
        <v>1517032800</v>
      </c>
      <c r="N467" s="4">
        <f t="shared" si="29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 s="6">
        <f t="shared" si="31"/>
        <v>94.857142857142861</v>
      </c>
      <c r="I468">
        <v>42</v>
      </c>
      <c r="J468" t="s">
        <v>21</v>
      </c>
      <c r="K468" t="s">
        <v>22</v>
      </c>
      <c r="L468" s="4">
        <f t="shared" si="30"/>
        <v>41409.208333333336</v>
      </c>
      <c r="M468">
        <v>1368594000</v>
      </c>
      <c r="N468" s="4">
        <f t="shared" si="29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 s="6">
        <f t="shared" si="31"/>
        <v>57.935251798561154</v>
      </c>
      <c r="I469">
        <v>139</v>
      </c>
      <c r="J469" t="s">
        <v>15</v>
      </c>
      <c r="K469" t="s">
        <v>16</v>
      </c>
      <c r="L469" s="4">
        <f t="shared" si="30"/>
        <v>42331.25</v>
      </c>
      <c r="M469">
        <v>1448258400</v>
      </c>
      <c r="N469" s="4">
        <f t="shared" si="29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 s="6">
        <f t="shared" si="31"/>
        <v>101.25</v>
      </c>
      <c r="I470">
        <v>16</v>
      </c>
      <c r="J470" t="s">
        <v>21</v>
      </c>
      <c r="K470" t="s">
        <v>22</v>
      </c>
      <c r="L470" s="4">
        <f t="shared" si="30"/>
        <v>43569.208333333328</v>
      </c>
      <c r="M470">
        <v>1555218000</v>
      </c>
      <c r="N470" s="4">
        <f t="shared" si="29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 s="6">
        <f t="shared" si="31"/>
        <v>64.95597484276729</v>
      </c>
      <c r="I471">
        <v>159</v>
      </c>
      <c r="J471" t="s">
        <v>21</v>
      </c>
      <c r="K471" t="s">
        <v>22</v>
      </c>
      <c r="L471" s="4">
        <f t="shared" si="30"/>
        <v>42142.208333333328</v>
      </c>
      <c r="M471">
        <v>1431925200</v>
      </c>
      <c r="N471" s="4">
        <f t="shared" si="29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 s="6">
        <f t="shared" si="31"/>
        <v>27.00524934383202</v>
      </c>
      <c r="I472">
        <v>381</v>
      </c>
      <c r="J472" t="s">
        <v>21</v>
      </c>
      <c r="K472" t="s">
        <v>22</v>
      </c>
      <c r="L472" s="4">
        <f t="shared" si="30"/>
        <v>42716.25</v>
      </c>
      <c r="M472">
        <v>1481522400</v>
      </c>
      <c r="N472" s="4">
        <f t="shared" si="29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 s="6">
        <f t="shared" si="31"/>
        <v>50.97422680412371</v>
      </c>
      <c r="I473">
        <v>194</v>
      </c>
      <c r="J473" t="s">
        <v>40</v>
      </c>
      <c r="K473" t="s">
        <v>41</v>
      </c>
      <c r="L473" s="4">
        <f t="shared" si="30"/>
        <v>41031.208333333336</v>
      </c>
      <c r="M473">
        <v>1335934800</v>
      </c>
      <c r="N473" s="4">
        <f t="shared" si="29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 s="6">
        <f t="shared" si="31"/>
        <v>104.94260869565217</v>
      </c>
      <c r="I474">
        <v>575</v>
      </c>
      <c r="J474" t="s">
        <v>21</v>
      </c>
      <c r="K474" t="s">
        <v>22</v>
      </c>
      <c r="L474" s="4">
        <f t="shared" si="30"/>
        <v>43535.208333333328</v>
      </c>
      <c r="M474">
        <v>1552280400</v>
      </c>
      <c r="N474" s="4">
        <f t="shared" si="29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 s="6">
        <f t="shared" si="31"/>
        <v>84.028301886792448</v>
      </c>
      <c r="I475">
        <v>106</v>
      </c>
      <c r="J475" t="s">
        <v>21</v>
      </c>
      <c r="K475" t="s">
        <v>22</v>
      </c>
      <c r="L475" s="4">
        <f t="shared" si="30"/>
        <v>43277.208333333328</v>
      </c>
      <c r="M475">
        <v>1529989200</v>
      </c>
      <c r="N475" s="4">
        <f t="shared" si="29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 s="6">
        <f t="shared" si="31"/>
        <v>102.85915492957747</v>
      </c>
      <c r="I476">
        <v>142</v>
      </c>
      <c r="J476" t="s">
        <v>21</v>
      </c>
      <c r="K476" t="s">
        <v>22</v>
      </c>
      <c r="L476" s="4">
        <f t="shared" si="30"/>
        <v>41989.25</v>
      </c>
      <c r="M476">
        <v>1418709600</v>
      </c>
      <c r="N476" s="4">
        <f t="shared" si="29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 s="6">
        <f t="shared" si="31"/>
        <v>39.962085308056871</v>
      </c>
      <c r="I477">
        <v>211</v>
      </c>
      <c r="J477" t="s">
        <v>21</v>
      </c>
      <c r="K477" t="s">
        <v>22</v>
      </c>
      <c r="L477" s="4">
        <f t="shared" si="30"/>
        <v>41450.208333333336</v>
      </c>
      <c r="M477">
        <v>1372136400</v>
      </c>
      <c r="N477" s="4">
        <f t="shared" si="29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 s="6">
        <f t="shared" si="31"/>
        <v>51.001785714285717</v>
      </c>
      <c r="I478">
        <v>1120</v>
      </c>
      <c r="J478" t="s">
        <v>21</v>
      </c>
      <c r="K478" t="s">
        <v>22</v>
      </c>
      <c r="L478" s="4">
        <f t="shared" si="30"/>
        <v>43322.208333333328</v>
      </c>
      <c r="M478">
        <v>1533877200</v>
      </c>
      <c r="N478" s="4">
        <f t="shared" si="29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 s="6">
        <f t="shared" si="31"/>
        <v>40.823008849557525</v>
      </c>
      <c r="I479">
        <v>113</v>
      </c>
      <c r="J479" t="s">
        <v>21</v>
      </c>
      <c r="K479" t="s">
        <v>22</v>
      </c>
      <c r="L479" s="4">
        <f t="shared" si="30"/>
        <v>40720.208333333336</v>
      </c>
      <c r="M479">
        <v>1309064400</v>
      </c>
      <c r="N479" s="4">
        <f t="shared" si="29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 s="6">
        <f t="shared" si="31"/>
        <v>58.999637155297535</v>
      </c>
      <c r="I480">
        <v>2756</v>
      </c>
      <c r="J480" t="s">
        <v>21</v>
      </c>
      <c r="K480" t="s">
        <v>22</v>
      </c>
      <c r="L480" s="4">
        <f t="shared" si="30"/>
        <v>42072.208333333328</v>
      </c>
      <c r="M480">
        <v>1425877200</v>
      </c>
      <c r="N480" s="4">
        <f t="shared" si="29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 s="6">
        <f t="shared" si="31"/>
        <v>71.156069364161851</v>
      </c>
      <c r="I481">
        <v>173</v>
      </c>
      <c r="J481" t="s">
        <v>40</v>
      </c>
      <c r="K481" t="s">
        <v>41</v>
      </c>
      <c r="L481" s="4">
        <f t="shared" si="30"/>
        <v>42945.208333333328</v>
      </c>
      <c r="M481">
        <v>1501304400</v>
      </c>
      <c r="N481" s="4">
        <f t="shared" si="29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 s="6">
        <f t="shared" si="31"/>
        <v>99.494252873563212</v>
      </c>
      <c r="I482">
        <v>87</v>
      </c>
      <c r="J482" t="s">
        <v>21</v>
      </c>
      <c r="K482" t="s">
        <v>22</v>
      </c>
      <c r="L482" s="4">
        <f t="shared" si="30"/>
        <v>40248.25</v>
      </c>
      <c r="M482">
        <v>1268287200</v>
      </c>
      <c r="N482" s="4">
        <f t="shared" si="29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 s="6">
        <f t="shared" si="31"/>
        <v>103.98634590377114</v>
      </c>
      <c r="I483">
        <v>1538</v>
      </c>
      <c r="J483" t="s">
        <v>21</v>
      </c>
      <c r="K483" t="s">
        <v>22</v>
      </c>
      <c r="L483" s="4">
        <f t="shared" si="30"/>
        <v>41913.208333333336</v>
      </c>
      <c r="M483">
        <v>1412139600</v>
      </c>
      <c r="N483" s="4">
        <f t="shared" si="29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 s="6">
        <f t="shared" si="31"/>
        <v>76.555555555555557</v>
      </c>
      <c r="I484">
        <v>9</v>
      </c>
      <c r="J484" t="s">
        <v>21</v>
      </c>
      <c r="K484" t="s">
        <v>22</v>
      </c>
      <c r="L484" s="4">
        <f t="shared" si="30"/>
        <v>40963.25</v>
      </c>
      <c r="M484">
        <v>1330063200</v>
      </c>
      <c r="N484" s="4">
        <f t="shared" si="29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 s="6">
        <f t="shared" si="31"/>
        <v>87.068592057761734</v>
      </c>
      <c r="I485">
        <v>554</v>
      </c>
      <c r="J485" t="s">
        <v>21</v>
      </c>
      <c r="K485" t="s">
        <v>22</v>
      </c>
      <c r="L485" s="4">
        <f t="shared" si="30"/>
        <v>43811.25</v>
      </c>
      <c r="M485">
        <v>1576130400</v>
      </c>
      <c r="N485" s="4">
        <f t="shared" si="29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 s="6">
        <f t="shared" si="31"/>
        <v>48.99554707379135</v>
      </c>
      <c r="I486">
        <v>1572</v>
      </c>
      <c r="J486" t="s">
        <v>40</v>
      </c>
      <c r="K486" t="s">
        <v>41</v>
      </c>
      <c r="L486" s="4">
        <f t="shared" si="30"/>
        <v>41855.208333333336</v>
      </c>
      <c r="M486">
        <v>1407128400</v>
      </c>
      <c r="N486" s="4">
        <f t="shared" si="29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 s="6">
        <f t="shared" si="31"/>
        <v>42.969135802469133</v>
      </c>
      <c r="I487">
        <v>648</v>
      </c>
      <c r="J487" t="s">
        <v>40</v>
      </c>
      <c r="K487" t="s">
        <v>41</v>
      </c>
      <c r="L487" s="4">
        <f t="shared" si="30"/>
        <v>43626.208333333328</v>
      </c>
      <c r="M487">
        <v>1560142800</v>
      </c>
      <c r="N487" s="4">
        <f t="shared" si="29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 s="6">
        <f t="shared" si="31"/>
        <v>33.428571428571431</v>
      </c>
      <c r="I488">
        <v>21</v>
      </c>
      <c r="J488" t="s">
        <v>40</v>
      </c>
      <c r="K488" t="s">
        <v>41</v>
      </c>
      <c r="L488" s="4">
        <f t="shared" si="30"/>
        <v>43168.25</v>
      </c>
      <c r="M488">
        <v>1520575200</v>
      </c>
      <c r="N488" s="4">
        <f t="shared" si="29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 s="6">
        <f t="shared" si="31"/>
        <v>83.982949701619773</v>
      </c>
      <c r="I489">
        <v>2346</v>
      </c>
      <c r="J489" t="s">
        <v>21</v>
      </c>
      <c r="K489" t="s">
        <v>22</v>
      </c>
      <c r="L489" s="4">
        <f t="shared" si="30"/>
        <v>42845.208333333328</v>
      </c>
      <c r="M489">
        <v>1492664400</v>
      </c>
      <c r="N489" s="4">
        <f t="shared" si="29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 s="6">
        <f t="shared" si="31"/>
        <v>101.41739130434783</v>
      </c>
      <c r="I490">
        <v>115</v>
      </c>
      <c r="J490" t="s">
        <v>21</v>
      </c>
      <c r="K490" t="s">
        <v>22</v>
      </c>
      <c r="L490" s="4">
        <f t="shared" si="30"/>
        <v>42403.25</v>
      </c>
      <c r="M490">
        <v>1454479200</v>
      </c>
      <c r="N490" s="4">
        <f t="shared" si="29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 s="6">
        <f t="shared" si="31"/>
        <v>109.87058823529412</v>
      </c>
      <c r="I491">
        <v>85</v>
      </c>
      <c r="J491" t="s">
        <v>107</v>
      </c>
      <c r="K491" t="s">
        <v>108</v>
      </c>
      <c r="L491" s="4">
        <f t="shared" si="30"/>
        <v>40406.208333333336</v>
      </c>
      <c r="M491">
        <v>1281934800</v>
      </c>
      <c r="N491" s="4">
        <f t="shared" si="29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 s="6">
        <f t="shared" si="31"/>
        <v>31.916666666666668</v>
      </c>
      <c r="I492">
        <v>144</v>
      </c>
      <c r="J492" t="s">
        <v>21</v>
      </c>
      <c r="K492" t="s">
        <v>22</v>
      </c>
      <c r="L492" s="4">
        <f t="shared" si="30"/>
        <v>43786.25</v>
      </c>
      <c r="M492">
        <v>1573970400</v>
      </c>
      <c r="N492" s="4">
        <f t="shared" si="29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 s="6">
        <f t="shared" si="31"/>
        <v>70.993450675399103</v>
      </c>
      <c r="I493">
        <v>2443</v>
      </c>
      <c r="J493" t="s">
        <v>21</v>
      </c>
      <c r="K493" t="s">
        <v>22</v>
      </c>
      <c r="L493" s="4">
        <f t="shared" si="30"/>
        <v>41456.208333333336</v>
      </c>
      <c r="M493">
        <v>1372654800</v>
      </c>
      <c r="N493" s="4">
        <f t="shared" si="29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 s="6">
        <f t="shared" si="31"/>
        <v>77.026890756302521</v>
      </c>
      <c r="I494">
        <v>595</v>
      </c>
      <c r="J494" t="s">
        <v>21</v>
      </c>
      <c r="K494" t="s">
        <v>22</v>
      </c>
      <c r="L494" s="4">
        <f t="shared" si="30"/>
        <v>40336.208333333336</v>
      </c>
      <c r="M494">
        <v>1275886800</v>
      </c>
      <c r="N494" s="4">
        <f t="shared" si="29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 s="6">
        <f t="shared" si="31"/>
        <v>101.78125</v>
      </c>
      <c r="I495">
        <v>64</v>
      </c>
      <c r="J495" t="s">
        <v>21</v>
      </c>
      <c r="K495" t="s">
        <v>22</v>
      </c>
      <c r="L495" s="4">
        <f t="shared" si="30"/>
        <v>43645.208333333328</v>
      </c>
      <c r="M495">
        <v>1561784400</v>
      </c>
      <c r="N495" s="4">
        <f t="shared" si="29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 s="6">
        <f t="shared" si="31"/>
        <v>51.059701492537314</v>
      </c>
      <c r="I496">
        <v>268</v>
      </c>
      <c r="J496" t="s">
        <v>21</v>
      </c>
      <c r="K496" t="s">
        <v>22</v>
      </c>
      <c r="L496" s="4">
        <f t="shared" si="30"/>
        <v>40990.208333333336</v>
      </c>
      <c r="M496">
        <v>1332392400</v>
      </c>
      <c r="N496" s="4">
        <f t="shared" si="29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 s="6">
        <f t="shared" si="31"/>
        <v>68.02051282051282</v>
      </c>
      <c r="I497">
        <v>195</v>
      </c>
      <c r="J497" t="s">
        <v>36</v>
      </c>
      <c r="K497" t="s">
        <v>37</v>
      </c>
      <c r="L497" s="4">
        <f t="shared" si="30"/>
        <v>41800.208333333336</v>
      </c>
      <c r="M497">
        <v>1402376400</v>
      </c>
      <c r="N497" s="4">
        <f t="shared" si="29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 s="6">
        <f t="shared" si="31"/>
        <v>30.87037037037037</v>
      </c>
      <c r="I498">
        <v>54</v>
      </c>
      <c r="J498" t="s">
        <v>21</v>
      </c>
      <c r="K498" t="s">
        <v>22</v>
      </c>
      <c r="L498" s="4">
        <f t="shared" si="30"/>
        <v>42876.208333333328</v>
      </c>
      <c r="M498">
        <v>1495342800</v>
      </c>
      <c r="N498" s="4">
        <f t="shared" si="29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 s="6">
        <f t="shared" si="31"/>
        <v>27.908333333333335</v>
      </c>
      <c r="I499">
        <v>120</v>
      </c>
      <c r="J499" t="s">
        <v>21</v>
      </c>
      <c r="K499" t="s">
        <v>22</v>
      </c>
      <c r="L499" s="4">
        <f t="shared" si="30"/>
        <v>42724.25</v>
      </c>
      <c r="M499">
        <v>1482213600</v>
      </c>
      <c r="N499" s="4">
        <f t="shared" si="29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 s="6">
        <f t="shared" si="31"/>
        <v>79.994818652849744</v>
      </c>
      <c r="I500">
        <v>579</v>
      </c>
      <c r="J500" t="s">
        <v>36</v>
      </c>
      <c r="K500" t="s">
        <v>37</v>
      </c>
      <c r="L500" s="4">
        <f t="shared" si="30"/>
        <v>42005.25</v>
      </c>
      <c r="M500">
        <v>1420092000</v>
      </c>
      <c r="N500" s="4">
        <f t="shared" si="29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 s="6">
        <f t="shared" si="31"/>
        <v>38.003378378378379</v>
      </c>
      <c r="I501">
        <v>2072</v>
      </c>
      <c r="J501" t="s">
        <v>21</v>
      </c>
      <c r="K501" t="s">
        <v>22</v>
      </c>
      <c r="L501" s="4">
        <f t="shared" si="30"/>
        <v>42444.208333333328</v>
      </c>
      <c r="M501">
        <v>1458018000</v>
      </c>
      <c r="N501" s="4">
        <f t="shared" si="29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 s="6" t="e">
        <f t="shared" si="31"/>
        <v>#DIV/0!</v>
      </c>
      <c r="I502">
        <v>0</v>
      </c>
      <c r="J502" t="s">
        <v>21</v>
      </c>
      <c r="K502" t="s">
        <v>22</v>
      </c>
      <c r="L502" s="4">
        <f t="shared" si="30"/>
        <v>41395.208333333336</v>
      </c>
      <c r="M502">
        <v>1367384400</v>
      </c>
      <c r="N502" s="4">
        <f t="shared" si="29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 s="6">
        <f t="shared" si="31"/>
        <v>59.990534521158132</v>
      </c>
      <c r="I503">
        <v>1796</v>
      </c>
      <c r="J503" t="s">
        <v>21</v>
      </c>
      <c r="K503" t="s">
        <v>22</v>
      </c>
      <c r="L503" s="4">
        <f t="shared" si="30"/>
        <v>41345.208333333336</v>
      </c>
      <c r="M503">
        <v>1363064400</v>
      </c>
      <c r="N503" s="4">
        <f t="shared" si="29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 s="6">
        <f t="shared" si="31"/>
        <v>37.037634408602152</v>
      </c>
      <c r="I504">
        <v>186</v>
      </c>
      <c r="J504" t="s">
        <v>26</v>
      </c>
      <c r="K504" t="s">
        <v>27</v>
      </c>
      <c r="L504" s="4">
        <f t="shared" si="30"/>
        <v>41117.208333333336</v>
      </c>
      <c r="M504">
        <v>1343365200</v>
      </c>
      <c r="N504" s="4">
        <f t="shared" si="29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 s="6">
        <f t="shared" si="31"/>
        <v>99.963043478260872</v>
      </c>
      <c r="I505">
        <v>460</v>
      </c>
      <c r="J505" t="s">
        <v>21</v>
      </c>
      <c r="K505" t="s">
        <v>22</v>
      </c>
      <c r="L505" s="4">
        <f t="shared" si="30"/>
        <v>42186.208333333328</v>
      </c>
      <c r="M505">
        <v>1435726800</v>
      </c>
      <c r="N505" s="4">
        <f t="shared" si="29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 s="6">
        <f t="shared" si="31"/>
        <v>111.6774193548387</v>
      </c>
      <c r="I506">
        <v>62</v>
      </c>
      <c r="J506" t="s">
        <v>107</v>
      </c>
      <c r="K506" t="s">
        <v>108</v>
      </c>
      <c r="L506" s="4">
        <f t="shared" si="30"/>
        <v>42142.208333333328</v>
      </c>
      <c r="M506">
        <v>1431925200</v>
      </c>
      <c r="N506" s="4">
        <f t="shared" si="29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 s="6">
        <f t="shared" si="31"/>
        <v>36.014409221902014</v>
      </c>
      <c r="I507">
        <v>347</v>
      </c>
      <c r="J507" t="s">
        <v>21</v>
      </c>
      <c r="K507" t="s">
        <v>22</v>
      </c>
      <c r="L507" s="4">
        <f t="shared" si="30"/>
        <v>41341.25</v>
      </c>
      <c r="M507">
        <v>1362722400</v>
      </c>
      <c r="N507" s="4">
        <f t="shared" si="29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 s="6">
        <f t="shared" si="31"/>
        <v>66.010284810126578</v>
      </c>
      <c r="I508">
        <v>2528</v>
      </c>
      <c r="J508" t="s">
        <v>21</v>
      </c>
      <c r="K508" t="s">
        <v>22</v>
      </c>
      <c r="L508" s="4">
        <f t="shared" si="30"/>
        <v>43062.25</v>
      </c>
      <c r="M508">
        <v>1511416800</v>
      </c>
      <c r="N508" s="4">
        <f t="shared" si="29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 s="6">
        <f t="shared" si="31"/>
        <v>44.05263157894737</v>
      </c>
      <c r="I509">
        <v>19</v>
      </c>
      <c r="J509" t="s">
        <v>21</v>
      </c>
      <c r="K509" t="s">
        <v>22</v>
      </c>
      <c r="L509" s="4">
        <f t="shared" si="30"/>
        <v>41373.208333333336</v>
      </c>
      <c r="M509">
        <v>1365483600</v>
      </c>
      <c r="N509" s="4">
        <f t="shared" si="29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 s="6">
        <f t="shared" si="31"/>
        <v>52.999726551818434</v>
      </c>
      <c r="I510">
        <v>3657</v>
      </c>
      <c r="J510" t="s">
        <v>21</v>
      </c>
      <c r="K510" t="s">
        <v>22</v>
      </c>
      <c r="L510" s="4">
        <f t="shared" si="30"/>
        <v>43310.208333333328</v>
      </c>
      <c r="M510">
        <v>1532840400</v>
      </c>
      <c r="N510" s="4">
        <f t="shared" si="29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 s="6">
        <f t="shared" si="31"/>
        <v>95</v>
      </c>
      <c r="I511">
        <v>1258</v>
      </c>
      <c r="J511" t="s">
        <v>21</v>
      </c>
      <c r="K511" t="s">
        <v>22</v>
      </c>
      <c r="L511" s="4">
        <f t="shared" si="30"/>
        <v>41034.208333333336</v>
      </c>
      <c r="M511">
        <v>1336194000</v>
      </c>
      <c r="N511" s="4">
        <f t="shared" si="29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 s="6">
        <f t="shared" si="31"/>
        <v>70.908396946564892</v>
      </c>
      <c r="I512">
        <v>131</v>
      </c>
      <c r="J512" t="s">
        <v>26</v>
      </c>
      <c r="K512" t="s">
        <v>27</v>
      </c>
      <c r="L512" s="4">
        <f t="shared" si="30"/>
        <v>43251.208333333328</v>
      </c>
      <c r="M512">
        <v>1527742800</v>
      </c>
      <c r="N512" s="4">
        <f t="shared" si="29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 s="6">
        <f t="shared" si="31"/>
        <v>98.060773480662988</v>
      </c>
      <c r="I513">
        <v>362</v>
      </c>
      <c r="J513" t="s">
        <v>21</v>
      </c>
      <c r="K513" t="s">
        <v>22</v>
      </c>
      <c r="L513" s="4">
        <f t="shared" si="30"/>
        <v>43671.208333333328</v>
      </c>
      <c r="M513">
        <v>1564030800</v>
      </c>
      <c r="N513" s="4">
        <f t="shared" si="29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 s="6">
        <f t="shared" si="31"/>
        <v>53.046025104602514</v>
      </c>
      <c r="I514">
        <v>239</v>
      </c>
      <c r="J514" t="s">
        <v>21</v>
      </c>
      <c r="K514" t="s">
        <v>22</v>
      </c>
      <c r="L514" s="4">
        <f t="shared" si="30"/>
        <v>41825.208333333336</v>
      </c>
      <c r="M514">
        <v>1404536400</v>
      </c>
      <c r="N514" s="4">
        <f t="shared" si="29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($E515/$D515)*100</f>
        <v>39.277108433734945</v>
      </c>
      <c r="G515" t="s">
        <v>74</v>
      </c>
      <c r="H515" s="6">
        <f t="shared" si="31"/>
        <v>93.142857142857139</v>
      </c>
      <c r="I515">
        <v>35</v>
      </c>
      <c r="J515" t="s">
        <v>21</v>
      </c>
      <c r="K515" t="s">
        <v>22</v>
      </c>
      <c r="L515" s="4">
        <f t="shared" si="30"/>
        <v>40430.208333333336</v>
      </c>
      <c r="M515">
        <v>1284008400</v>
      </c>
      <c r="N515" s="4">
        <f t="shared" ref="N515:N578" si="33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 s="6">
        <f t="shared" si="31"/>
        <v>58.945075757575758</v>
      </c>
      <c r="I516">
        <v>528</v>
      </c>
      <c r="J516" t="s">
        <v>98</v>
      </c>
      <c r="K516" t="s">
        <v>99</v>
      </c>
      <c r="L516" s="4">
        <f t="shared" ref="L516:L579" si="34">(((M516/60)/60)/24)+DATE(1970,1,1)</f>
        <v>41614.25</v>
      </c>
      <c r="M516">
        <v>1386309600</v>
      </c>
      <c r="N516" s="4">
        <f t="shared" si="33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 s="6">
        <f t="shared" ref="H517:H580" si="35">AVERAGE(E517/I517)</f>
        <v>36.067669172932334</v>
      </c>
      <c r="I517">
        <v>133</v>
      </c>
      <c r="J517" t="s">
        <v>15</v>
      </c>
      <c r="K517" t="s">
        <v>16</v>
      </c>
      <c r="L517" s="4">
        <f t="shared" si="34"/>
        <v>40900.25</v>
      </c>
      <c r="M517">
        <v>1324620000</v>
      </c>
      <c r="N517" s="4">
        <f t="shared" si="33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 s="6">
        <f t="shared" si="35"/>
        <v>63.030732860520096</v>
      </c>
      <c r="I518">
        <v>846</v>
      </c>
      <c r="J518" t="s">
        <v>21</v>
      </c>
      <c r="K518" t="s">
        <v>22</v>
      </c>
      <c r="L518" s="4">
        <f t="shared" si="34"/>
        <v>40396.208333333336</v>
      </c>
      <c r="M518">
        <v>1281070800</v>
      </c>
      <c r="N518" s="4">
        <f t="shared" si="33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 s="6">
        <f t="shared" si="35"/>
        <v>84.717948717948715</v>
      </c>
      <c r="I519">
        <v>78</v>
      </c>
      <c r="J519" t="s">
        <v>21</v>
      </c>
      <c r="K519" t="s">
        <v>22</v>
      </c>
      <c r="L519" s="4">
        <f t="shared" si="34"/>
        <v>42860.208333333328</v>
      </c>
      <c r="M519">
        <v>1493960400</v>
      </c>
      <c r="N519" s="4">
        <f t="shared" si="33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 s="6">
        <f t="shared" si="35"/>
        <v>62.2</v>
      </c>
      <c r="I520">
        <v>10</v>
      </c>
      <c r="J520" t="s">
        <v>21</v>
      </c>
      <c r="K520" t="s">
        <v>22</v>
      </c>
      <c r="L520" s="4">
        <f t="shared" si="34"/>
        <v>43154.25</v>
      </c>
      <c r="M520">
        <v>1519365600</v>
      </c>
      <c r="N520" s="4">
        <f t="shared" si="33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 s="6">
        <f t="shared" si="35"/>
        <v>101.97518330513255</v>
      </c>
      <c r="I521">
        <v>1773</v>
      </c>
      <c r="J521" t="s">
        <v>21</v>
      </c>
      <c r="K521" t="s">
        <v>22</v>
      </c>
      <c r="L521" s="4">
        <f t="shared" si="34"/>
        <v>42012.25</v>
      </c>
      <c r="M521">
        <v>1420696800</v>
      </c>
      <c r="N521" s="4">
        <f t="shared" si="33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 s="6">
        <f t="shared" si="35"/>
        <v>106.4375</v>
      </c>
      <c r="I522">
        <v>32</v>
      </c>
      <c r="J522" t="s">
        <v>21</v>
      </c>
      <c r="K522" t="s">
        <v>22</v>
      </c>
      <c r="L522" s="4">
        <f t="shared" si="34"/>
        <v>43574.208333333328</v>
      </c>
      <c r="M522">
        <v>1555650000</v>
      </c>
      <c r="N522" s="4">
        <f t="shared" si="33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 s="6">
        <f t="shared" si="35"/>
        <v>29.975609756097562</v>
      </c>
      <c r="I523">
        <v>369</v>
      </c>
      <c r="J523" t="s">
        <v>21</v>
      </c>
      <c r="K523" t="s">
        <v>22</v>
      </c>
      <c r="L523" s="4">
        <f t="shared" si="34"/>
        <v>42605.208333333328</v>
      </c>
      <c r="M523">
        <v>1471928400</v>
      </c>
      <c r="N523" s="4">
        <f t="shared" si="33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 s="6">
        <f t="shared" si="35"/>
        <v>85.806282722513089</v>
      </c>
      <c r="I524">
        <v>191</v>
      </c>
      <c r="J524" t="s">
        <v>21</v>
      </c>
      <c r="K524" t="s">
        <v>22</v>
      </c>
      <c r="L524" s="4">
        <f t="shared" si="34"/>
        <v>41093.208333333336</v>
      </c>
      <c r="M524">
        <v>1341291600</v>
      </c>
      <c r="N524" s="4">
        <f t="shared" si="33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 s="6">
        <f t="shared" si="35"/>
        <v>70.82022471910112</v>
      </c>
      <c r="I525">
        <v>89</v>
      </c>
      <c r="J525" t="s">
        <v>21</v>
      </c>
      <c r="K525" t="s">
        <v>22</v>
      </c>
      <c r="L525" s="4">
        <f t="shared" si="34"/>
        <v>40241.25</v>
      </c>
      <c r="M525">
        <v>1267682400</v>
      </c>
      <c r="N525" s="4">
        <f t="shared" si="33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 s="6">
        <f t="shared" si="35"/>
        <v>40.998484082870135</v>
      </c>
      <c r="I526">
        <v>1979</v>
      </c>
      <c r="J526" t="s">
        <v>21</v>
      </c>
      <c r="K526" t="s">
        <v>22</v>
      </c>
      <c r="L526" s="4">
        <f t="shared" si="34"/>
        <v>40294.208333333336</v>
      </c>
      <c r="M526">
        <v>1272258000</v>
      </c>
      <c r="N526" s="4">
        <f t="shared" si="33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 s="6">
        <f t="shared" si="35"/>
        <v>28.063492063492063</v>
      </c>
      <c r="I527">
        <v>63</v>
      </c>
      <c r="J527" t="s">
        <v>21</v>
      </c>
      <c r="K527" t="s">
        <v>22</v>
      </c>
      <c r="L527" s="4">
        <f t="shared" si="34"/>
        <v>40505.25</v>
      </c>
      <c r="M527">
        <v>1290492000</v>
      </c>
      <c r="N527" s="4">
        <f t="shared" si="33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 s="6">
        <f t="shared" si="35"/>
        <v>88.054421768707485</v>
      </c>
      <c r="I528">
        <v>147</v>
      </c>
      <c r="J528" t="s">
        <v>21</v>
      </c>
      <c r="K528" t="s">
        <v>22</v>
      </c>
      <c r="L528" s="4">
        <f t="shared" si="34"/>
        <v>42364.25</v>
      </c>
      <c r="M528">
        <v>1451109600</v>
      </c>
      <c r="N528" s="4">
        <f t="shared" si="33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 s="6">
        <f t="shared" si="35"/>
        <v>31</v>
      </c>
      <c r="I529">
        <v>6080</v>
      </c>
      <c r="J529" t="s">
        <v>15</v>
      </c>
      <c r="K529" t="s">
        <v>16</v>
      </c>
      <c r="L529" s="4">
        <f t="shared" si="34"/>
        <v>42405.25</v>
      </c>
      <c r="M529">
        <v>1454652000</v>
      </c>
      <c r="N529" s="4">
        <f t="shared" si="33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 s="6">
        <f t="shared" si="35"/>
        <v>90.337500000000006</v>
      </c>
      <c r="I530">
        <v>80</v>
      </c>
      <c r="J530" t="s">
        <v>40</v>
      </c>
      <c r="K530" t="s">
        <v>41</v>
      </c>
      <c r="L530" s="4">
        <f t="shared" si="34"/>
        <v>41601.25</v>
      </c>
      <c r="M530">
        <v>1385186400</v>
      </c>
      <c r="N530" s="4">
        <f t="shared" si="33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 s="6">
        <f t="shared" si="35"/>
        <v>63.777777777777779</v>
      </c>
      <c r="I531">
        <v>9</v>
      </c>
      <c r="J531" t="s">
        <v>21</v>
      </c>
      <c r="K531" t="s">
        <v>22</v>
      </c>
      <c r="L531" s="4">
        <f t="shared" si="34"/>
        <v>41769.208333333336</v>
      </c>
      <c r="M531">
        <v>1399698000</v>
      </c>
      <c r="N531" s="4">
        <f t="shared" si="33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 s="6">
        <f t="shared" si="35"/>
        <v>53.995515695067262</v>
      </c>
      <c r="I532">
        <v>1784</v>
      </c>
      <c r="J532" t="s">
        <v>21</v>
      </c>
      <c r="K532" t="s">
        <v>22</v>
      </c>
      <c r="L532" s="4">
        <f t="shared" si="34"/>
        <v>40421.208333333336</v>
      </c>
      <c r="M532">
        <v>1283230800</v>
      </c>
      <c r="N532" s="4">
        <f t="shared" si="33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 s="6">
        <f t="shared" si="35"/>
        <v>48.993956043956047</v>
      </c>
      <c r="I533">
        <v>3640</v>
      </c>
      <c r="J533" t="s">
        <v>98</v>
      </c>
      <c r="K533" t="s">
        <v>99</v>
      </c>
      <c r="L533" s="4">
        <f t="shared" si="34"/>
        <v>41589.25</v>
      </c>
      <c r="M533">
        <v>1384149600</v>
      </c>
      <c r="N533" s="4">
        <f t="shared" si="33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 s="6">
        <f t="shared" si="35"/>
        <v>63.857142857142854</v>
      </c>
      <c r="I534">
        <v>126</v>
      </c>
      <c r="J534" t="s">
        <v>15</v>
      </c>
      <c r="K534" t="s">
        <v>16</v>
      </c>
      <c r="L534" s="4">
        <f t="shared" si="34"/>
        <v>43125.25</v>
      </c>
      <c r="M534">
        <v>1516860000</v>
      </c>
      <c r="N534" s="4">
        <f t="shared" si="33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 s="6">
        <f t="shared" si="35"/>
        <v>82.996393146979258</v>
      </c>
      <c r="I535">
        <v>2218</v>
      </c>
      <c r="J535" t="s">
        <v>40</v>
      </c>
      <c r="K535" t="s">
        <v>41</v>
      </c>
      <c r="L535" s="4">
        <f t="shared" si="34"/>
        <v>41479.208333333336</v>
      </c>
      <c r="M535">
        <v>1374642000</v>
      </c>
      <c r="N535" s="4">
        <f t="shared" si="33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 s="6">
        <f t="shared" si="35"/>
        <v>55.08230452674897</v>
      </c>
      <c r="I536">
        <v>243</v>
      </c>
      <c r="J536" t="s">
        <v>21</v>
      </c>
      <c r="K536" t="s">
        <v>22</v>
      </c>
      <c r="L536" s="4">
        <f t="shared" si="34"/>
        <v>43329.208333333328</v>
      </c>
      <c r="M536">
        <v>1534482000</v>
      </c>
      <c r="N536" s="4">
        <f t="shared" si="33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 s="6">
        <f t="shared" si="35"/>
        <v>62.044554455445542</v>
      </c>
      <c r="I537">
        <v>202</v>
      </c>
      <c r="J537" t="s">
        <v>107</v>
      </c>
      <c r="K537" t="s">
        <v>108</v>
      </c>
      <c r="L537" s="4">
        <f t="shared" si="34"/>
        <v>43259.208333333328</v>
      </c>
      <c r="M537">
        <v>1528434000</v>
      </c>
      <c r="N537" s="4">
        <f t="shared" si="33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 s="6">
        <f t="shared" si="35"/>
        <v>104.97857142857143</v>
      </c>
      <c r="I538">
        <v>140</v>
      </c>
      <c r="J538" t="s">
        <v>107</v>
      </c>
      <c r="K538" t="s">
        <v>108</v>
      </c>
      <c r="L538" s="4">
        <f t="shared" si="34"/>
        <v>40414.208333333336</v>
      </c>
      <c r="M538">
        <v>1282626000</v>
      </c>
      <c r="N538" s="4">
        <f t="shared" si="33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 s="6">
        <f t="shared" si="35"/>
        <v>94.044676806083643</v>
      </c>
      <c r="I539">
        <v>1052</v>
      </c>
      <c r="J539" t="s">
        <v>36</v>
      </c>
      <c r="K539" t="s">
        <v>37</v>
      </c>
      <c r="L539" s="4">
        <f t="shared" si="34"/>
        <v>43342.208333333328</v>
      </c>
      <c r="M539">
        <v>1535605200</v>
      </c>
      <c r="N539" s="4">
        <f t="shared" si="33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 s="6">
        <f t="shared" si="35"/>
        <v>44.007716049382715</v>
      </c>
      <c r="I540">
        <v>1296</v>
      </c>
      <c r="J540" t="s">
        <v>21</v>
      </c>
      <c r="K540" t="s">
        <v>22</v>
      </c>
      <c r="L540" s="4">
        <f t="shared" si="34"/>
        <v>41539.208333333336</v>
      </c>
      <c r="M540">
        <v>1379826000</v>
      </c>
      <c r="N540" s="4">
        <f t="shared" si="33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 s="6">
        <f t="shared" si="35"/>
        <v>92.467532467532465</v>
      </c>
      <c r="I541">
        <v>77</v>
      </c>
      <c r="J541" t="s">
        <v>21</v>
      </c>
      <c r="K541" t="s">
        <v>22</v>
      </c>
      <c r="L541" s="4">
        <f t="shared" si="34"/>
        <v>43647.208333333328</v>
      </c>
      <c r="M541">
        <v>1561957200</v>
      </c>
      <c r="N541" s="4">
        <f t="shared" si="33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 s="6">
        <f t="shared" si="35"/>
        <v>57.072874493927124</v>
      </c>
      <c r="I542">
        <v>247</v>
      </c>
      <c r="J542" t="s">
        <v>21</v>
      </c>
      <c r="K542" t="s">
        <v>22</v>
      </c>
      <c r="L542" s="4">
        <f t="shared" si="34"/>
        <v>43225.208333333328</v>
      </c>
      <c r="M542">
        <v>1525496400</v>
      </c>
      <c r="N542" s="4">
        <f t="shared" si="33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 s="6">
        <f t="shared" si="35"/>
        <v>109.07848101265823</v>
      </c>
      <c r="I543">
        <v>395</v>
      </c>
      <c r="J543" t="s">
        <v>107</v>
      </c>
      <c r="K543" t="s">
        <v>108</v>
      </c>
      <c r="L543" s="4">
        <f t="shared" si="34"/>
        <v>42165.208333333328</v>
      </c>
      <c r="M543">
        <v>1433912400</v>
      </c>
      <c r="N543" s="4">
        <f t="shared" si="33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 s="6">
        <f t="shared" si="35"/>
        <v>39.387755102040813</v>
      </c>
      <c r="I544">
        <v>49</v>
      </c>
      <c r="J544" t="s">
        <v>40</v>
      </c>
      <c r="K544" t="s">
        <v>41</v>
      </c>
      <c r="L544" s="4">
        <f t="shared" si="34"/>
        <v>42391.25</v>
      </c>
      <c r="M544">
        <v>1453442400</v>
      </c>
      <c r="N544" s="4">
        <f t="shared" si="33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 s="6">
        <f t="shared" si="35"/>
        <v>77.022222222222226</v>
      </c>
      <c r="I545">
        <v>180</v>
      </c>
      <c r="J545" t="s">
        <v>21</v>
      </c>
      <c r="K545" t="s">
        <v>22</v>
      </c>
      <c r="L545" s="4">
        <f t="shared" si="34"/>
        <v>41528.208333333336</v>
      </c>
      <c r="M545">
        <v>1378875600</v>
      </c>
      <c r="N545" s="4">
        <f t="shared" si="33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 s="6">
        <f t="shared" si="35"/>
        <v>92.166666666666671</v>
      </c>
      <c r="I546">
        <v>84</v>
      </c>
      <c r="J546" t="s">
        <v>21</v>
      </c>
      <c r="K546" t="s">
        <v>22</v>
      </c>
      <c r="L546" s="4">
        <f t="shared" si="34"/>
        <v>42377.25</v>
      </c>
      <c r="M546">
        <v>1452232800</v>
      </c>
      <c r="N546" s="4">
        <f t="shared" si="33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 s="6">
        <f t="shared" si="35"/>
        <v>61.007063197026021</v>
      </c>
      <c r="I547">
        <v>2690</v>
      </c>
      <c r="J547" t="s">
        <v>21</v>
      </c>
      <c r="K547" t="s">
        <v>22</v>
      </c>
      <c r="L547" s="4">
        <f t="shared" si="34"/>
        <v>43824.25</v>
      </c>
      <c r="M547">
        <v>1577253600</v>
      </c>
      <c r="N547" s="4">
        <f t="shared" si="33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 s="6">
        <f t="shared" si="35"/>
        <v>78.068181818181813</v>
      </c>
      <c r="I548">
        <v>88</v>
      </c>
      <c r="J548" t="s">
        <v>21</v>
      </c>
      <c r="K548" t="s">
        <v>22</v>
      </c>
      <c r="L548" s="4">
        <f t="shared" si="34"/>
        <v>43360.208333333328</v>
      </c>
      <c r="M548">
        <v>1537160400</v>
      </c>
      <c r="N548" s="4">
        <f t="shared" si="33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 s="6">
        <f t="shared" si="35"/>
        <v>80.75</v>
      </c>
      <c r="I549">
        <v>156</v>
      </c>
      <c r="J549" t="s">
        <v>21</v>
      </c>
      <c r="K549" t="s">
        <v>22</v>
      </c>
      <c r="L549" s="4">
        <f t="shared" si="34"/>
        <v>42029.25</v>
      </c>
      <c r="M549">
        <v>1422165600</v>
      </c>
      <c r="N549" s="4">
        <f t="shared" si="33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 s="6">
        <f t="shared" si="35"/>
        <v>59.991289782244557</v>
      </c>
      <c r="I550">
        <v>2985</v>
      </c>
      <c r="J550" t="s">
        <v>21</v>
      </c>
      <c r="K550" t="s">
        <v>22</v>
      </c>
      <c r="L550" s="4">
        <f t="shared" si="34"/>
        <v>42461.208333333328</v>
      </c>
      <c r="M550">
        <v>1459486800</v>
      </c>
      <c r="N550" s="4">
        <f t="shared" si="33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 s="6">
        <f t="shared" si="35"/>
        <v>110.03018372703411</v>
      </c>
      <c r="I551">
        <v>762</v>
      </c>
      <c r="J551" t="s">
        <v>21</v>
      </c>
      <c r="K551" t="s">
        <v>22</v>
      </c>
      <c r="L551" s="4">
        <f t="shared" si="34"/>
        <v>41422.208333333336</v>
      </c>
      <c r="M551">
        <v>1369717200</v>
      </c>
      <c r="N551" s="4">
        <f t="shared" si="33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 s="6">
        <f t="shared" si="35"/>
        <v>4</v>
      </c>
      <c r="I552">
        <v>1</v>
      </c>
      <c r="J552" t="s">
        <v>98</v>
      </c>
      <c r="K552" t="s">
        <v>99</v>
      </c>
      <c r="L552" s="4">
        <f t="shared" si="34"/>
        <v>40968.25</v>
      </c>
      <c r="M552">
        <v>1330495200</v>
      </c>
      <c r="N552" s="4">
        <f t="shared" si="33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 s="6">
        <f t="shared" si="35"/>
        <v>37.99856063332134</v>
      </c>
      <c r="I553">
        <v>2779</v>
      </c>
      <c r="J553" t="s">
        <v>26</v>
      </c>
      <c r="K553" t="s">
        <v>27</v>
      </c>
      <c r="L553" s="4">
        <f t="shared" si="34"/>
        <v>41993.25</v>
      </c>
      <c r="M553">
        <v>1419055200</v>
      </c>
      <c r="N553" s="4">
        <f t="shared" si="33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 s="6">
        <f t="shared" si="35"/>
        <v>96.369565217391298</v>
      </c>
      <c r="I554">
        <v>92</v>
      </c>
      <c r="J554" t="s">
        <v>21</v>
      </c>
      <c r="K554" t="s">
        <v>22</v>
      </c>
      <c r="L554" s="4">
        <f t="shared" si="34"/>
        <v>42700.25</v>
      </c>
      <c r="M554">
        <v>1480140000</v>
      </c>
      <c r="N554" s="4">
        <f t="shared" si="33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 s="6">
        <f t="shared" si="35"/>
        <v>72.978599221789878</v>
      </c>
      <c r="I555">
        <v>1028</v>
      </c>
      <c r="J555" t="s">
        <v>21</v>
      </c>
      <c r="K555" t="s">
        <v>22</v>
      </c>
      <c r="L555" s="4">
        <f t="shared" si="34"/>
        <v>40545.25</v>
      </c>
      <c r="M555">
        <v>1293948000</v>
      </c>
      <c r="N555" s="4">
        <f t="shared" si="33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 s="6">
        <f t="shared" si="35"/>
        <v>26.007220216606498</v>
      </c>
      <c r="I556">
        <v>554</v>
      </c>
      <c r="J556" t="s">
        <v>15</v>
      </c>
      <c r="K556" t="s">
        <v>16</v>
      </c>
      <c r="L556" s="4">
        <f t="shared" si="34"/>
        <v>42723.25</v>
      </c>
      <c r="M556">
        <v>1482127200</v>
      </c>
      <c r="N556" s="4">
        <f t="shared" si="33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 s="6">
        <f t="shared" si="35"/>
        <v>104.36296296296297</v>
      </c>
      <c r="I557">
        <v>135</v>
      </c>
      <c r="J557" t="s">
        <v>36</v>
      </c>
      <c r="K557" t="s">
        <v>37</v>
      </c>
      <c r="L557" s="4">
        <f t="shared" si="34"/>
        <v>41731.208333333336</v>
      </c>
      <c r="M557">
        <v>1396414800</v>
      </c>
      <c r="N557" s="4">
        <f t="shared" si="33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 s="6">
        <f t="shared" si="35"/>
        <v>102.18852459016394</v>
      </c>
      <c r="I558">
        <v>122</v>
      </c>
      <c r="J558" t="s">
        <v>21</v>
      </c>
      <c r="K558" t="s">
        <v>22</v>
      </c>
      <c r="L558" s="4">
        <f t="shared" si="34"/>
        <v>40792.208333333336</v>
      </c>
      <c r="M558">
        <v>1315285200</v>
      </c>
      <c r="N558" s="4">
        <f t="shared" si="33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 s="6">
        <f t="shared" si="35"/>
        <v>54.117647058823529</v>
      </c>
      <c r="I559">
        <v>221</v>
      </c>
      <c r="J559" t="s">
        <v>21</v>
      </c>
      <c r="K559" t="s">
        <v>22</v>
      </c>
      <c r="L559" s="4">
        <f t="shared" si="34"/>
        <v>42279.208333333328</v>
      </c>
      <c r="M559">
        <v>1443762000</v>
      </c>
      <c r="N559" s="4">
        <f t="shared" si="33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 s="6">
        <f t="shared" si="35"/>
        <v>63.222222222222221</v>
      </c>
      <c r="I560">
        <v>126</v>
      </c>
      <c r="J560" t="s">
        <v>21</v>
      </c>
      <c r="K560" t="s">
        <v>22</v>
      </c>
      <c r="L560" s="4">
        <f t="shared" si="34"/>
        <v>42424.25</v>
      </c>
      <c r="M560">
        <v>1456293600</v>
      </c>
      <c r="N560" s="4">
        <f t="shared" si="33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 s="6">
        <f t="shared" si="35"/>
        <v>104.03228962818004</v>
      </c>
      <c r="I561">
        <v>1022</v>
      </c>
      <c r="J561" t="s">
        <v>21</v>
      </c>
      <c r="K561" t="s">
        <v>22</v>
      </c>
      <c r="L561" s="4">
        <f t="shared" si="34"/>
        <v>42584.208333333328</v>
      </c>
      <c r="M561">
        <v>1470114000</v>
      </c>
      <c r="N561" s="4">
        <f t="shared" si="33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 s="6">
        <f t="shared" si="35"/>
        <v>49.994334277620396</v>
      </c>
      <c r="I562">
        <v>3177</v>
      </c>
      <c r="J562" t="s">
        <v>21</v>
      </c>
      <c r="K562" t="s">
        <v>22</v>
      </c>
      <c r="L562" s="4">
        <f t="shared" si="34"/>
        <v>40865.25</v>
      </c>
      <c r="M562">
        <v>1321596000</v>
      </c>
      <c r="N562" s="4">
        <f t="shared" si="33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 s="6">
        <f t="shared" si="35"/>
        <v>56.015151515151516</v>
      </c>
      <c r="I563">
        <v>198</v>
      </c>
      <c r="J563" t="s">
        <v>98</v>
      </c>
      <c r="K563" t="s">
        <v>99</v>
      </c>
      <c r="L563" s="4">
        <f t="shared" si="34"/>
        <v>40833.208333333336</v>
      </c>
      <c r="M563">
        <v>1318827600</v>
      </c>
      <c r="N563" s="4">
        <f t="shared" si="33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 s="6">
        <f t="shared" si="35"/>
        <v>48.807692307692307</v>
      </c>
      <c r="I564">
        <v>26</v>
      </c>
      <c r="J564" t="s">
        <v>98</v>
      </c>
      <c r="K564" t="s">
        <v>99</v>
      </c>
      <c r="L564" s="4">
        <f t="shared" si="34"/>
        <v>43536.208333333328</v>
      </c>
      <c r="M564">
        <v>1552366800</v>
      </c>
      <c r="N564" s="4">
        <f t="shared" si="33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 s="6">
        <f t="shared" si="35"/>
        <v>60.082352941176474</v>
      </c>
      <c r="I565">
        <v>85</v>
      </c>
      <c r="J565" t="s">
        <v>26</v>
      </c>
      <c r="K565" t="s">
        <v>27</v>
      </c>
      <c r="L565" s="4">
        <f t="shared" si="34"/>
        <v>43417.25</v>
      </c>
      <c r="M565">
        <v>1542088800</v>
      </c>
      <c r="N565" s="4">
        <f t="shared" si="33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 s="6">
        <f t="shared" si="35"/>
        <v>78.990502793296088</v>
      </c>
      <c r="I566">
        <v>1790</v>
      </c>
      <c r="J566" t="s">
        <v>21</v>
      </c>
      <c r="K566" t="s">
        <v>22</v>
      </c>
      <c r="L566" s="4">
        <f t="shared" si="34"/>
        <v>42078.208333333328</v>
      </c>
      <c r="M566">
        <v>1426395600</v>
      </c>
      <c r="N566" s="4">
        <f t="shared" si="33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 s="6">
        <f t="shared" si="35"/>
        <v>53.99499443826474</v>
      </c>
      <c r="I567">
        <v>3596</v>
      </c>
      <c r="J567" t="s">
        <v>21</v>
      </c>
      <c r="K567" t="s">
        <v>22</v>
      </c>
      <c r="L567" s="4">
        <f t="shared" si="34"/>
        <v>40862.25</v>
      </c>
      <c r="M567">
        <v>1321336800</v>
      </c>
      <c r="N567" s="4">
        <f t="shared" si="33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 s="6">
        <f t="shared" si="35"/>
        <v>111.45945945945945</v>
      </c>
      <c r="I568">
        <v>37</v>
      </c>
      <c r="J568" t="s">
        <v>21</v>
      </c>
      <c r="K568" t="s">
        <v>22</v>
      </c>
      <c r="L568" s="4">
        <f t="shared" si="34"/>
        <v>42424.25</v>
      </c>
      <c r="M568">
        <v>1456293600</v>
      </c>
      <c r="N568" s="4">
        <f t="shared" si="33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 s="6">
        <f t="shared" si="35"/>
        <v>60.922131147540981</v>
      </c>
      <c r="I569">
        <v>244</v>
      </c>
      <c r="J569" t="s">
        <v>21</v>
      </c>
      <c r="K569" t="s">
        <v>22</v>
      </c>
      <c r="L569" s="4">
        <f t="shared" si="34"/>
        <v>41830.208333333336</v>
      </c>
      <c r="M569">
        <v>1404968400</v>
      </c>
      <c r="N569" s="4">
        <f t="shared" si="33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 s="6">
        <f t="shared" si="35"/>
        <v>26.0015444015444</v>
      </c>
      <c r="I570">
        <v>5180</v>
      </c>
      <c r="J570" t="s">
        <v>21</v>
      </c>
      <c r="K570" t="s">
        <v>22</v>
      </c>
      <c r="L570" s="4">
        <f t="shared" si="34"/>
        <v>40374.208333333336</v>
      </c>
      <c r="M570">
        <v>1279170000</v>
      </c>
      <c r="N570" s="4">
        <f t="shared" si="33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 s="6">
        <f t="shared" si="35"/>
        <v>80.993208828522924</v>
      </c>
      <c r="I571">
        <v>589</v>
      </c>
      <c r="J571" t="s">
        <v>107</v>
      </c>
      <c r="K571" t="s">
        <v>108</v>
      </c>
      <c r="L571" s="4">
        <f t="shared" si="34"/>
        <v>40554.25</v>
      </c>
      <c r="M571">
        <v>1294725600</v>
      </c>
      <c r="N571" s="4">
        <f t="shared" si="33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 s="6">
        <f t="shared" si="35"/>
        <v>34.995963302752294</v>
      </c>
      <c r="I572">
        <v>2725</v>
      </c>
      <c r="J572" t="s">
        <v>21</v>
      </c>
      <c r="K572" t="s">
        <v>22</v>
      </c>
      <c r="L572" s="4">
        <f t="shared" si="34"/>
        <v>41993.25</v>
      </c>
      <c r="M572">
        <v>1419055200</v>
      </c>
      <c r="N572" s="4">
        <f t="shared" si="33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 s="6">
        <f t="shared" si="35"/>
        <v>94.142857142857139</v>
      </c>
      <c r="I573">
        <v>35</v>
      </c>
      <c r="J573" t="s">
        <v>107</v>
      </c>
      <c r="K573" t="s">
        <v>108</v>
      </c>
      <c r="L573" s="4">
        <f t="shared" si="34"/>
        <v>42174.208333333328</v>
      </c>
      <c r="M573">
        <v>1434690000</v>
      </c>
      <c r="N573" s="4">
        <f t="shared" si="33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 s="6">
        <f t="shared" si="35"/>
        <v>52.085106382978722</v>
      </c>
      <c r="I574">
        <v>94</v>
      </c>
      <c r="J574" t="s">
        <v>21</v>
      </c>
      <c r="K574" t="s">
        <v>22</v>
      </c>
      <c r="L574" s="4">
        <f t="shared" si="34"/>
        <v>42275.208333333328</v>
      </c>
      <c r="M574">
        <v>1443416400</v>
      </c>
      <c r="N574" s="4">
        <f t="shared" si="33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 s="6">
        <f t="shared" si="35"/>
        <v>24.986666666666668</v>
      </c>
      <c r="I575">
        <v>300</v>
      </c>
      <c r="J575" t="s">
        <v>21</v>
      </c>
      <c r="K575" t="s">
        <v>22</v>
      </c>
      <c r="L575" s="4">
        <f t="shared" si="34"/>
        <v>41761.208333333336</v>
      </c>
      <c r="M575">
        <v>1399006800</v>
      </c>
      <c r="N575" s="4">
        <f t="shared" si="33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 s="6">
        <f t="shared" si="35"/>
        <v>69.215277777777771</v>
      </c>
      <c r="I576">
        <v>144</v>
      </c>
      <c r="J576" t="s">
        <v>21</v>
      </c>
      <c r="K576" t="s">
        <v>22</v>
      </c>
      <c r="L576" s="4">
        <f t="shared" si="34"/>
        <v>43806.25</v>
      </c>
      <c r="M576">
        <v>1575698400</v>
      </c>
      <c r="N576" s="4">
        <f t="shared" si="33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 s="6">
        <f t="shared" si="35"/>
        <v>93.944444444444443</v>
      </c>
      <c r="I577">
        <v>558</v>
      </c>
      <c r="J577" t="s">
        <v>21</v>
      </c>
      <c r="K577" t="s">
        <v>22</v>
      </c>
      <c r="L577" s="4">
        <f t="shared" si="34"/>
        <v>41779.208333333336</v>
      </c>
      <c r="M577">
        <v>1400562000</v>
      </c>
      <c r="N577" s="4">
        <f t="shared" si="33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 s="6">
        <f t="shared" si="35"/>
        <v>98.40625</v>
      </c>
      <c r="I578">
        <v>64</v>
      </c>
      <c r="J578" t="s">
        <v>21</v>
      </c>
      <c r="K578" t="s">
        <v>22</v>
      </c>
      <c r="L578" s="4">
        <f t="shared" si="34"/>
        <v>43040.208333333328</v>
      </c>
      <c r="M578">
        <v>1509512400</v>
      </c>
      <c r="N578" s="4">
        <f t="shared" si="33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($E579/$D579)*100</f>
        <v>18.853658536585368</v>
      </c>
      <c r="G579" t="s">
        <v>74</v>
      </c>
      <c r="H579" s="6">
        <f t="shared" si="35"/>
        <v>41.783783783783782</v>
      </c>
      <c r="I579">
        <v>37</v>
      </c>
      <c r="J579" t="s">
        <v>21</v>
      </c>
      <c r="K579" t="s">
        <v>22</v>
      </c>
      <c r="L579" s="4">
        <f t="shared" si="34"/>
        <v>40613.25</v>
      </c>
      <c r="M579">
        <v>1299823200</v>
      </c>
      <c r="N579" s="4">
        <f t="shared" ref="N579:N642" si="37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 s="6">
        <f t="shared" si="35"/>
        <v>65.991836734693877</v>
      </c>
      <c r="I580">
        <v>245</v>
      </c>
      <c r="J580" t="s">
        <v>21</v>
      </c>
      <c r="K580" t="s">
        <v>22</v>
      </c>
      <c r="L580" s="4">
        <f t="shared" ref="L580:L643" si="38">(((M580/60)/60)/24)+DATE(1970,1,1)</f>
        <v>40878.25</v>
      </c>
      <c r="M580">
        <v>1322719200</v>
      </c>
      <c r="N580" s="4">
        <f t="shared" si="37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 s="6">
        <f t="shared" ref="H581:H644" si="39">AVERAGE(E581/I581)</f>
        <v>72.05747126436782</v>
      </c>
      <c r="I581">
        <v>87</v>
      </c>
      <c r="J581" t="s">
        <v>21</v>
      </c>
      <c r="K581" t="s">
        <v>22</v>
      </c>
      <c r="L581" s="4">
        <f t="shared" si="38"/>
        <v>40762.208333333336</v>
      </c>
      <c r="M581">
        <v>1312693200</v>
      </c>
      <c r="N581" s="4">
        <f t="shared" si="3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 s="6">
        <f t="shared" si="39"/>
        <v>48.003209242618745</v>
      </c>
      <c r="I582">
        <v>3116</v>
      </c>
      <c r="J582" t="s">
        <v>21</v>
      </c>
      <c r="K582" t="s">
        <v>22</v>
      </c>
      <c r="L582" s="4">
        <f t="shared" si="38"/>
        <v>41696.25</v>
      </c>
      <c r="M582">
        <v>1393394400</v>
      </c>
      <c r="N582" s="4">
        <f t="shared" si="37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 s="6">
        <f t="shared" si="39"/>
        <v>54.098591549295776</v>
      </c>
      <c r="I583">
        <v>71</v>
      </c>
      <c r="J583" t="s">
        <v>21</v>
      </c>
      <c r="K583" t="s">
        <v>22</v>
      </c>
      <c r="L583" s="4">
        <f t="shared" si="38"/>
        <v>40662.208333333336</v>
      </c>
      <c r="M583">
        <v>1304053200</v>
      </c>
      <c r="N583" s="4">
        <f t="shared" si="3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 s="6">
        <f t="shared" si="39"/>
        <v>107.88095238095238</v>
      </c>
      <c r="I584">
        <v>42</v>
      </c>
      <c r="J584" t="s">
        <v>21</v>
      </c>
      <c r="K584" t="s">
        <v>22</v>
      </c>
      <c r="L584" s="4">
        <f t="shared" si="38"/>
        <v>42165.208333333328</v>
      </c>
      <c r="M584">
        <v>1433912400</v>
      </c>
      <c r="N584" s="4">
        <f t="shared" si="3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 s="6">
        <f t="shared" si="39"/>
        <v>67.034103410341032</v>
      </c>
      <c r="I585">
        <v>909</v>
      </c>
      <c r="J585" t="s">
        <v>21</v>
      </c>
      <c r="K585" t="s">
        <v>22</v>
      </c>
      <c r="L585" s="4">
        <f t="shared" si="38"/>
        <v>40959.25</v>
      </c>
      <c r="M585">
        <v>1329717600</v>
      </c>
      <c r="N585" s="4">
        <f t="shared" si="37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 s="6">
        <f t="shared" si="39"/>
        <v>64.01425914445133</v>
      </c>
      <c r="I586">
        <v>1613</v>
      </c>
      <c r="J586" t="s">
        <v>21</v>
      </c>
      <c r="K586" t="s">
        <v>22</v>
      </c>
      <c r="L586" s="4">
        <f t="shared" si="38"/>
        <v>41024.208333333336</v>
      </c>
      <c r="M586">
        <v>1335330000</v>
      </c>
      <c r="N586" s="4">
        <f t="shared" si="3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 s="6">
        <f t="shared" si="39"/>
        <v>96.066176470588232</v>
      </c>
      <c r="I587">
        <v>136</v>
      </c>
      <c r="J587" t="s">
        <v>21</v>
      </c>
      <c r="K587" t="s">
        <v>22</v>
      </c>
      <c r="L587" s="4">
        <f t="shared" si="38"/>
        <v>40255.208333333336</v>
      </c>
      <c r="M587">
        <v>1268888400</v>
      </c>
      <c r="N587" s="4">
        <f t="shared" si="3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 s="6">
        <f t="shared" si="39"/>
        <v>51.184615384615384</v>
      </c>
      <c r="I588">
        <v>130</v>
      </c>
      <c r="J588" t="s">
        <v>21</v>
      </c>
      <c r="K588" t="s">
        <v>22</v>
      </c>
      <c r="L588" s="4">
        <f t="shared" si="38"/>
        <v>40499.25</v>
      </c>
      <c r="M588">
        <v>1289973600</v>
      </c>
      <c r="N588" s="4">
        <f t="shared" si="37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 s="6">
        <f t="shared" si="39"/>
        <v>43.92307692307692</v>
      </c>
      <c r="I589">
        <v>156</v>
      </c>
      <c r="J589" t="s">
        <v>15</v>
      </c>
      <c r="K589" t="s">
        <v>16</v>
      </c>
      <c r="L589" s="4">
        <f t="shared" si="38"/>
        <v>43484.25</v>
      </c>
      <c r="M589">
        <v>1547877600</v>
      </c>
      <c r="N589" s="4">
        <f t="shared" si="3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 s="6">
        <f t="shared" si="39"/>
        <v>91.021198830409361</v>
      </c>
      <c r="I590">
        <v>1368</v>
      </c>
      <c r="J590" t="s">
        <v>40</v>
      </c>
      <c r="K590" t="s">
        <v>41</v>
      </c>
      <c r="L590" s="4">
        <f t="shared" si="38"/>
        <v>40262.208333333336</v>
      </c>
      <c r="M590">
        <v>1269493200</v>
      </c>
      <c r="N590" s="4">
        <f t="shared" si="3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 s="6">
        <f t="shared" si="39"/>
        <v>50.127450980392155</v>
      </c>
      <c r="I591">
        <v>102</v>
      </c>
      <c r="J591" t="s">
        <v>21</v>
      </c>
      <c r="K591" t="s">
        <v>22</v>
      </c>
      <c r="L591" s="4">
        <f t="shared" si="38"/>
        <v>42190.208333333328</v>
      </c>
      <c r="M591">
        <v>1436072400</v>
      </c>
      <c r="N591" s="4">
        <f t="shared" si="3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 s="6">
        <f t="shared" si="39"/>
        <v>67.720930232558146</v>
      </c>
      <c r="I592">
        <v>86</v>
      </c>
      <c r="J592" t="s">
        <v>26</v>
      </c>
      <c r="K592" t="s">
        <v>27</v>
      </c>
      <c r="L592" s="4">
        <f t="shared" si="38"/>
        <v>41994.25</v>
      </c>
      <c r="M592">
        <v>1419141600</v>
      </c>
      <c r="N592" s="4">
        <f t="shared" si="37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 s="6">
        <f t="shared" si="39"/>
        <v>61.03921568627451</v>
      </c>
      <c r="I593">
        <v>102</v>
      </c>
      <c r="J593" t="s">
        <v>21</v>
      </c>
      <c r="K593" t="s">
        <v>22</v>
      </c>
      <c r="L593" s="4">
        <f t="shared" si="38"/>
        <v>40373.208333333336</v>
      </c>
      <c r="M593">
        <v>1279083600</v>
      </c>
      <c r="N593" s="4">
        <f t="shared" si="3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 s="6">
        <f t="shared" si="39"/>
        <v>80.011857707509876</v>
      </c>
      <c r="I594">
        <v>253</v>
      </c>
      <c r="J594" t="s">
        <v>21</v>
      </c>
      <c r="K594" t="s">
        <v>22</v>
      </c>
      <c r="L594" s="4">
        <f t="shared" si="38"/>
        <v>41789.208333333336</v>
      </c>
      <c r="M594">
        <v>1401426000</v>
      </c>
      <c r="N594" s="4">
        <f t="shared" si="3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 s="6">
        <f t="shared" si="39"/>
        <v>47.001497753369947</v>
      </c>
      <c r="I595">
        <v>4006</v>
      </c>
      <c r="J595" t="s">
        <v>21</v>
      </c>
      <c r="K595" t="s">
        <v>22</v>
      </c>
      <c r="L595" s="4">
        <f t="shared" si="38"/>
        <v>41724.208333333336</v>
      </c>
      <c r="M595">
        <v>1395810000</v>
      </c>
      <c r="N595" s="4">
        <f t="shared" si="3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 s="6">
        <f t="shared" si="39"/>
        <v>71.127388535031841</v>
      </c>
      <c r="I596">
        <v>157</v>
      </c>
      <c r="J596" t="s">
        <v>21</v>
      </c>
      <c r="K596" t="s">
        <v>22</v>
      </c>
      <c r="L596" s="4">
        <f t="shared" si="38"/>
        <v>42548.208333333328</v>
      </c>
      <c r="M596">
        <v>1467003600</v>
      </c>
      <c r="N596" s="4">
        <f t="shared" si="3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 s="6">
        <f t="shared" si="39"/>
        <v>89.99079189686924</v>
      </c>
      <c r="I597">
        <v>1629</v>
      </c>
      <c r="J597" t="s">
        <v>21</v>
      </c>
      <c r="K597" t="s">
        <v>22</v>
      </c>
      <c r="L597" s="4">
        <f t="shared" si="38"/>
        <v>40253.208333333336</v>
      </c>
      <c r="M597">
        <v>1268715600</v>
      </c>
      <c r="N597" s="4">
        <f t="shared" si="3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 s="6">
        <f t="shared" si="39"/>
        <v>43.032786885245905</v>
      </c>
      <c r="I598">
        <v>183</v>
      </c>
      <c r="J598" t="s">
        <v>21</v>
      </c>
      <c r="K598" t="s">
        <v>22</v>
      </c>
      <c r="L598" s="4">
        <f t="shared" si="38"/>
        <v>42434.25</v>
      </c>
      <c r="M598">
        <v>1457157600</v>
      </c>
      <c r="N598" s="4">
        <f t="shared" si="37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 s="6">
        <f t="shared" si="39"/>
        <v>67.997714808043881</v>
      </c>
      <c r="I599">
        <v>2188</v>
      </c>
      <c r="J599" t="s">
        <v>21</v>
      </c>
      <c r="K599" t="s">
        <v>22</v>
      </c>
      <c r="L599" s="4">
        <f t="shared" si="38"/>
        <v>43786.25</v>
      </c>
      <c r="M599">
        <v>1573970400</v>
      </c>
      <c r="N599" s="4">
        <f t="shared" si="37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 s="6">
        <f t="shared" si="39"/>
        <v>73.004566210045667</v>
      </c>
      <c r="I600">
        <v>2409</v>
      </c>
      <c r="J600" t="s">
        <v>107</v>
      </c>
      <c r="K600" t="s">
        <v>108</v>
      </c>
      <c r="L600" s="4">
        <f t="shared" si="38"/>
        <v>40344.208333333336</v>
      </c>
      <c r="M600">
        <v>1276578000</v>
      </c>
      <c r="N600" s="4">
        <f t="shared" si="3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 s="6">
        <f t="shared" si="39"/>
        <v>62.341463414634148</v>
      </c>
      <c r="I601">
        <v>82</v>
      </c>
      <c r="J601" t="s">
        <v>36</v>
      </c>
      <c r="K601" t="s">
        <v>37</v>
      </c>
      <c r="L601" s="4">
        <f t="shared" si="38"/>
        <v>42047.25</v>
      </c>
      <c r="M601">
        <v>1423720800</v>
      </c>
      <c r="N601" s="4">
        <f t="shared" si="37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 s="6">
        <f t="shared" si="39"/>
        <v>5</v>
      </c>
      <c r="I602">
        <v>1</v>
      </c>
      <c r="J602" t="s">
        <v>40</v>
      </c>
      <c r="K602" t="s">
        <v>41</v>
      </c>
      <c r="L602" s="4">
        <f t="shared" si="38"/>
        <v>41485.208333333336</v>
      </c>
      <c r="M602">
        <v>1375160400</v>
      </c>
      <c r="N602" s="4">
        <f t="shared" si="3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 s="6">
        <f t="shared" si="39"/>
        <v>67.103092783505161</v>
      </c>
      <c r="I603">
        <v>194</v>
      </c>
      <c r="J603" t="s">
        <v>21</v>
      </c>
      <c r="K603" t="s">
        <v>22</v>
      </c>
      <c r="L603" s="4">
        <f t="shared" si="38"/>
        <v>41789.208333333336</v>
      </c>
      <c r="M603">
        <v>1401426000</v>
      </c>
      <c r="N603" s="4">
        <f t="shared" si="3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 s="6">
        <f t="shared" si="39"/>
        <v>79.978947368421046</v>
      </c>
      <c r="I604">
        <v>1140</v>
      </c>
      <c r="J604" t="s">
        <v>21</v>
      </c>
      <c r="K604" t="s">
        <v>22</v>
      </c>
      <c r="L604" s="4">
        <f t="shared" si="38"/>
        <v>42160.208333333328</v>
      </c>
      <c r="M604">
        <v>1433480400</v>
      </c>
      <c r="N604" s="4">
        <f t="shared" si="3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 s="6">
        <f t="shared" si="39"/>
        <v>62.176470588235297</v>
      </c>
      <c r="I605">
        <v>102</v>
      </c>
      <c r="J605" t="s">
        <v>21</v>
      </c>
      <c r="K605" t="s">
        <v>22</v>
      </c>
      <c r="L605" s="4">
        <f t="shared" si="38"/>
        <v>43573.208333333328</v>
      </c>
      <c r="M605">
        <v>1555563600</v>
      </c>
      <c r="N605" s="4">
        <f t="shared" si="3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 s="6">
        <f t="shared" si="39"/>
        <v>53.005950297514879</v>
      </c>
      <c r="I606">
        <v>2857</v>
      </c>
      <c r="J606" t="s">
        <v>21</v>
      </c>
      <c r="K606" t="s">
        <v>22</v>
      </c>
      <c r="L606" s="4">
        <f t="shared" si="38"/>
        <v>40565.25</v>
      </c>
      <c r="M606">
        <v>1295676000</v>
      </c>
      <c r="N606" s="4">
        <f t="shared" si="37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 s="6">
        <f t="shared" si="39"/>
        <v>57.738317757009348</v>
      </c>
      <c r="I607">
        <v>107</v>
      </c>
      <c r="J607" t="s">
        <v>21</v>
      </c>
      <c r="K607" t="s">
        <v>22</v>
      </c>
      <c r="L607" s="4">
        <f t="shared" si="38"/>
        <v>42280.208333333328</v>
      </c>
      <c r="M607">
        <v>1443848400</v>
      </c>
      <c r="N607" s="4">
        <f t="shared" si="37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 s="6">
        <f t="shared" si="39"/>
        <v>40.03125</v>
      </c>
      <c r="I608">
        <v>160</v>
      </c>
      <c r="J608" t="s">
        <v>40</v>
      </c>
      <c r="K608" t="s">
        <v>41</v>
      </c>
      <c r="L608" s="4">
        <f t="shared" si="38"/>
        <v>42436.25</v>
      </c>
      <c r="M608">
        <v>1457330400</v>
      </c>
      <c r="N608" s="4">
        <f t="shared" si="3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 s="6">
        <f t="shared" si="39"/>
        <v>81.016591928251117</v>
      </c>
      <c r="I609">
        <v>2230</v>
      </c>
      <c r="J609" t="s">
        <v>21</v>
      </c>
      <c r="K609" t="s">
        <v>22</v>
      </c>
      <c r="L609" s="4">
        <f t="shared" si="38"/>
        <v>41721.208333333336</v>
      </c>
      <c r="M609">
        <v>1395550800</v>
      </c>
      <c r="N609" s="4">
        <f t="shared" si="3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 s="6">
        <f t="shared" si="39"/>
        <v>35.047468354430379</v>
      </c>
      <c r="I610">
        <v>316</v>
      </c>
      <c r="J610" t="s">
        <v>21</v>
      </c>
      <c r="K610" t="s">
        <v>22</v>
      </c>
      <c r="L610" s="4">
        <f t="shared" si="38"/>
        <v>43530.25</v>
      </c>
      <c r="M610">
        <v>1551852000</v>
      </c>
      <c r="N610" s="4">
        <f t="shared" si="37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 s="6">
        <f t="shared" si="39"/>
        <v>102.92307692307692</v>
      </c>
      <c r="I611">
        <v>117</v>
      </c>
      <c r="J611" t="s">
        <v>21</v>
      </c>
      <c r="K611" t="s">
        <v>22</v>
      </c>
      <c r="L611" s="4">
        <f t="shared" si="38"/>
        <v>43481.25</v>
      </c>
      <c r="M611">
        <v>1547618400</v>
      </c>
      <c r="N611" s="4">
        <f t="shared" si="37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 s="6">
        <f t="shared" si="39"/>
        <v>27.998126756166094</v>
      </c>
      <c r="I612">
        <v>6406</v>
      </c>
      <c r="J612" t="s">
        <v>21</v>
      </c>
      <c r="K612" t="s">
        <v>22</v>
      </c>
      <c r="L612" s="4">
        <f t="shared" si="38"/>
        <v>41259.25</v>
      </c>
      <c r="M612">
        <v>1355637600</v>
      </c>
      <c r="N612" s="4">
        <f t="shared" si="37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 s="6">
        <f t="shared" si="39"/>
        <v>75.733333333333334</v>
      </c>
      <c r="I613">
        <v>15</v>
      </c>
      <c r="J613" t="s">
        <v>21</v>
      </c>
      <c r="K613" t="s">
        <v>22</v>
      </c>
      <c r="L613" s="4">
        <f t="shared" si="38"/>
        <v>41480.208333333336</v>
      </c>
      <c r="M613">
        <v>1374728400</v>
      </c>
      <c r="N613" s="4">
        <f t="shared" si="3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 s="6">
        <f t="shared" si="39"/>
        <v>45.026041666666664</v>
      </c>
      <c r="I614">
        <v>192</v>
      </c>
      <c r="J614" t="s">
        <v>21</v>
      </c>
      <c r="K614" t="s">
        <v>22</v>
      </c>
      <c r="L614" s="4">
        <f t="shared" si="38"/>
        <v>40474.208333333336</v>
      </c>
      <c r="M614">
        <v>1287810000</v>
      </c>
      <c r="N614" s="4">
        <f t="shared" si="37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 s="6">
        <f t="shared" si="39"/>
        <v>73.615384615384613</v>
      </c>
      <c r="I615">
        <v>26</v>
      </c>
      <c r="J615" t="s">
        <v>15</v>
      </c>
      <c r="K615" t="s">
        <v>16</v>
      </c>
      <c r="L615" s="4">
        <f t="shared" si="38"/>
        <v>42973.208333333328</v>
      </c>
      <c r="M615">
        <v>1503723600</v>
      </c>
      <c r="N615" s="4">
        <f t="shared" si="3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 s="6">
        <f t="shared" si="39"/>
        <v>56.991701244813278</v>
      </c>
      <c r="I616">
        <v>723</v>
      </c>
      <c r="J616" t="s">
        <v>21</v>
      </c>
      <c r="K616" t="s">
        <v>22</v>
      </c>
      <c r="L616" s="4">
        <f t="shared" si="38"/>
        <v>42746.25</v>
      </c>
      <c r="M616">
        <v>1484114400</v>
      </c>
      <c r="N616" s="4">
        <f t="shared" si="37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 s="6">
        <f t="shared" si="39"/>
        <v>85.223529411764702</v>
      </c>
      <c r="I617">
        <v>170</v>
      </c>
      <c r="J617" t="s">
        <v>107</v>
      </c>
      <c r="K617" t="s">
        <v>108</v>
      </c>
      <c r="L617" s="4">
        <f t="shared" si="38"/>
        <v>42489.208333333328</v>
      </c>
      <c r="M617">
        <v>1461906000</v>
      </c>
      <c r="N617" s="4">
        <f t="shared" si="3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 s="6">
        <f t="shared" si="39"/>
        <v>50.962184873949582</v>
      </c>
      <c r="I618">
        <v>238</v>
      </c>
      <c r="J618" t="s">
        <v>40</v>
      </c>
      <c r="K618" t="s">
        <v>41</v>
      </c>
      <c r="L618" s="4">
        <f t="shared" si="38"/>
        <v>41537.208333333336</v>
      </c>
      <c r="M618">
        <v>1379653200</v>
      </c>
      <c r="N618" s="4">
        <f t="shared" si="3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 s="6">
        <f t="shared" si="39"/>
        <v>63.563636363636363</v>
      </c>
      <c r="I619">
        <v>55</v>
      </c>
      <c r="J619" t="s">
        <v>21</v>
      </c>
      <c r="K619" t="s">
        <v>22</v>
      </c>
      <c r="L619" s="4">
        <f t="shared" si="38"/>
        <v>41794.208333333336</v>
      </c>
      <c r="M619">
        <v>1401858000</v>
      </c>
      <c r="N619" s="4">
        <f t="shared" si="3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 s="6">
        <f t="shared" si="39"/>
        <v>80.999165275459092</v>
      </c>
      <c r="I620">
        <v>1198</v>
      </c>
      <c r="J620" t="s">
        <v>21</v>
      </c>
      <c r="K620" t="s">
        <v>22</v>
      </c>
      <c r="L620" s="4">
        <f t="shared" si="38"/>
        <v>41396.208333333336</v>
      </c>
      <c r="M620">
        <v>1367470800</v>
      </c>
      <c r="N620" s="4">
        <f t="shared" si="3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 s="6">
        <f t="shared" si="39"/>
        <v>86.044753086419746</v>
      </c>
      <c r="I621">
        <v>648</v>
      </c>
      <c r="J621" t="s">
        <v>21</v>
      </c>
      <c r="K621" t="s">
        <v>22</v>
      </c>
      <c r="L621" s="4">
        <f t="shared" si="38"/>
        <v>40669.208333333336</v>
      </c>
      <c r="M621">
        <v>1304658000</v>
      </c>
      <c r="N621" s="4">
        <f t="shared" si="3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 s="6">
        <f t="shared" si="39"/>
        <v>90.0390625</v>
      </c>
      <c r="I622">
        <v>128</v>
      </c>
      <c r="J622" t="s">
        <v>26</v>
      </c>
      <c r="K622" t="s">
        <v>27</v>
      </c>
      <c r="L622" s="4">
        <f t="shared" si="38"/>
        <v>42559.208333333328</v>
      </c>
      <c r="M622">
        <v>1467954000</v>
      </c>
      <c r="N622" s="4">
        <f t="shared" si="3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 s="6">
        <f t="shared" si="39"/>
        <v>74.006063432835816</v>
      </c>
      <c r="I623">
        <v>2144</v>
      </c>
      <c r="J623" t="s">
        <v>21</v>
      </c>
      <c r="K623" t="s">
        <v>22</v>
      </c>
      <c r="L623" s="4">
        <f t="shared" si="38"/>
        <v>42626.208333333328</v>
      </c>
      <c r="M623">
        <v>1473742800</v>
      </c>
      <c r="N623" s="4">
        <f t="shared" si="3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 s="6">
        <f t="shared" si="39"/>
        <v>92.4375</v>
      </c>
      <c r="I624">
        <v>64</v>
      </c>
      <c r="J624" t="s">
        <v>21</v>
      </c>
      <c r="K624" t="s">
        <v>22</v>
      </c>
      <c r="L624" s="4">
        <f t="shared" si="38"/>
        <v>43205.208333333328</v>
      </c>
      <c r="M624">
        <v>1523768400</v>
      </c>
      <c r="N624" s="4">
        <f t="shared" si="3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 s="6">
        <f t="shared" si="39"/>
        <v>55.999257333828446</v>
      </c>
      <c r="I625">
        <v>2693</v>
      </c>
      <c r="J625" t="s">
        <v>40</v>
      </c>
      <c r="K625" t="s">
        <v>41</v>
      </c>
      <c r="L625" s="4">
        <f t="shared" si="38"/>
        <v>42201.208333333328</v>
      </c>
      <c r="M625">
        <v>1437022800</v>
      </c>
      <c r="N625" s="4">
        <f t="shared" si="3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 s="6">
        <f t="shared" si="39"/>
        <v>32.983796296296298</v>
      </c>
      <c r="I626">
        <v>432</v>
      </c>
      <c r="J626" t="s">
        <v>21</v>
      </c>
      <c r="K626" t="s">
        <v>22</v>
      </c>
      <c r="L626" s="4">
        <f t="shared" si="38"/>
        <v>42029.25</v>
      </c>
      <c r="M626">
        <v>1422165600</v>
      </c>
      <c r="N626" s="4">
        <f t="shared" si="37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 s="6">
        <f t="shared" si="39"/>
        <v>93.596774193548384</v>
      </c>
      <c r="I627">
        <v>62</v>
      </c>
      <c r="J627" t="s">
        <v>21</v>
      </c>
      <c r="K627" t="s">
        <v>22</v>
      </c>
      <c r="L627" s="4">
        <f t="shared" si="38"/>
        <v>43857.25</v>
      </c>
      <c r="M627">
        <v>1580104800</v>
      </c>
      <c r="N627" s="4">
        <f t="shared" si="37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 s="6">
        <f t="shared" si="39"/>
        <v>69.867724867724874</v>
      </c>
      <c r="I628">
        <v>189</v>
      </c>
      <c r="J628" t="s">
        <v>21</v>
      </c>
      <c r="K628" t="s">
        <v>22</v>
      </c>
      <c r="L628" s="4">
        <f t="shared" si="38"/>
        <v>40449.208333333336</v>
      </c>
      <c r="M628">
        <v>1285650000</v>
      </c>
      <c r="N628" s="4">
        <f t="shared" si="3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 s="6">
        <f t="shared" si="39"/>
        <v>72.129870129870127</v>
      </c>
      <c r="I629">
        <v>154</v>
      </c>
      <c r="J629" t="s">
        <v>40</v>
      </c>
      <c r="K629" t="s">
        <v>41</v>
      </c>
      <c r="L629" s="4">
        <f t="shared" si="38"/>
        <v>40345.208333333336</v>
      </c>
      <c r="M629">
        <v>1276664400</v>
      </c>
      <c r="N629" s="4">
        <f t="shared" si="3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 s="6">
        <f t="shared" si="39"/>
        <v>30.041666666666668</v>
      </c>
      <c r="I630">
        <v>96</v>
      </c>
      <c r="J630" t="s">
        <v>21</v>
      </c>
      <c r="K630" t="s">
        <v>22</v>
      </c>
      <c r="L630" s="4">
        <f t="shared" si="38"/>
        <v>40455.208333333336</v>
      </c>
      <c r="M630">
        <v>1286168400</v>
      </c>
      <c r="N630" s="4">
        <f t="shared" si="3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 s="6">
        <f t="shared" si="39"/>
        <v>73.968000000000004</v>
      </c>
      <c r="I631">
        <v>750</v>
      </c>
      <c r="J631" t="s">
        <v>21</v>
      </c>
      <c r="K631" t="s">
        <v>22</v>
      </c>
      <c r="L631" s="4">
        <f t="shared" si="38"/>
        <v>42557.208333333328</v>
      </c>
      <c r="M631">
        <v>1467781200</v>
      </c>
      <c r="N631" s="4">
        <f t="shared" si="3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 s="6">
        <f t="shared" si="39"/>
        <v>68.65517241379311</v>
      </c>
      <c r="I632">
        <v>87</v>
      </c>
      <c r="J632" t="s">
        <v>21</v>
      </c>
      <c r="K632" t="s">
        <v>22</v>
      </c>
      <c r="L632" s="4">
        <f t="shared" si="38"/>
        <v>43586.208333333328</v>
      </c>
      <c r="M632">
        <v>1556686800</v>
      </c>
      <c r="N632" s="4">
        <f t="shared" si="3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 s="6">
        <f t="shared" si="39"/>
        <v>59.992164544564154</v>
      </c>
      <c r="I633">
        <v>3063</v>
      </c>
      <c r="J633" t="s">
        <v>21</v>
      </c>
      <c r="K633" t="s">
        <v>22</v>
      </c>
      <c r="L633" s="4">
        <f t="shared" si="38"/>
        <v>43550.208333333328</v>
      </c>
      <c r="M633">
        <v>1553576400</v>
      </c>
      <c r="N633" s="4">
        <f t="shared" si="3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 s="6">
        <f t="shared" si="39"/>
        <v>111.15827338129496</v>
      </c>
      <c r="I634">
        <v>278</v>
      </c>
      <c r="J634" t="s">
        <v>21</v>
      </c>
      <c r="K634" t="s">
        <v>22</v>
      </c>
      <c r="L634" s="4">
        <f t="shared" si="38"/>
        <v>41945.208333333336</v>
      </c>
      <c r="M634">
        <v>1414904400</v>
      </c>
      <c r="N634" s="4">
        <f t="shared" si="37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 s="6">
        <f t="shared" si="39"/>
        <v>53.038095238095238</v>
      </c>
      <c r="I635">
        <v>105</v>
      </c>
      <c r="J635" t="s">
        <v>21</v>
      </c>
      <c r="K635" t="s">
        <v>22</v>
      </c>
      <c r="L635" s="4">
        <f t="shared" si="38"/>
        <v>42315.25</v>
      </c>
      <c r="M635">
        <v>1446876000</v>
      </c>
      <c r="N635" s="4">
        <f t="shared" si="37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 s="6">
        <f t="shared" si="39"/>
        <v>55.985524728588658</v>
      </c>
      <c r="I636">
        <v>1658</v>
      </c>
      <c r="J636" t="s">
        <v>21</v>
      </c>
      <c r="K636" t="s">
        <v>22</v>
      </c>
      <c r="L636" s="4">
        <f t="shared" si="38"/>
        <v>42819.208333333328</v>
      </c>
      <c r="M636">
        <v>1490418000</v>
      </c>
      <c r="N636" s="4">
        <f t="shared" si="3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 s="6">
        <f t="shared" si="39"/>
        <v>69.986760812003524</v>
      </c>
      <c r="I637">
        <v>2266</v>
      </c>
      <c r="J637" t="s">
        <v>21</v>
      </c>
      <c r="K637" t="s">
        <v>22</v>
      </c>
      <c r="L637" s="4">
        <f t="shared" si="38"/>
        <v>41314.25</v>
      </c>
      <c r="M637">
        <v>1360389600</v>
      </c>
      <c r="N637" s="4">
        <f t="shared" si="3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 s="6">
        <f t="shared" si="39"/>
        <v>48.998079877112133</v>
      </c>
      <c r="I638">
        <v>2604</v>
      </c>
      <c r="J638" t="s">
        <v>36</v>
      </c>
      <c r="K638" t="s">
        <v>37</v>
      </c>
      <c r="L638" s="4">
        <f t="shared" si="38"/>
        <v>40926.25</v>
      </c>
      <c r="M638">
        <v>1326866400</v>
      </c>
      <c r="N638" s="4">
        <f t="shared" si="37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 s="6">
        <f t="shared" si="39"/>
        <v>103.84615384615384</v>
      </c>
      <c r="I639">
        <v>65</v>
      </c>
      <c r="J639" t="s">
        <v>21</v>
      </c>
      <c r="K639" t="s">
        <v>22</v>
      </c>
      <c r="L639" s="4">
        <f t="shared" si="38"/>
        <v>42688.25</v>
      </c>
      <c r="M639">
        <v>1479103200</v>
      </c>
      <c r="N639" s="4">
        <f t="shared" si="37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 s="6">
        <f t="shared" si="39"/>
        <v>99.127659574468083</v>
      </c>
      <c r="I640">
        <v>94</v>
      </c>
      <c r="J640" t="s">
        <v>21</v>
      </c>
      <c r="K640" t="s">
        <v>22</v>
      </c>
      <c r="L640" s="4">
        <f t="shared" si="38"/>
        <v>40386.208333333336</v>
      </c>
      <c r="M640">
        <v>1280206800</v>
      </c>
      <c r="N640" s="4">
        <f t="shared" si="3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 s="6">
        <f t="shared" si="39"/>
        <v>107.37777777777778</v>
      </c>
      <c r="I641">
        <v>45</v>
      </c>
      <c r="J641" t="s">
        <v>21</v>
      </c>
      <c r="K641" t="s">
        <v>22</v>
      </c>
      <c r="L641" s="4">
        <f t="shared" si="38"/>
        <v>43309.208333333328</v>
      </c>
      <c r="M641">
        <v>1532754000</v>
      </c>
      <c r="N641" s="4">
        <f t="shared" si="3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 s="6">
        <f t="shared" si="39"/>
        <v>76.922178988326849</v>
      </c>
      <c r="I642">
        <v>257</v>
      </c>
      <c r="J642" t="s">
        <v>21</v>
      </c>
      <c r="K642" t="s">
        <v>22</v>
      </c>
      <c r="L642" s="4">
        <f t="shared" si="38"/>
        <v>42387.25</v>
      </c>
      <c r="M642">
        <v>1453096800</v>
      </c>
      <c r="N642" s="4">
        <f t="shared" si="37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($E643/$D643)*100</f>
        <v>119.96808510638297</v>
      </c>
      <c r="G643" t="s">
        <v>20</v>
      </c>
      <c r="H643" s="6">
        <f t="shared" si="39"/>
        <v>58.128865979381445</v>
      </c>
      <c r="I643">
        <v>194</v>
      </c>
      <c r="J643" t="s">
        <v>98</v>
      </c>
      <c r="K643" t="s">
        <v>99</v>
      </c>
      <c r="L643" s="4">
        <f t="shared" si="38"/>
        <v>42786.25</v>
      </c>
      <c r="M643">
        <v>1487570400</v>
      </c>
      <c r="N643" s="4">
        <f t="shared" ref="N643:N706" si="41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 s="6">
        <f t="shared" si="39"/>
        <v>103.73643410852713</v>
      </c>
      <c r="I644">
        <v>129</v>
      </c>
      <c r="J644" t="s">
        <v>15</v>
      </c>
      <c r="K644" t="s">
        <v>16</v>
      </c>
      <c r="L644" s="4">
        <f t="shared" ref="L644:L707" si="42">(((M644/60)/60)/24)+DATE(1970,1,1)</f>
        <v>43451.25</v>
      </c>
      <c r="M644">
        <v>1545026400</v>
      </c>
      <c r="N644" s="4">
        <f t="shared" si="41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 s="6">
        <f t="shared" ref="H645:H708" si="43">AVERAGE(E645/I645)</f>
        <v>87.962666666666664</v>
      </c>
      <c r="I645">
        <v>375</v>
      </c>
      <c r="J645" t="s">
        <v>21</v>
      </c>
      <c r="K645" t="s">
        <v>22</v>
      </c>
      <c r="L645" s="4">
        <f t="shared" si="42"/>
        <v>42795.25</v>
      </c>
      <c r="M645">
        <v>1488348000</v>
      </c>
      <c r="N645" s="4">
        <f t="shared" si="41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 s="6">
        <f t="shared" si="43"/>
        <v>28</v>
      </c>
      <c r="I646">
        <v>2928</v>
      </c>
      <c r="J646" t="s">
        <v>15</v>
      </c>
      <c r="K646" t="s">
        <v>16</v>
      </c>
      <c r="L646" s="4">
        <f t="shared" si="42"/>
        <v>43452.25</v>
      </c>
      <c r="M646">
        <v>1545112800</v>
      </c>
      <c r="N646" s="4">
        <f t="shared" si="41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 s="6">
        <f t="shared" si="43"/>
        <v>37.999361294443261</v>
      </c>
      <c r="I647">
        <v>4697</v>
      </c>
      <c r="J647" t="s">
        <v>21</v>
      </c>
      <c r="K647" t="s">
        <v>22</v>
      </c>
      <c r="L647" s="4">
        <f t="shared" si="42"/>
        <v>43369.208333333328</v>
      </c>
      <c r="M647">
        <v>1537938000</v>
      </c>
      <c r="N647" s="4">
        <f t="shared" si="41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 s="6">
        <f t="shared" si="43"/>
        <v>29.999313893653515</v>
      </c>
      <c r="I648">
        <v>2915</v>
      </c>
      <c r="J648" t="s">
        <v>21</v>
      </c>
      <c r="K648" t="s">
        <v>22</v>
      </c>
      <c r="L648" s="4">
        <f t="shared" si="42"/>
        <v>41346.208333333336</v>
      </c>
      <c r="M648">
        <v>1363150800</v>
      </c>
      <c r="N648" s="4">
        <f t="shared" si="41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 s="6">
        <f t="shared" si="43"/>
        <v>103.5</v>
      </c>
      <c r="I649">
        <v>18</v>
      </c>
      <c r="J649" t="s">
        <v>21</v>
      </c>
      <c r="K649" t="s">
        <v>22</v>
      </c>
      <c r="L649" s="4">
        <f t="shared" si="42"/>
        <v>43199.208333333328</v>
      </c>
      <c r="M649">
        <v>1523250000</v>
      </c>
      <c r="N649" s="4">
        <f t="shared" si="41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 s="6">
        <f t="shared" si="43"/>
        <v>85.994467496542185</v>
      </c>
      <c r="I650">
        <v>723</v>
      </c>
      <c r="J650" t="s">
        <v>21</v>
      </c>
      <c r="K650" t="s">
        <v>22</v>
      </c>
      <c r="L650" s="4">
        <f t="shared" si="42"/>
        <v>42922.208333333328</v>
      </c>
      <c r="M650">
        <v>1499317200</v>
      </c>
      <c r="N650" s="4">
        <f t="shared" si="41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 s="6">
        <f t="shared" si="43"/>
        <v>98.011627906976742</v>
      </c>
      <c r="I651">
        <v>602</v>
      </c>
      <c r="J651" t="s">
        <v>98</v>
      </c>
      <c r="K651" t="s">
        <v>99</v>
      </c>
      <c r="L651" s="4">
        <f t="shared" si="42"/>
        <v>40471.208333333336</v>
      </c>
      <c r="M651">
        <v>1287550800</v>
      </c>
      <c r="N651" s="4">
        <f t="shared" si="41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 s="6">
        <f t="shared" si="43"/>
        <v>2</v>
      </c>
      <c r="I652">
        <v>1</v>
      </c>
      <c r="J652" t="s">
        <v>21</v>
      </c>
      <c r="K652" t="s">
        <v>22</v>
      </c>
      <c r="L652" s="4">
        <f t="shared" si="42"/>
        <v>41828.208333333336</v>
      </c>
      <c r="M652">
        <v>1404795600</v>
      </c>
      <c r="N652" s="4">
        <f t="shared" si="41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 s="6">
        <f t="shared" si="43"/>
        <v>44.994570837642193</v>
      </c>
      <c r="I653">
        <v>3868</v>
      </c>
      <c r="J653" t="s">
        <v>107</v>
      </c>
      <c r="K653" t="s">
        <v>108</v>
      </c>
      <c r="L653" s="4">
        <f t="shared" si="42"/>
        <v>41692.25</v>
      </c>
      <c r="M653">
        <v>1393048800</v>
      </c>
      <c r="N653" s="4">
        <f t="shared" si="41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 s="6">
        <f t="shared" si="43"/>
        <v>31.012224938875306</v>
      </c>
      <c r="I654">
        <v>409</v>
      </c>
      <c r="J654" t="s">
        <v>21</v>
      </c>
      <c r="K654" t="s">
        <v>22</v>
      </c>
      <c r="L654" s="4">
        <f t="shared" si="42"/>
        <v>42587.208333333328</v>
      </c>
      <c r="M654">
        <v>1470373200</v>
      </c>
      <c r="N654" s="4">
        <f t="shared" si="41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 s="6">
        <f t="shared" si="43"/>
        <v>59.970085470085472</v>
      </c>
      <c r="I655">
        <v>234</v>
      </c>
      <c r="J655" t="s">
        <v>21</v>
      </c>
      <c r="K655" t="s">
        <v>22</v>
      </c>
      <c r="L655" s="4">
        <f t="shared" si="42"/>
        <v>42468.208333333328</v>
      </c>
      <c r="M655">
        <v>1460091600</v>
      </c>
      <c r="N655" s="4">
        <f t="shared" si="41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 s="6">
        <f t="shared" si="43"/>
        <v>58.9973474801061</v>
      </c>
      <c r="I656">
        <v>3016</v>
      </c>
      <c r="J656" t="s">
        <v>21</v>
      </c>
      <c r="K656" t="s">
        <v>22</v>
      </c>
      <c r="L656" s="4">
        <f t="shared" si="42"/>
        <v>42240.208333333328</v>
      </c>
      <c r="M656">
        <v>1440392400</v>
      </c>
      <c r="N656" s="4">
        <f t="shared" si="41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 s="6">
        <f t="shared" si="43"/>
        <v>50.045454545454547</v>
      </c>
      <c r="I657">
        <v>264</v>
      </c>
      <c r="J657" t="s">
        <v>21</v>
      </c>
      <c r="K657" t="s">
        <v>22</v>
      </c>
      <c r="L657" s="4">
        <f t="shared" si="42"/>
        <v>42796.25</v>
      </c>
      <c r="M657">
        <v>1488434400</v>
      </c>
      <c r="N657" s="4">
        <f t="shared" si="41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 s="6">
        <f t="shared" si="43"/>
        <v>98.966269841269835</v>
      </c>
      <c r="I658">
        <v>504</v>
      </c>
      <c r="J658" t="s">
        <v>26</v>
      </c>
      <c r="K658" t="s">
        <v>27</v>
      </c>
      <c r="L658" s="4">
        <f t="shared" si="42"/>
        <v>43097.25</v>
      </c>
      <c r="M658">
        <v>1514440800</v>
      </c>
      <c r="N658" s="4">
        <f t="shared" si="41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 s="6">
        <f t="shared" si="43"/>
        <v>58.857142857142854</v>
      </c>
      <c r="I659">
        <v>14</v>
      </c>
      <c r="J659" t="s">
        <v>21</v>
      </c>
      <c r="K659" t="s">
        <v>22</v>
      </c>
      <c r="L659" s="4">
        <f t="shared" si="42"/>
        <v>43096.25</v>
      </c>
      <c r="M659">
        <v>1514354400</v>
      </c>
      <c r="N659" s="4">
        <f t="shared" si="41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 s="6">
        <f t="shared" si="43"/>
        <v>81.010256410256417</v>
      </c>
      <c r="I660">
        <v>390</v>
      </c>
      <c r="J660" t="s">
        <v>21</v>
      </c>
      <c r="K660" t="s">
        <v>22</v>
      </c>
      <c r="L660" s="4">
        <f t="shared" si="42"/>
        <v>42246.208333333328</v>
      </c>
      <c r="M660">
        <v>1440910800</v>
      </c>
      <c r="N660" s="4">
        <f t="shared" si="41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 s="6">
        <f t="shared" si="43"/>
        <v>76.013333333333335</v>
      </c>
      <c r="I661">
        <v>750</v>
      </c>
      <c r="J661" t="s">
        <v>40</v>
      </c>
      <c r="K661" t="s">
        <v>41</v>
      </c>
      <c r="L661" s="4">
        <f t="shared" si="42"/>
        <v>40570.25</v>
      </c>
      <c r="M661">
        <v>1296108000</v>
      </c>
      <c r="N661" s="4">
        <f t="shared" si="41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 s="6">
        <f t="shared" si="43"/>
        <v>96.597402597402592</v>
      </c>
      <c r="I662">
        <v>77</v>
      </c>
      <c r="J662" t="s">
        <v>21</v>
      </c>
      <c r="K662" t="s">
        <v>22</v>
      </c>
      <c r="L662" s="4">
        <f t="shared" si="42"/>
        <v>42237.208333333328</v>
      </c>
      <c r="M662">
        <v>1440133200</v>
      </c>
      <c r="N662" s="4">
        <f t="shared" si="41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 s="6">
        <f t="shared" si="43"/>
        <v>76.957446808510639</v>
      </c>
      <c r="I663">
        <v>752</v>
      </c>
      <c r="J663" t="s">
        <v>36</v>
      </c>
      <c r="K663" t="s">
        <v>37</v>
      </c>
      <c r="L663" s="4">
        <f t="shared" si="42"/>
        <v>40996.208333333336</v>
      </c>
      <c r="M663">
        <v>1332910800</v>
      </c>
      <c r="N663" s="4">
        <f t="shared" si="41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 s="6">
        <f t="shared" si="43"/>
        <v>67.984732824427482</v>
      </c>
      <c r="I664">
        <v>131</v>
      </c>
      <c r="J664" t="s">
        <v>21</v>
      </c>
      <c r="K664" t="s">
        <v>22</v>
      </c>
      <c r="L664" s="4">
        <f t="shared" si="42"/>
        <v>43443.25</v>
      </c>
      <c r="M664">
        <v>1544335200</v>
      </c>
      <c r="N664" s="4">
        <f t="shared" si="41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 s="6">
        <f t="shared" si="43"/>
        <v>88.781609195402297</v>
      </c>
      <c r="I665">
        <v>87</v>
      </c>
      <c r="J665" t="s">
        <v>21</v>
      </c>
      <c r="K665" t="s">
        <v>22</v>
      </c>
      <c r="L665" s="4">
        <f t="shared" si="42"/>
        <v>40458.208333333336</v>
      </c>
      <c r="M665">
        <v>1286427600</v>
      </c>
      <c r="N665" s="4">
        <f t="shared" si="41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 s="6">
        <f t="shared" si="43"/>
        <v>24.99623706491063</v>
      </c>
      <c r="I666">
        <v>1063</v>
      </c>
      <c r="J666" t="s">
        <v>21</v>
      </c>
      <c r="K666" t="s">
        <v>22</v>
      </c>
      <c r="L666" s="4">
        <f t="shared" si="42"/>
        <v>40959.25</v>
      </c>
      <c r="M666">
        <v>1329717600</v>
      </c>
      <c r="N666" s="4">
        <f t="shared" si="41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 s="6">
        <f t="shared" si="43"/>
        <v>44.922794117647058</v>
      </c>
      <c r="I667">
        <v>272</v>
      </c>
      <c r="J667" t="s">
        <v>21</v>
      </c>
      <c r="K667" t="s">
        <v>22</v>
      </c>
      <c r="L667" s="4">
        <f t="shared" si="42"/>
        <v>40733.208333333336</v>
      </c>
      <c r="M667">
        <v>1310187600</v>
      </c>
      <c r="N667" s="4">
        <f t="shared" si="41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 s="6">
        <f t="shared" si="43"/>
        <v>79.400000000000006</v>
      </c>
      <c r="I668">
        <v>25</v>
      </c>
      <c r="J668" t="s">
        <v>21</v>
      </c>
      <c r="K668" t="s">
        <v>22</v>
      </c>
      <c r="L668" s="4">
        <f t="shared" si="42"/>
        <v>41516.208333333336</v>
      </c>
      <c r="M668">
        <v>1377838800</v>
      </c>
      <c r="N668" s="4">
        <f t="shared" si="41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 s="6">
        <f t="shared" si="43"/>
        <v>29.009546539379475</v>
      </c>
      <c r="I669">
        <v>419</v>
      </c>
      <c r="J669" t="s">
        <v>21</v>
      </c>
      <c r="K669" t="s">
        <v>22</v>
      </c>
      <c r="L669" s="4">
        <f t="shared" si="42"/>
        <v>41892.208333333336</v>
      </c>
      <c r="M669">
        <v>1410325200</v>
      </c>
      <c r="N669" s="4">
        <f t="shared" si="41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 s="6">
        <f t="shared" si="43"/>
        <v>73.59210526315789</v>
      </c>
      <c r="I670">
        <v>76</v>
      </c>
      <c r="J670" t="s">
        <v>21</v>
      </c>
      <c r="K670" t="s">
        <v>22</v>
      </c>
      <c r="L670" s="4">
        <f t="shared" si="42"/>
        <v>41122.208333333336</v>
      </c>
      <c r="M670">
        <v>1343797200</v>
      </c>
      <c r="N670" s="4">
        <f t="shared" si="41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 s="6">
        <f t="shared" si="43"/>
        <v>107.97038864898211</v>
      </c>
      <c r="I671">
        <v>1621</v>
      </c>
      <c r="J671" t="s">
        <v>107</v>
      </c>
      <c r="K671" t="s">
        <v>108</v>
      </c>
      <c r="L671" s="4">
        <f t="shared" si="42"/>
        <v>42912.208333333328</v>
      </c>
      <c r="M671">
        <v>1498453200</v>
      </c>
      <c r="N671" s="4">
        <f t="shared" si="41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 s="6">
        <f t="shared" si="43"/>
        <v>68.987284287011803</v>
      </c>
      <c r="I672">
        <v>1101</v>
      </c>
      <c r="J672" t="s">
        <v>21</v>
      </c>
      <c r="K672" t="s">
        <v>22</v>
      </c>
      <c r="L672" s="4">
        <f t="shared" si="42"/>
        <v>42425.25</v>
      </c>
      <c r="M672">
        <v>1456380000</v>
      </c>
      <c r="N672" s="4">
        <f t="shared" si="41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 s="6">
        <f t="shared" si="43"/>
        <v>111.02236719478098</v>
      </c>
      <c r="I673">
        <v>1073</v>
      </c>
      <c r="J673" t="s">
        <v>21</v>
      </c>
      <c r="K673" t="s">
        <v>22</v>
      </c>
      <c r="L673" s="4">
        <f t="shared" si="42"/>
        <v>40390.208333333336</v>
      </c>
      <c r="M673">
        <v>1280552400</v>
      </c>
      <c r="N673" s="4">
        <f t="shared" si="41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 s="6">
        <f t="shared" si="43"/>
        <v>24.997515808491418</v>
      </c>
      <c r="I674">
        <v>4428</v>
      </c>
      <c r="J674" t="s">
        <v>26</v>
      </c>
      <c r="K674" t="s">
        <v>27</v>
      </c>
      <c r="L674" s="4">
        <f t="shared" si="42"/>
        <v>43180.208333333328</v>
      </c>
      <c r="M674">
        <v>1521608400</v>
      </c>
      <c r="N674" s="4">
        <f t="shared" si="41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 s="6">
        <f t="shared" si="43"/>
        <v>42.155172413793103</v>
      </c>
      <c r="I675">
        <v>58</v>
      </c>
      <c r="J675" t="s">
        <v>107</v>
      </c>
      <c r="K675" t="s">
        <v>108</v>
      </c>
      <c r="L675" s="4">
        <f t="shared" si="42"/>
        <v>42475.208333333328</v>
      </c>
      <c r="M675">
        <v>1460696400</v>
      </c>
      <c r="N675" s="4">
        <f t="shared" si="41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 s="6">
        <f t="shared" si="43"/>
        <v>47.003284072249592</v>
      </c>
      <c r="I676">
        <v>1218</v>
      </c>
      <c r="J676" t="s">
        <v>21</v>
      </c>
      <c r="K676" t="s">
        <v>22</v>
      </c>
      <c r="L676" s="4">
        <f t="shared" si="42"/>
        <v>40774.208333333336</v>
      </c>
      <c r="M676">
        <v>1313730000</v>
      </c>
      <c r="N676" s="4">
        <f t="shared" si="41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 s="6">
        <f t="shared" si="43"/>
        <v>36.0392749244713</v>
      </c>
      <c r="I677">
        <v>331</v>
      </c>
      <c r="J677" t="s">
        <v>21</v>
      </c>
      <c r="K677" t="s">
        <v>22</v>
      </c>
      <c r="L677" s="4">
        <f t="shared" si="42"/>
        <v>43719.208333333328</v>
      </c>
      <c r="M677">
        <v>1568178000</v>
      </c>
      <c r="N677" s="4">
        <f t="shared" si="41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 s="6">
        <f t="shared" si="43"/>
        <v>101.03760683760684</v>
      </c>
      <c r="I678">
        <v>1170</v>
      </c>
      <c r="J678" t="s">
        <v>21</v>
      </c>
      <c r="K678" t="s">
        <v>22</v>
      </c>
      <c r="L678" s="4">
        <f t="shared" si="42"/>
        <v>41178.208333333336</v>
      </c>
      <c r="M678">
        <v>1348635600</v>
      </c>
      <c r="N678" s="4">
        <f t="shared" si="41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 s="6">
        <f t="shared" si="43"/>
        <v>39.927927927927925</v>
      </c>
      <c r="I679">
        <v>111</v>
      </c>
      <c r="J679" t="s">
        <v>21</v>
      </c>
      <c r="K679" t="s">
        <v>22</v>
      </c>
      <c r="L679" s="4">
        <f t="shared" si="42"/>
        <v>42561.208333333328</v>
      </c>
      <c r="M679">
        <v>1468126800</v>
      </c>
      <c r="N679" s="4">
        <f t="shared" si="41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 s="6">
        <f t="shared" si="43"/>
        <v>83.158139534883716</v>
      </c>
      <c r="I680">
        <v>215</v>
      </c>
      <c r="J680" t="s">
        <v>21</v>
      </c>
      <c r="K680" t="s">
        <v>22</v>
      </c>
      <c r="L680" s="4">
        <f t="shared" si="42"/>
        <v>43484.25</v>
      </c>
      <c r="M680">
        <v>1547877600</v>
      </c>
      <c r="N680" s="4">
        <f t="shared" si="41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 s="6">
        <f t="shared" si="43"/>
        <v>39.97520661157025</v>
      </c>
      <c r="I681">
        <v>363</v>
      </c>
      <c r="J681" t="s">
        <v>21</v>
      </c>
      <c r="K681" t="s">
        <v>22</v>
      </c>
      <c r="L681" s="4">
        <f t="shared" si="42"/>
        <v>43756.208333333328</v>
      </c>
      <c r="M681">
        <v>1571374800</v>
      </c>
      <c r="N681" s="4">
        <f t="shared" si="41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 s="6">
        <f t="shared" si="43"/>
        <v>47.993908629441627</v>
      </c>
      <c r="I682">
        <v>2955</v>
      </c>
      <c r="J682" t="s">
        <v>21</v>
      </c>
      <c r="K682" t="s">
        <v>22</v>
      </c>
      <c r="L682" s="4">
        <f t="shared" si="42"/>
        <v>43813.25</v>
      </c>
      <c r="M682">
        <v>1576303200</v>
      </c>
      <c r="N682" s="4">
        <f t="shared" si="41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 s="6">
        <f t="shared" si="43"/>
        <v>95.978877489438744</v>
      </c>
      <c r="I683">
        <v>1657</v>
      </c>
      <c r="J683" t="s">
        <v>21</v>
      </c>
      <c r="K683" t="s">
        <v>22</v>
      </c>
      <c r="L683" s="4">
        <f t="shared" si="42"/>
        <v>40898.25</v>
      </c>
      <c r="M683">
        <v>1324447200</v>
      </c>
      <c r="N683" s="4">
        <f t="shared" si="41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 s="6">
        <f t="shared" si="43"/>
        <v>78.728155339805824</v>
      </c>
      <c r="I684">
        <v>103</v>
      </c>
      <c r="J684" t="s">
        <v>21</v>
      </c>
      <c r="K684" t="s">
        <v>22</v>
      </c>
      <c r="L684" s="4">
        <f t="shared" si="42"/>
        <v>41619.25</v>
      </c>
      <c r="M684">
        <v>1386741600</v>
      </c>
      <c r="N684" s="4">
        <f t="shared" si="41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 s="6">
        <f t="shared" si="43"/>
        <v>56.081632653061227</v>
      </c>
      <c r="I685">
        <v>147</v>
      </c>
      <c r="J685" t="s">
        <v>21</v>
      </c>
      <c r="K685" t="s">
        <v>22</v>
      </c>
      <c r="L685" s="4">
        <f t="shared" si="42"/>
        <v>43359.208333333328</v>
      </c>
      <c r="M685">
        <v>1537074000</v>
      </c>
      <c r="N685" s="4">
        <f t="shared" si="41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 s="6">
        <f t="shared" si="43"/>
        <v>69.090909090909093</v>
      </c>
      <c r="I686">
        <v>110</v>
      </c>
      <c r="J686" t="s">
        <v>15</v>
      </c>
      <c r="K686" t="s">
        <v>16</v>
      </c>
      <c r="L686" s="4">
        <f t="shared" si="42"/>
        <v>40358.208333333336</v>
      </c>
      <c r="M686">
        <v>1277787600</v>
      </c>
      <c r="N686" s="4">
        <f t="shared" si="41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 s="6">
        <f t="shared" si="43"/>
        <v>102.05291576673866</v>
      </c>
      <c r="I687">
        <v>926</v>
      </c>
      <c r="J687" t="s">
        <v>15</v>
      </c>
      <c r="K687" t="s">
        <v>16</v>
      </c>
      <c r="L687" s="4">
        <f t="shared" si="42"/>
        <v>42239.208333333328</v>
      </c>
      <c r="M687">
        <v>1440306000</v>
      </c>
      <c r="N687" s="4">
        <f t="shared" si="41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 s="6">
        <f t="shared" si="43"/>
        <v>107.32089552238806</v>
      </c>
      <c r="I688">
        <v>134</v>
      </c>
      <c r="J688" t="s">
        <v>21</v>
      </c>
      <c r="K688" t="s">
        <v>22</v>
      </c>
      <c r="L688" s="4">
        <f t="shared" si="42"/>
        <v>43186.208333333328</v>
      </c>
      <c r="M688">
        <v>1522126800</v>
      </c>
      <c r="N688" s="4">
        <f t="shared" si="41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 s="6">
        <f t="shared" si="43"/>
        <v>51.970260223048328</v>
      </c>
      <c r="I689">
        <v>269</v>
      </c>
      <c r="J689" t="s">
        <v>21</v>
      </c>
      <c r="K689" t="s">
        <v>22</v>
      </c>
      <c r="L689" s="4">
        <f t="shared" si="42"/>
        <v>42806.25</v>
      </c>
      <c r="M689">
        <v>1489298400</v>
      </c>
      <c r="N689" s="4">
        <f t="shared" si="41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 s="6">
        <f t="shared" si="43"/>
        <v>71.137142857142862</v>
      </c>
      <c r="I690">
        <v>175</v>
      </c>
      <c r="J690" t="s">
        <v>21</v>
      </c>
      <c r="K690" t="s">
        <v>22</v>
      </c>
      <c r="L690" s="4">
        <f t="shared" si="42"/>
        <v>43475.25</v>
      </c>
      <c r="M690">
        <v>1547100000</v>
      </c>
      <c r="N690" s="4">
        <f t="shared" si="41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 s="6">
        <f t="shared" si="43"/>
        <v>106.49275362318841</v>
      </c>
      <c r="I691">
        <v>69</v>
      </c>
      <c r="J691" t="s">
        <v>21</v>
      </c>
      <c r="K691" t="s">
        <v>22</v>
      </c>
      <c r="L691" s="4">
        <f t="shared" si="42"/>
        <v>41576.208333333336</v>
      </c>
      <c r="M691">
        <v>1383022800</v>
      </c>
      <c r="N691" s="4">
        <f t="shared" si="41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 s="6">
        <f t="shared" si="43"/>
        <v>42.93684210526316</v>
      </c>
      <c r="I692">
        <v>190</v>
      </c>
      <c r="J692" t="s">
        <v>21</v>
      </c>
      <c r="K692" t="s">
        <v>22</v>
      </c>
      <c r="L692" s="4">
        <f t="shared" si="42"/>
        <v>40874.25</v>
      </c>
      <c r="M692">
        <v>1322373600</v>
      </c>
      <c r="N692" s="4">
        <f t="shared" si="41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 s="6">
        <f t="shared" si="43"/>
        <v>30.037974683544302</v>
      </c>
      <c r="I693">
        <v>237</v>
      </c>
      <c r="J693" t="s">
        <v>21</v>
      </c>
      <c r="K693" t="s">
        <v>22</v>
      </c>
      <c r="L693" s="4">
        <f t="shared" si="42"/>
        <v>41185.208333333336</v>
      </c>
      <c r="M693">
        <v>1349240400</v>
      </c>
      <c r="N693" s="4">
        <f t="shared" si="41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 s="6">
        <f t="shared" si="43"/>
        <v>70.623376623376629</v>
      </c>
      <c r="I694">
        <v>77</v>
      </c>
      <c r="J694" t="s">
        <v>40</v>
      </c>
      <c r="K694" t="s">
        <v>41</v>
      </c>
      <c r="L694" s="4">
        <f t="shared" si="42"/>
        <v>43655.208333333328</v>
      </c>
      <c r="M694">
        <v>1562648400</v>
      </c>
      <c r="N694" s="4">
        <f t="shared" si="41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 s="6">
        <f t="shared" si="43"/>
        <v>66.016018306636155</v>
      </c>
      <c r="I695">
        <v>1748</v>
      </c>
      <c r="J695" t="s">
        <v>21</v>
      </c>
      <c r="K695" t="s">
        <v>22</v>
      </c>
      <c r="L695" s="4">
        <f t="shared" si="42"/>
        <v>43025.208333333328</v>
      </c>
      <c r="M695">
        <v>1508216400</v>
      </c>
      <c r="N695" s="4">
        <f t="shared" si="41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 s="6">
        <f t="shared" si="43"/>
        <v>96.911392405063296</v>
      </c>
      <c r="I696">
        <v>79</v>
      </c>
      <c r="J696" t="s">
        <v>21</v>
      </c>
      <c r="K696" t="s">
        <v>22</v>
      </c>
      <c r="L696" s="4">
        <f t="shared" si="42"/>
        <v>43066.25</v>
      </c>
      <c r="M696">
        <v>1511762400</v>
      </c>
      <c r="N696" s="4">
        <f t="shared" si="41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 s="6">
        <f t="shared" si="43"/>
        <v>62.867346938775512</v>
      </c>
      <c r="I697">
        <v>196</v>
      </c>
      <c r="J697" t="s">
        <v>107</v>
      </c>
      <c r="K697" t="s">
        <v>108</v>
      </c>
      <c r="L697" s="4">
        <f t="shared" si="42"/>
        <v>42322.25</v>
      </c>
      <c r="M697">
        <v>1447480800</v>
      </c>
      <c r="N697" s="4">
        <f t="shared" si="41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 s="6">
        <f t="shared" si="43"/>
        <v>108.98537682789652</v>
      </c>
      <c r="I698">
        <v>889</v>
      </c>
      <c r="J698" t="s">
        <v>21</v>
      </c>
      <c r="K698" t="s">
        <v>22</v>
      </c>
      <c r="L698" s="4">
        <f t="shared" si="42"/>
        <v>42114.208333333328</v>
      </c>
      <c r="M698">
        <v>1429506000</v>
      </c>
      <c r="N698" s="4">
        <f t="shared" si="41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 s="6">
        <f t="shared" si="43"/>
        <v>26.999314599040439</v>
      </c>
      <c r="I699">
        <v>7295</v>
      </c>
      <c r="J699" t="s">
        <v>21</v>
      </c>
      <c r="K699" t="s">
        <v>22</v>
      </c>
      <c r="L699" s="4">
        <f t="shared" si="42"/>
        <v>43190.208333333328</v>
      </c>
      <c r="M699">
        <v>1522472400</v>
      </c>
      <c r="N699" s="4">
        <f t="shared" si="41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 s="6">
        <f t="shared" si="43"/>
        <v>65.004147943311438</v>
      </c>
      <c r="I700">
        <v>2893</v>
      </c>
      <c r="J700" t="s">
        <v>15</v>
      </c>
      <c r="K700" t="s">
        <v>16</v>
      </c>
      <c r="L700" s="4">
        <f t="shared" si="42"/>
        <v>40871.25</v>
      </c>
      <c r="M700">
        <v>1322114400</v>
      </c>
      <c r="N700" s="4">
        <f t="shared" si="41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 s="6">
        <f t="shared" si="43"/>
        <v>111.51785714285714</v>
      </c>
      <c r="I701">
        <v>56</v>
      </c>
      <c r="J701" t="s">
        <v>21</v>
      </c>
      <c r="K701" t="s">
        <v>22</v>
      </c>
      <c r="L701" s="4">
        <f t="shared" si="42"/>
        <v>43641.208333333328</v>
      </c>
      <c r="M701">
        <v>1561438800</v>
      </c>
      <c r="N701" s="4">
        <f t="shared" si="41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 s="6">
        <f t="shared" si="43"/>
        <v>3</v>
      </c>
      <c r="I702">
        <v>1</v>
      </c>
      <c r="J702" t="s">
        <v>21</v>
      </c>
      <c r="K702" t="s">
        <v>22</v>
      </c>
      <c r="L702" s="4">
        <f t="shared" si="42"/>
        <v>40203.25</v>
      </c>
      <c r="M702">
        <v>1264399200</v>
      </c>
      <c r="N702" s="4">
        <f t="shared" si="41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 s="6">
        <f t="shared" si="43"/>
        <v>110.99268292682927</v>
      </c>
      <c r="I703">
        <v>820</v>
      </c>
      <c r="J703" t="s">
        <v>21</v>
      </c>
      <c r="K703" t="s">
        <v>22</v>
      </c>
      <c r="L703" s="4">
        <f t="shared" si="42"/>
        <v>40629.208333333336</v>
      </c>
      <c r="M703">
        <v>1301202000</v>
      </c>
      <c r="N703" s="4">
        <f t="shared" si="41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 s="6">
        <f t="shared" si="43"/>
        <v>56.746987951807228</v>
      </c>
      <c r="I704">
        <v>83</v>
      </c>
      <c r="J704" t="s">
        <v>21</v>
      </c>
      <c r="K704" t="s">
        <v>22</v>
      </c>
      <c r="L704" s="4">
        <f t="shared" si="42"/>
        <v>41477.208333333336</v>
      </c>
      <c r="M704">
        <v>1374469200</v>
      </c>
      <c r="N704" s="4">
        <f t="shared" si="41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 s="6">
        <f t="shared" si="43"/>
        <v>97.020608439646708</v>
      </c>
      <c r="I705">
        <v>2038</v>
      </c>
      <c r="J705" t="s">
        <v>21</v>
      </c>
      <c r="K705" t="s">
        <v>22</v>
      </c>
      <c r="L705" s="4">
        <f t="shared" si="42"/>
        <v>41020.208333333336</v>
      </c>
      <c r="M705">
        <v>1334984400</v>
      </c>
      <c r="N705" s="4">
        <f t="shared" si="41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 s="6">
        <f t="shared" si="43"/>
        <v>92.08620689655173</v>
      </c>
      <c r="I706">
        <v>116</v>
      </c>
      <c r="J706" t="s">
        <v>21</v>
      </c>
      <c r="K706" t="s">
        <v>22</v>
      </c>
      <c r="L706" s="4">
        <f t="shared" si="42"/>
        <v>42555.208333333328</v>
      </c>
      <c r="M706">
        <v>1467608400</v>
      </c>
      <c r="N706" s="4">
        <f t="shared" si="41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($E707/$D707)*100</f>
        <v>99.026517383618156</v>
      </c>
      <c r="G707" t="s">
        <v>14</v>
      </c>
      <c r="H707" s="6">
        <f t="shared" si="43"/>
        <v>82.986666666666665</v>
      </c>
      <c r="I707">
        <v>2025</v>
      </c>
      <c r="J707" t="s">
        <v>40</v>
      </c>
      <c r="K707" t="s">
        <v>41</v>
      </c>
      <c r="L707" s="4">
        <f t="shared" si="42"/>
        <v>41619.25</v>
      </c>
      <c r="M707">
        <v>1386741600</v>
      </c>
      <c r="N707" s="4">
        <f t="shared" ref="N707:N770" si="45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 s="6">
        <f t="shared" si="43"/>
        <v>103.03791821561339</v>
      </c>
      <c r="I708">
        <v>1345</v>
      </c>
      <c r="J708" t="s">
        <v>26</v>
      </c>
      <c r="K708" t="s">
        <v>27</v>
      </c>
      <c r="L708" s="4">
        <f t="shared" ref="L708:L771" si="46">(((M708/60)/60)/24)+DATE(1970,1,1)</f>
        <v>43471.25</v>
      </c>
      <c r="M708">
        <v>1546754400</v>
      </c>
      <c r="N708" s="4">
        <f t="shared" si="45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 s="6">
        <f t="shared" ref="H709:H772" si="47">AVERAGE(E709/I709)</f>
        <v>68.922619047619051</v>
      </c>
      <c r="I709">
        <v>168</v>
      </c>
      <c r="J709" t="s">
        <v>21</v>
      </c>
      <c r="K709" t="s">
        <v>22</v>
      </c>
      <c r="L709" s="4">
        <f t="shared" si="46"/>
        <v>43442.25</v>
      </c>
      <c r="M709">
        <v>1544248800</v>
      </c>
      <c r="N709" s="4">
        <f t="shared" si="45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 s="6">
        <f t="shared" si="47"/>
        <v>87.737226277372258</v>
      </c>
      <c r="I710">
        <v>137</v>
      </c>
      <c r="J710" t="s">
        <v>98</v>
      </c>
      <c r="K710" t="s">
        <v>99</v>
      </c>
      <c r="L710" s="4">
        <f t="shared" si="46"/>
        <v>42877.208333333328</v>
      </c>
      <c r="M710">
        <v>1495429200</v>
      </c>
      <c r="N710" s="4">
        <f t="shared" si="45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 s="6">
        <f t="shared" si="47"/>
        <v>75.021505376344081</v>
      </c>
      <c r="I711">
        <v>186</v>
      </c>
      <c r="J711" t="s">
        <v>107</v>
      </c>
      <c r="K711" t="s">
        <v>108</v>
      </c>
      <c r="L711" s="4">
        <f t="shared" si="46"/>
        <v>41018.208333333336</v>
      </c>
      <c r="M711">
        <v>1334811600</v>
      </c>
      <c r="N711" s="4">
        <f t="shared" si="45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 s="6">
        <f t="shared" si="47"/>
        <v>50.863999999999997</v>
      </c>
      <c r="I712">
        <v>125</v>
      </c>
      <c r="J712" t="s">
        <v>21</v>
      </c>
      <c r="K712" t="s">
        <v>22</v>
      </c>
      <c r="L712" s="4">
        <f t="shared" si="46"/>
        <v>43295.208333333328</v>
      </c>
      <c r="M712">
        <v>1531544400</v>
      </c>
      <c r="N712" s="4">
        <f t="shared" si="45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 s="6">
        <f t="shared" si="47"/>
        <v>90</v>
      </c>
      <c r="I713">
        <v>14</v>
      </c>
      <c r="J713" t="s">
        <v>107</v>
      </c>
      <c r="K713" t="s">
        <v>108</v>
      </c>
      <c r="L713" s="4">
        <f t="shared" si="46"/>
        <v>42393.25</v>
      </c>
      <c r="M713">
        <v>1453615200</v>
      </c>
      <c r="N713" s="4">
        <f t="shared" si="45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 s="6">
        <f t="shared" si="47"/>
        <v>72.896039603960389</v>
      </c>
      <c r="I714">
        <v>202</v>
      </c>
      <c r="J714" t="s">
        <v>21</v>
      </c>
      <c r="K714" t="s">
        <v>22</v>
      </c>
      <c r="L714" s="4">
        <f t="shared" si="46"/>
        <v>42559.208333333328</v>
      </c>
      <c r="M714">
        <v>1467954000</v>
      </c>
      <c r="N714" s="4">
        <f t="shared" si="45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 s="6">
        <f t="shared" si="47"/>
        <v>108.48543689320388</v>
      </c>
      <c r="I715">
        <v>103</v>
      </c>
      <c r="J715" t="s">
        <v>21</v>
      </c>
      <c r="K715" t="s">
        <v>22</v>
      </c>
      <c r="L715" s="4">
        <f t="shared" si="46"/>
        <v>42604.208333333328</v>
      </c>
      <c r="M715">
        <v>1471842000</v>
      </c>
      <c r="N715" s="4">
        <f t="shared" si="45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 s="6">
        <f t="shared" si="47"/>
        <v>101.98095238095237</v>
      </c>
      <c r="I716">
        <v>1785</v>
      </c>
      <c r="J716" t="s">
        <v>21</v>
      </c>
      <c r="K716" t="s">
        <v>22</v>
      </c>
      <c r="L716" s="4">
        <f t="shared" si="46"/>
        <v>41870.208333333336</v>
      </c>
      <c r="M716">
        <v>1408424400</v>
      </c>
      <c r="N716" s="4">
        <f t="shared" si="45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 s="6">
        <f t="shared" si="47"/>
        <v>44.009146341463413</v>
      </c>
      <c r="I717">
        <v>656</v>
      </c>
      <c r="J717" t="s">
        <v>21</v>
      </c>
      <c r="K717" t="s">
        <v>22</v>
      </c>
      <c r="L717" s="4">
        <f t="shared" si="46"/>
        <v>40397.208333333336</v>
      </c>
      <c r="M717">
        <v>1281157200</v>
      </c>
      <c r="N717" s="4">
        <f t="shared" si="45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 s="6">
        <f t="shared" si="47"/>
        <v>65.942675159235662</v>
      </c>
      <c r="I718">
        <v>157</v>
      </c>
      <c r="J718" t="s">
        <v>21</v>
      </c>
      <c r="K718" t="s">
        <v>22</v>
      </c>
      <c r="L718" s="4">
        <f t="shared" si="46"/>
        <v>41465.208333333336</v>
      </c>
      <c r="M718">
        <v>1373432400</v>
      </c>
      <c r="N718" s="4">
        <f t="shared" si="45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 s="6">
        <f t="shared" si="47"/>
        <v>24.987387387387386</v>
      </c>
      <c r="I719">
        <v>555</v>
      </c>
      <c r="J719" t="s">
        <v>21</v>
      </c>
      <c r="K719" t="s">
        <v>22</v>
      </c>
      <c r="L719" s="4">
        <f t="shared" si="46"/>
        <v>40777.208333333336</v>
      </c>
      <c r="M719">
        <v>1313989200</v>
      </c>
      <c r="N719" s="4">
        <f t="shared" si="45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 s="6">
        <f t="shared" si="47"/>
        <v>28.003367003367003</v>
      </c>
      <c r="I720">
        <v>297</v>
      </c>
      <c r="J720" t="s">
        <v>21</v>
      </c>
      <c r="K720" t="s">
        <v>22</v>
      </c>
      <c r="L720" s="4">
        <f t="shared" si="46"/>
        <v>41442.208333333336</v>
      </c>
      <c r="M720">
        <v>1371445200</v>
      </c>
      <c r="N720" s="4">
        <f t="shared" si="45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 s="6">
        <f t="shared" si="47"/>
        <v>85.829268292682926</v>
      </c>
      <c r="I721">
        <v>123</v>
      </c>
      <c r="J721" t="s">
        <v>21</v>
      </c>
      <c r="K721" t="s">
        <v>22</v>
      </c>
      <c r="L721" s="4">
        <f t="shared" si="46"/>
        <v>41058.208333333336</v>
      </c>
      <c r="M721">
        <v>1338267600</v>
      </c>
      <c r="N721" s="4">
        <f t="shared" si="45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 s="6">
        <f t="shared" si="47"/>
        <v>84.921052631578945</v>
      </c>
      <c r="I722">
        <v>38</v>
      </c>
      <c r="J722" t="s">
        <v>36</v>
      </c>
      <c r="K722" t="s">
        <v>37</v>
      </c>
      <c r="L722" s="4">
        <f t="shared" si="46"/>
        <v>43152.25</v>
      </c>
      <c r="M722">
        <v>1519192800</v>
      </c>
      <c r="N722" s="4">
        <f t="shared" si="45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 s="6">
        <f t="shared" si="47"/>
        <v>90.483333333333334</v>
      </c>
      <c r="I723">
        <v>60</v>
      </c>
      <c r="J723" t="s">
        <v>21</v>
      </c>
      <c r="K723" t="s">
        <v>22</v>
      </c>
      <c r="L723" s="4">
        <f t="shared" si="46"/>
        <v>43194.208333333328</v>
      </c>
      <c r="M723">
        <v>1522818000</v>
      </c>
      <c r="N723" s="4">
        <f t="shared" si="45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 s="6">
        <f t="shared" si="47"/>
        <v>25.00197628458498</v>
      </c>
      <c r="I724">
        <v>3036</v>
      </c>
      <c r="J724" t="s">
        <v>21</v>
      </c>
      <c r="K724" t="s">
        <v>22</v>
      </c>
      <c r="L724" s="4">
        <f t="shared" si="46"/>
        <v>43045.25</v>
      </c>
      <c r="M724">
        <v>1509948000</v>
      </c>
      <c r="N724" s="4">
        <f t="shared" si="45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 s="6">
        <f t="shared" si="47"/>
        <v>92.013888888888886</v>
      </c>
      <c r="I725">
        <v>144</v>
      </c>
      <c r="J725" t="s">
        <v>26</v>
      </c>
      <c r="K725" t="s">
        <v>27</v>
      </c>
      <c r="L725" s="4">
        <f t="shared" si="46"/>
        <v>42431.25</v>
      </c>
      <c r="M725">
        <v>1456898400</v>
      </c>
      <c r="N725" s="4">
        <f t="shared" si="45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 s="6">
        <f t="shared" si="47"/>
        <v>93.066115702479337</v>
      </c>
      <c r="I726">
        <v>121</v>
      </c>
      <c r="J726" t="s">
        <v>40</v>
      </c>
      <c r="K726" t="s">
        <v>41</v>
      </c>
      <c r="L726" s="4">
        <f t="shared" si="46"/>
        <v>41934.208333333336</v>
      </c>
      <c r="M726">
        <v>1413954000</v>
      </c>
      <c r="N726" s="4">
        <f t="shared" si="45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 s="6">
        <f t="shared" si="47"/>
        <v>61.008145363408524</v>
      </c>
      <c r="I727">
        <v>1596</v>
      </c>
      <c r="J727" t="s">
        <v>21</v>
      </c>
      <c r="K727" t="s">
        <v>22</v>
      </c>
      <c r="L727" s="4">
        <f t="shared" si="46"/>
        <v>41958.25</v>
      </c>
      <c r="M727">
        <v>1416031200</v>
      </c>
      <c r="N727" s="4">
        <f t="shared" si="45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 s="6">
        <f t="shared" si="47"/>
        <v>92.036259541984734</v>
      </c>
      <c r="I728">
        <v>524</v>
      </c>
      <c r="J728" t="s">
        <v>21</v>
      </c>
      <c r="K728" t="s">
        <v>22</v>
      </c>
      <c r="L728" s="4">
        <f t="shared" si="46"/>
        <v>40476.208333333336</v>
      </c>
      <c r="M728">
        <v>1287982800</v>
      </c>
      <c r="N728" s="4">
        <f t="shared" si="45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 s="6">
        <f t="shared" si="47"/>
        <v>81.132596685082873</v>
      </c>
      <c r="I729">
        <v>181</v>
      </c>
      <c r="J729" t="s">
        <v>21</v>
      </c>
      <c r="K729" t="s">
        <v>22</v>
      </c>
      <c r="L729" s="4">
        <f t="shared" si="46"/>
        <v>43485.25</v>
      </c>
      <c r="M729">
        <v>1547964000</v>
      </c>
      <c r="N729" s="4">
        <f t="shared" si="45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 s="6">
        <f t="shared" si="47"/>
        <v>73.5</v>
      </c>
      <c r="I730">
        <v>10</v>
      </c>
      <c r="J730" t="s">
        <v>21</v>
      </c>
      <c r="K730" t="s">
        <v>22</v>
      </c>
      <c r="L730" s="4">
        <f t="shared" si="46"/>
        <v>42515.208333333328</v>
      </c>
      <c r="M730">
        <v>1464152400</v>
      </c>
      <c r="N730" s="4">
        <f t="shared" si="45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 s="6">
        <f t="shared" si="47"/>
        <v>85.221311475409834</v>
      </c>
      <c r="I731">
        <v>122</v>
      </c>
      <c r="J731" t="s">
        <v>21</v>
      </c>
      <c r="K731" t="s">
        <v>22</v>
      </c>
      <c r="L731" s="4">
        <f t="shared" si="46"/>
        <v>41309.25</v>
      </c>
      <c r="M731">
        <v>1359957600</v>
      </c>
      <c r="N731" s="4">
        <f t="shared" si="45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 s="6">
        <f t="shared" si="47"/>
        <v>110.96825396825396</v>
      </c>
      <c r="I732">
        <v>1071</v>
      </c>
      <c r="J732" t="s">
        <v>15</v>
      </c>
      <c r="K732" t="s">
        <v>16</v>
      </c>
      <c r="L732" s="4">
        <f t="shared" si="46"/>
        <v>42147.208333333328</v>
      </c>
      <c r="M732">
        <v>1432357200</v>
      </c>
      <c r="N732" s="4">
        <f t="shared" si="45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 s="6">
        <f t="shared" si="47"/>
        <v>32.968036529680369</v>
      </c>
      <c r="I733">
        <v>219</v>
      </c>
      <c r="J733" t="s">
        <v>21</v>
      </c>
      <c r="K733" t="s">
        <v>22</v>
      </c>
      <c r="L733" s="4">
        <f t="shared" si="46"/>
        <v>42939.208333333328</v>
      </c>
      <c r="M733">
        <v>1500786000</v>
      </c>
      <c r="N733" s="4">
        <f t="shared" si="45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 s="6">
        <f t="shared" si="47"/>
        <v>96.005352363960753</v>
      </c>
      <c r="I734">
        <v>1121</v>
      </c>
      <c r="J734" t="s">
        <v>21</v>
      </c>
      <c r="K734" t="s">
        <v>22</v>
      </c>
      <c r="L734" s="4">
        <f t="shared" si="46"/>
        <v>42816.208333333328</v>
      </c>
      <c r="M734">
        <v>1490158800</v>
      </c>
      <c r="N734" s="4">
        <f t="shared" si="45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 s="6">
        <f t="shared" si="47"/>
        <v>84.96632653061225</v>
      </c>
      <c r="I735">
        <v>980</v>
      </c>
      <c r="J735" t="s">
        <v>21</v>
      </c>
      <c r="K735" t="s">
        <v>22</v>
      </c>
      <c r="L735" s="4">
        <f t="shared" si="46"/>
        <v>41844.208333333336</v>
      </c>
      <c r="M735">
        <v>1406178000</v>
      </c>
      <c r="N735" s="4">
        <f t="shared" si="45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 s="6">
        <f t="shared" si="47"/>
        <v>25.007462686567163</v>
      </c>
      <c r="I736">
        <v>536</v>
      </c>
      <c r="J736" t="s">
        <v>21</v>
      </c>
      <c r="K736" t="s">
        <v>22</v>
      </c>
      <c r="L736" s="4">
        <f t="shared" si="46"/>
        <v>42763.25</v>
      </c>
      <c r="M736">
        <v>1485583200</v>
      </c>
      <c r="N736" s="4">
        <f t="shared" si="45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 s="6">
        <f t="shared" si="47"/>
        <v>65.998995479658461</v>
      </c>
      <c r="I737">
        <v>1991</v>
      </c>
      <c r="J737" t="s">
        <v>21</v>
      </c>
      <c r="K737" t="s">
        <v>22</v>
      </c>
      <c r="L737" s="4">
        <f t="shared" si="46"/>
        <v>42459.208333333328</v>
      </c>
      <c r="M737">
        <v>1459314000</v>
      </c>
      <c r="N737" s="4">
        <f t="shared" si="45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 s="6">
        <f t="shared" si="47"/>
        <v>87.34482758620689</v>
      </c>
      <c r="I738">
        <v>29</v>
      </c>
      <c r="J738" t="s">
        <v>21</v>
      </c>
      <c r="K738" t="s">
        <v>22</v>
      </c>
      <c r="L738" s="4">
        <f t="shared" si="46"/>
        <v>42055.25</v>
      </c>
      <c r="M738">
        <v>1424412000</v>
      </c>
      <c r="N738" s="4">
        <f t="shared" si="45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 s="6">
        <f t="shared" si="47"/>
        <v>27.933333333333334</v>
      </c>
      <c r="I739">
        <v>180</v>
      </c>
      <c r="J739" t="s">
        <v>21</v>
      </c>
      <c r="K739" t="s">
        <v>22</v>
      </c>
      <c r="L739" s="4">
        <f t="shared" si="46"/>
        <v>42685.25</v>
      </c>
      <c r="M739">
        <v>1478844000</v>
      </c>
      <c r="N739" s="4">
        <f t="shared" si="45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 s="6">
        <f t="shared" si="47"/>
        <v>103.8</v>
      </c>
      <c r="I740">
        <v>15</v>
      </c>
      <c r="J740" t="s">
        <v>21</v>
      </c>
      <c r="K740" t="s">
        <v>22</v>
      </c>
      <c r="L740" s="4">
        <f t="shared" si="46"/>
        <v>41959.25</v>
      </c>
      <c r="M740">
        <v>1416117600</v>
      </c>
      <c r="N740" s="4">
        <f t="shared" si="45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 s="6">
        <f t="shared" si="47"/>
        <v>31.937172774869111</v>
      </c>
      <c r="I741">
        <v>191</v>
      </c>
      <c r="J741" t="s">
        <v>21</v>
      </c>
      <c r="K741" t="s">
        <v>22</v>
      </c>
      <c r="L741" s="4">
        <f t="shared" si="46"/>
        <v>41089.208333333336</v>
      </c>
      <c r="M741">
        <v>1340946000</v>
      </c>
      <c r="N741" s="4">
        <f t="shared" si="45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 s="6">
        <f t="shared" si="47"/>
        <v>99.5</v>
      </c>
      <c r="I742">
        <v>16</v>
      </c>
      <c r="J742" t="s">
        <v>21</v>
      </c>
      <c r="K742" t="s">
        <v>22</v>
      </c>
      <c r="L742" s="4">
        <f t="shared" si="46"/>
        <v>42769.25</v>
      </c>
      <c r="M742">
        <v>1486101600</v>
      </c>
      <c r="N742" s="4">
        <f t="shared" si="45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 s="6">
        <f t="shared" si="47"/>
        <v>108.84615384615384</v>
      </c>
      <c r="I743">
        <v>130</v>
      </c>
      <c r="J743" t="s">
        <v>21</v>
      </c>
      <c r="K743" t="s">
        <v>22</v>
      </c>
      <c r="L743" s="4">
        <f t="shared" si="46"/>
        <v>40321.208333333336</v>
      </c>
      <c r="M743">
        <v>1274590800</v>
      </c>
      <c r="N743" s="4">
        <f t="shared" si="45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 s="6">
        <f t="shared" si="47"/>
        <v>110.76229508196721</v>
      </c>
      <c r="I744">
        <v>122</v>
      </c>
      <c r="J744" t="s">
        <v>21</v>
      </c>
      <c r="K744" t="s">
        <v>22</v>
      </c>
      <c r="L744" s="4">
        <f t="shared" si="46"/>
        <v>40197.25</v>
      </c>
      <c r="M744">
        <v>1263880800</v>
      </c>
      <c r="N744" s="4">
        <f t="shared" si="45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 s="6">
        <f t="shared" si="47"/>
        <v>29.647058823529413</v>
      </c>
      <c r="I745">
        <v>17</v>
      </c>
      <c r="J745" t="s">
        <v>21</v>
      </c>
      <c r="K745" t="s">
        <v>22</v>
      </c>
      <c r="L745" s="4">
        <f t="shared" si="46"/>
        <v>42298.208333333328</v>
      </c>
      <c r="M745">
        <v>1445403600</v>
      </c>
      <c r="N745" s="4">
        <f t="shared" si="45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 s="6">
        <f t="shared" si="47"/>
        <v>101.71428571428571</v>
      </c>
      <c r="I746">
        <v>140</v>
      </c>
      <c r="J746" t="s">
        <v>21</v>
      </c>
      <c r="K746" t="s">
        <v>22</v>
      </c>
      <c r="L746" s="4">
        <f t="shared" si="46"/>
        <v>43322.208333333328</v>
      </c>
      <c r="M746">
        <v>1533877200</v>
      </c>
      <c r="N746" s="4">
        <f t="shared" si="45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 s="6">
        <f t="shared" si="47"/>
        <v>61.5</v>
      </c>
      <c r="I747">
        <v>34</v>
      </c>
      <c r="J747" t="s">
        <v>21</v>
      </c>
      <c r="K747" t="s">
        <v>22</v>
      </c>
      <c r="L747" s="4">
        <f t="shared" si="46"/>
        <v>40328.208333333336</v>
      </c>
      <c r="M747">
        <v>1275195600</v>
      </c>
      <c r="N747" s="4">
        <f t="shared" si="45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 s="6">
        <f t="shared" si="47"/>
        <v>35</v>
      </c>
      <c r="I748">
        <v>3388</v>
      </c>
      <c r="J748" t="s">
        <v>21</v>
      </c>
      <c r="K748" t="s">
        <v>22</v>
      </c>
      <c r="L748" s="4">
        <f t="shared" si="46"/>
        <v>40825.208333333336</v>
      </c>
      <c r="M748">
        <v>1318136400</v>
      </c>
      <c r="N748" s="4">
        <f t="shared" si="45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 s="6">
        <f t="shared" si="47"/>
        <v>40.049999999999997</v>
      </c>
      <c r="I749">
        <v>280</v>
      </c>
      <c r="J749" t="s">
        <v>21</v>
      </c>
      <c r="K749" t="s">
        <v>22</v>
      </c>
      <c r="L749" s="4">
        <f t="shared" si="46"/>
        <v>40423.208333333336</v>
      </c>
      <c r="M749">
        <v>1283403600</v>
      </c>
      <c r="N749" s="4">
        <f t="shared" si="45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 s="6">
        <f t="shared" si="47"/>
        <v>110.97231270358306</v>
      </c>
      <c r="I750">
        <v>614</v>
      </c>
      <c r="J750" t="s">
        <v>21</v>
      </c>
      <c r="K750" t="s">
        <v>22</v>
      </c>
      <c r="L750" s="4">
        <f t="shared" si="46"/>
        <v>40238.25</v>
      </c>
      <c r="M750">
        <v>1267423200</v>
      </c>
      <c r="N750" s="4">
        <f t="shared" si="45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 s="6">
        <f t="shared" si="47"/>
        <v>36.959016393442624</v>
      </c>
      <c r="I751">
        <v>366</v>
      </c>
      <c r="J751" t="s">
        <v>107</v>
      </c>
      <c r="K751" t="s">
        <v>108</v>
      </c>
      <c r="L751" s="4">
        <f t="shared" si="46"/>
        <v>41920.208333333336</v>
      </c>
      <c r="M751">
        <v>1412744400</v>
      </c>
      <c r="N751" s="4">
        <f t="shared" si="45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 s="6">
        <f t="shared" si="47"/>
        <v>1</v>
      </c>
      <c r="I752">
        <v>1</v>
      </c>
      <c r="J752" t="s">
        <v>40</v>
      </c>
      <c r="K752" t="s">
        <v>41</v>
      </c>
      <c r="L752" s="4">
        <f t="shared" si="46"/>
        <v>40360.208333333336</v>
      </c>
      <c r="M752">
        <v>1277960400</v>
      </c>
      <c r="N752" s="4">
        <f t="shared" si="45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 s="6">
        <f t="shared" si="47"/>
        <v>30.974074074074075</v>
      </c>
      <c r="I753">
        <v>270</v>
      </c>
      <c r="J753" t="s">
        <v>21</v>
      </c>
      <c r="K753" t="s">
        <v>22</v>
      </c>
      <c r="L753" s="4">
        <f t="shared" si="46"/>
        <v>42446.208333333328</v>
      </c>
      <c r="M753">
        <v>1458190800</v>
      </c>
      <c r="N753" s="4">
        <f t="shared" si="45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 s="6">
        <f t="shared" si="47"/>
        <v>47.035087719298247</v>
      </c>
      <c r="I754">
        <v>114</v>
      </c>
      <c r="J754" t="s">
        <v>21</v>
      </c>
      <c r="K754" t="s">
        <v>22</v>
      </c>
      <c r="L754" s="4">
        <f t="shared" si="46"/>
        <v>40395.208333333336</v>
      </c>
      <c r="M754">
        <v>1280984400</v>
      </c>
      <c r="N754" s="4">
        <f t="shared" si="45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 s="6">
        <f t="shared" si="47"/>
        <v>88.065693430656935</v>
      </c>
      <c r="I755">
        <v>137</v>
      </c>
      <c r="J755" t="s">
        <v>21</v>
      </c>
      <c r="K755" t="s">
        <v>22</v>
      </c>
      <c r="L755" s="4">
        <f t="shared" si="46"/>
        <v>40321.208333333336</v>
      </c>
      <c r="M755">
        <v>1274590800</v>
      </c>
      <c r="N755" s="4">
        <f t="shared" si="45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 s="6">
        <f t="shared" si="47"/>
        <v>37.005616224648989</v>
      </c>
      <c r="I756">
        <v>3205</v>
      </c>
      <c r="J756" t="s">
        <v>21</v>
      </c>
      <c r="K756" t="s">
        <v>22</v>
      </c>
      <c r="L756" s="4">
        <f t="shared" si="46"/>
        <v>41210.208333333336</v>
      </c>
      <c r="M756">
        <v>1351400400</v>
      </c>
      <c r="N756" s="4">
        <f t="shared" si="45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 s="6">
        <f t="shared" si="47"/>
        <v>26.027777777777779</v>
      </c>
      <c r="I757">
        <v>288</v>
      </c>
      <c r="J757" t="s">
        <v>36</v>
      </c>
      <c r="K757" t="s">
        <v>37</v>
      </c>
      <c r="L757" s="4">
        <f t="shared" si="46"/>
        <v>43096.25</v>
      </c>
      <c r="M757">
        <v>1514354400</v>
      </c>
      <c r="N757" s="4">
        <f t="shared" si="45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 s="6">
        <f t="shared" si="47"/>
        <v>67.817567567567565</v>
      </c>
      <c r="I758">
        <v>148</v>
      </c>
      <c r="J758" t="s">
        <v>21</v>
      </c>
      <c r="K758" t="s">
        <v>22</v>
      </c>
      <c r="L758" s="4">
        <f t="shared" si="46"/>
        <v>42024.25</v>
      </c>
      <c r="M758">
        <v>1421733600</v>
      </c>
      <c r="N758" s="4">
        <f t="shared" si="45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 s="6">
        <f t="shared" si="47"/>
        <v>49.964912280701753</v>
      </c>
      <c r="I759">
        <v>114</v>
      </c>
      <c r="J759" t="s">
        <v>21</v>
      </c>
      <c r="K759" t="s">
        <v>22</v>
      </c>
      <c r="L759" s="4">
        <f t="shared" si="46"/>
        <v>40675.208333333336</v>
      </c>
      <c r="M759">
        <v>1305176400</v>
      </c>
      <c r="N759" s="4">
        <f t="shared" si="45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 s="6">
        <f t="shared" si="47"/>
        <v>110.01646903820817</v>
      </c>
      <c r="I760">
        <v>1518</v>
      </c>
      <c r="J760" t="s">
        <v>15</v>
      </c>
      <c r="K760" t="s">
        <v>16</v>
      </c>
      <c r="L760" s="4">
        <f t="shared" si="46"/>
        <v>41936.208333333336</v>
      </c>
      <c r="M760">
        <v>1414126800</v>
      </c>
      <c r="N760" s="4">
        <f t="shared" si="45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 s="6">
        <f t="shared" si="47"/>
        <v>89.964678178963894</v>
      </c>
      <c r="I761">
        <v>1274</v>
      </c>
      <c r="J761" t="s">
        <v>21</v>
      </c>
      <c r="K761" t="s">
        <v>22</v>
      </c>
      <c r="L761" s="4">
        <f t="shared" si="46"/>
        <v>43136.25</v>
      </c>
      <c r="M761">
        <v>1517810400</v>
      </c>
      <c r="N761" s="4">
        <f t="shared" si="45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 s="6">
        <f t="shared" si="47"/>
        <v>79.009523809523813</v>
      </c>
      <c r="I762">
        <v>210</v>
      </c>
      <c r="J762" t="s">
        <v>107</v>
      </c>
      <c r="K762" t="s">
        <v>108</v>
      </c>
      <c r="L762" s="4">
        <f t="shared" si="46"/>
        <v>43678.208333333328</v>
      </c>
      <c r="M762">
        <v>1564635600</v>
      </c>
      <c r="N762" s="4">
        <f t="shared" si="45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 s="6">
        <f t="shared" si="47"/>
        <v>86.867469879518069</v>
      </c>
      <c r="I763">
        <v>166</v>
      </c>
      <c r="J763" t="s">
        <v>21</v>
      </c>
      <c r="K763" t="s">
        <v>22</v>
      </c>
      <c r="L763" s="4">
        <f t="shared" si="46"/>
        <v>42938.208333333328</v>
      </c>
      <c r="M763">
        <v>1500699600</v>
      </c>
      <c r="N763" s="4">
        <f t="shared" si="45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 s="6">
        <f t="shared" si="47"/>
        <v>62.04</v>
      </c>
      <c r="I764">
        <v>100</v>
      </c>
      <c r="J764" t="s">
        <v>26</v>
      </c>
      <c r="K764" t="s">
        <v>27</v>
      </c>
      <c r="L764" s="4">
        <f t="shared" si="46"/>
        <v>41241.25</v>
      </c>
      <c r="M764">
        <v>1354082400</v>
      </c>
      <c r="N764" s="4">
        <f t="shared" si="45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 s="6">
        <f t="shared" si="47"/>
        <v>26.970212765957445</v>
      </c>
      <c r="I765">
        <v>235</v>
      </c>
      <c r="J765" t="s">
        <v>21</v>
      </c>
      <c r="K765" t="s">
        <v>22</v>
      </c>
      <c r="L765" s="4">
        <f t="shared" si="46"/>
        <v>41037.208333333336</v>
      </c>
      <c r="M765">
        <v>1336453200</v>
      </c>
      <c r="N765" s="4">
        <f t="shared" si="45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 s="6">
        <f t="shared" si="47"/>
        <v>54.121621621621621</v>
      </c>
      <c r="I766">
        <v>148</v>
      </c>
      <c r="J766" t="s">
        <v>21</v>
      </c>
      <c r="K766" t="s">
        <v>22</v>
      </c>
      <c r="L766" s="4">
        <f t="shared" si="46"/>
        <v>40676.208333333336</v>
      </c>
      <c r="M766">
        <v>1305262800</v>
      </c>
      <c r="N766" s="4">
        <f t="shared" si="45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 s="6">
        <f t="shared" si="47"/>
        <v>41.035353535353536</v>
      </c>
      <c r="I767">
        <v>198</v>
      </c>
      <c r="J767" t="s">
        <v>21</v>
      </c>
      <c r="K767" t="s">
        <v>22</v>
      </c>
      <c r="L767" s="4">
        <f t="shared" si="46"/>
        <v>42840.208333333328</v>
      </c>
      <c r="M767">
        <v>1492232400</v>
      </c>
      <c r="N767" s="4">
        <f t="shared" si="45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 s="6">
        <f t="shared" si="47"/>
        <v>55.052419354838712</v>
      </c>
      <c r="I768">
        <v>248</v>
      </c>
      <c r="J768" t="s">
        <v>26</v>
      </c>
      <c r="K768" t="s">
        <v>27</v>
      </c>
      <c r="L768" s="4">
        <f t="shared" si="46"/>
        <v>43362.208333333328</v>
      </c>
      <c r="M768">
        <v>1537333200</v>
      </c>
      <c r="N768" s="4">
        <f t="shared" si="45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 s="6">
        <f t="shared" si="47"/>
        <v>107.93762183235867</v>
      </c>
      <c r="I769">
        <v>513</v>
      </c>
      <c r="J769" t="s">
        <v>21</v>
      </c>
      <c r="K769" t="s">
        <v>22</v>
      </c>
      <c r="L769" s="4">
        <f t="shared" si="46"/>
        <v>42283.208333333328</v>
      </c>
      <c r="M769">
        <v>1444107600</v>
      </c>
      <c r="N769" s="4">
        <f t="shared" si="45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 s="6">
        <f t="shared" si="47"/>
        <v>73.92</v>
      </c>
      <c r="I770">
        <v>150</v>
      </c>
      <c r="J770" t="s">
        <v>21</v>
      </c>
      <c r="K770" t="s">
        <v>22</v>
      </c>
      <c r="L770" s="4">
        <f t="shared" si="46"/>
        <v>41619.25</v>
      </c>
      <c r="M770">
        <v>1386741600</v>
      </c>
      <c r="N770" s="4">
        <f t="shared" si="45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($E771/$D771)*100</f>
        <v>86.867834394904463</v>
      </c>
      <c r="G771" t="s">
        <v>14</v>
      </c>
      <c r="H771" s="6">
        <f t="shared" si="47"/>
        <v>31.995894428152493</v>
      </c>
      <c r="I771">
        <v>3410</v>
      </c>
      <c r="J771" t="s">
        <v>21</v>
      </c>
      <c r="K771" t="s">
        <v>22</v>
      </c>
      <c r="L771" s="4">
        <f t="shared" si="46"/>
        <v>41501.208333333336</v>
      </c>
      <c r="M771">
        <v>1376542800</v>
      </c>
      <c r="N771" s="4">
        <f t="shared" ref="N771:N834" si="49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 s="6">
        <f t="shared" si="47"/>
        <v>53.898148148148145</v>
      </c>
      <c r="I772">
        <v>216</v>
      </c>
      <c r="J772" t="s">
        <v>107</v>
      </c>
      <c r="K772" t="s">
        <v>108</v>
      </c>
      <c r="L772" s="4">
        <f t="shared" ref="L772:L835" si="50">(((M772/60)/60)/24)+DATE(1970,1,1)</f>
        <v>41743.208333333336</v>
      </c>
      <c r="M772">
        <v>1397451600</v>
      </c>
      <c r="N772" s="4">
        <f t="shared" si="49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 s="6">
        <f t="shared" ref="H773:H836" si="51">AVERAGE(E773/I773)</f>
        <v>106.5</v>
      </c>
      <c r="I773">
        <v>26</v>
      </c>
      <c r="J773" t="s">
        <v>21</v>
      </c>
      <c r="K773" t="s">
        <v>22</v>
      </c>
      <c r="L773" s="4">
        <f t="shared" si="50"/>
        <v>43491.25</v>
      </c>
      <c r="M773">
        <v>1548482400</v>
      </c>
      <c r="N773" s="4">
        <f t="shared" si="49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 s="6">
        <f t="shared" si="51"/>
        <v>32.999805409612762</v>
      </c>
      <c r="I774">
        <v>5139</v>
      </c>
      <c r="J774" t="s">
        <v>21</v>
      </c>
      <c r="K774" t="s">
        <v>22</v>
      </c>
      <c r="L774" s="4">
        <f t="shared" si="50"/>
        <v>43505.25</v>
      </c>
      <c r="M774">
        <v>1549692000</v>
      </c>
      <c r="N774" s="4">
        <f t="shared" si="49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 s="6">
        <f t="shared" si="51"/>
        <v>43.00254993625159</v>
      </c>
      <c r="I775">
        <v>2353</v>
      </c>
      <c r="J775" t="s">
        <v>21</v>
      </c>
      <c r="K775" t="s">
        <v>22</v>
      </c>
      <c r="L775" s="4">
        <f t="shared" si="50"/>
        <v>42838.208333333328</v>
      </c>
      <c r="M775">
        <v>1492059600</v>
      </c>
      <c r="N775" s="4">
        <f t="shared" si="49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 s="6">
        <f t="shared" si="51"/>
        <v>86.858974358974365</v>
      </c>
      <c r="I776">
        <v>78</v>
      </c>
      <c r="J776" t="s">
        <v>107</v>
      </c>
      <c r="K776" t="s">
        <v>108</v>
      </c>
      <c r="L776" s="4">
        <f t="shared" si="50"/>
        <v>42513.208333333328</v>
      </c>
      <c r="M776">
        <v>1463979600</v>
      </c>
      <c r="N776" s="4">
        <f t="shared" si="49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 s="6">
        <f t="shared" si="51"/>
        <v>96.8</v>
      </c>
      <c r="I777">
        <v>10</v>
      </c>
      <c r="J777" t="s">
        <v>21</v>
      </c>
      <c r="K777" t="s">
        <v>22</v>
      </c>
      <c r="L777" s="4">
        <f t="shared" si="50"/>
        <v>41949.25</v>
      </c>
      <c r="M777">
        <v>1415253600</v>
      </c>
      <c r="N777" s="4">
        <f t="shared" si="49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 s="6">
        <f t="shared" si="51"/>
        <v>32.995456610631528</v>
      </c>
      <c r="I778">
        <v>2201</v>
      </c>
      <c r="J778" t="s">
        <v>21</v>
      </c>
      <c r="K778" t="s">
        <v>22</v>
      </c>
      <c r="L778" s="4">
        <f t="shared" si="50"/>
        <v>43650.208333333328</v>
      </c>
      <c r="M778">
        <v>1562216400</v>
      </c>
      <c r="N778" s="4">
        <f t="shared" si="49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 s="6">
        <f t="shared" si="51"/>
        <v>68.028106508875737</v>
      </c>
      <c r="I779">
        <v>676</v>
      </c>
      <c r="J779" t="s">
        <v>21</v>
      </c>
      <c r="K779" t="s">
        <v>22</v>
      </c>
      <c r="L779" s="4">
        <f t="shared" si="50"/>
        <v>40809.208333333336</v>
      </c>
      <c r="M779">
        <v>1316754000</v>
      </c>
      <c r="N779" s="4">
        <f t="shared" si="49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 s="6">
        <f t="shared" si="51"/>
        <v>58.867816091954026</v>
      </c>
      <c r="I780">
        <v>174</v>
      </c>
      <c r="J780" t="s">
        <v>98</v>
      </c>
      <c r="K780" t="s">
        <v>99</v>
      </c>
      <c r="L780" s="4">
        <f t="shared" si="50"/>
        <v>40768.208333333336</v>
      </c>
      <c r="M780">
        <v>1313211600</v>
      </c>
      <c r="N780" s="4">
        <f t="shared" si="49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 s="6">
        <f t="shared" si="51"/>
        <v>105.04572803850782</v>
      </c>
      <c r="I781">
        <v>831</v>
      </c>
      <c r="J781" t="s">
        <v>21</v>
      </c>
      <c r="K781" t="s">
        <v>22</v>
      </c>
      <c r="L781" s="4">
        <f t="shared" si="50"/>
        <v>42230.208333333328</v>
      </c>
      <c r="M781">
        <v>1439528400</v>
      </c>
      <c r="N781" s="4">
        <f t="shared" si="49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 s="6">
        <f t="shared" si="51"/>
        <v>33.054878048780488</v>
      </c>
      <c r="I782">
        <v>164</v>
      </c>
      <c r="J782" t="s">
        <v>21</v>
      </c>
      <c r="K782" t="s">
        <v>22</v>
      </c>
      <c r="L782" s="4">
        <f t="shared" si="50"/>
        <v>42573.208333333328</v>
      </c>
      <c r="M782">
        <v>1469163600</v>
      </c>
      <c r="N782" s="4">
        <f t="shared" si="49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 s="6">
        <f t="shared" si="51"/>
        <v>78.821428571428569</v>
      </c>
      <c r="I783">
        <v>56</v>
      </c>
      <c r="J783" t="s">
        <v>98</v>
      </c>
      <c r="K783" t="s">
        <v>99</v>
      </c>
      <c r="L783" s="4">
        <f t="shared" si="50"/>
        <v>40482.208333333336</v>
      </c>
      <c r="M783">
        <v>1288501200</v>
      </c>
      <c r="N783" s="4">
        <f t="shared" si="49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 s="6">
        <f t="shared" si="51"/>
        <v>68.204968944099377</v>
      </c>
      <c r="I784">
        <v>161</v>
      </c>
      <c r="J784" t="s">
        <v>21</v>
      </c>
      <c r="K784" t="s">
        <v>22</v>
      </c>
      <c r="L784" s="4">
        <f t="shared" si="50"/>
        <v>40603.25</v>
      </c>
      <c r="M784">
        <v>1298959200</v>
      </c>
      <c r="N784" s="4">
        <f t="shared" si="49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 s="6">
        <f t="shared" si="51"/>
        <v>75.731884057971016</v>
      </c>
      <c r="I785">
        <v>138</v>
      </c>
      <c r="J785" t="s">
        <v>21</v>
      </c>
      <c r="K785" t="s">
        <v>22</v>
      </c>
      <c r="L785" s="4">
        <f t="shared" si="50"/>
        <v>41625.25</v>
      </c>
      <c r="M785">
        <v>1387260000</v>
      </c>
      <c r="N785" s="4">
        <f t="shared" si="49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 s="6">
        <f t="shared" si="51"/>
        <v>30.996070133010882</v>
      </c>
      <c r="I786">
        <v>3308</v>
      </c>
      <c r="J786" t="s">
        <v>21</v>
      </c>
      <c r="K786" t="s">
        <v>22</v>
      </c>
      <c r="L786" s="4">
        <f t="shared" si="50"/>
        <v>42435.25</v>
      </c>
      <c r="M786">
        <v>1457244000</v>
      </c>
      <c r="N786" s="4">
        <f t="shared" si="49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 s="6">
        <f t="shared" si="51"/>
        <v>101.88188976377953</v>
      </c>
      <c r="I787">
        <v>127</v>
      </c>
      <c r="J787" t="s">
        <v>26</v>
      </c>
      <c r="K787" t="s">
        <v>27</v>
      </c>
      <c r="L787" s="4">
        <f t="shared" si="50"/>
        <v>43582.208333333328</v>
      </c>
      <c r="M787">
        <v>1556341200</v>
      </c>
      <c r="N787" s="4">
        <f t="shared" si="49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 s="6">
        <f t="shared" si="51"/>
        <v>52.879227053140099</v>
      </c>
      <c r="I788">
        <v>207</v>
      </c>
      <c r="J788" t="s">
        <v>107</v>
      </c>
      <c r="K788" t="s">
        <v>108</v>
      </c>
      <c r="L788" s="4">
        <f t="shared" si="50"/>
        <v>43186.208333333328</v>
      </c>
      <c r="M788">
        <v>1522126800</v>
      </c>
      <c r="N788" s="4">
        <f t="shared" si="49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 s="6">
        <f t="shared" si="51"/>
        <v>71.005820721769496</v>
      </c>
      <c r="I789">
        <v>859</v>
      </c>
      <c r="J789" t="s">
        <v>15</v>
      </c>
      <c r="K789" t="s">
        <v>16</v>
      </c>
      <c r="L789" s="4">
        <f t="shared" si="50"/>
        <v>40684.208333333336</v>
      </c>
      <c r="M789">
        <v>1305954000</v>
      </c>
      <c r="N789" s="4">
        <f t="shared" si="49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 s="6">
        <f t="shared" si="51"/>
        <v>102.38709677419355</v>
      </c>
      <c r="I790">
        <v>31</v>
      </c>
      <c r="J790" t="s">
        <v>21</v>
      </c>
      <c r="K790" t="s">
        <v>22</v>
      </c>
      <c r="L790" s="4">
        <f t="shared" si="50"/>
        <v>41202.208333333336</v>
      </c>
      <c r="M790">
        <v>1350709200</v>
      </c>
      <c r="N790" s="4">
        <f t="shared" si="49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 s="6">
        <f t="shared" si="51"/>
        <v>74.466666666666669</v>
      </c>
      <c r="I791">
        <v>45</v>
      </c>
      <c r="J791" t="s">
        <v>21</v>
      </c>
      <c r="K791" t="s">
        <v>22</v>
      </c>
      <c r="L791" s="4">
        <f t="shared" si="50"/>
        <v>41786.208333333336</v>
      </c>
      <c r="M791">
        <v>1401166800</v>
      </c>
      <c r="N791" s="4">
        <f t="shared" si="49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 s="6">
        <f t="shared" si="51"/>
        <v>51.009883198562441</v>
      </c>
      <c r="I792">
        <v>1113</v>
      </c>
      <c r="J792" t="s">
        <v>21</v>
      </c>
      <c r="K792" t="s">
        <v>22</v>
      </c>
      <c r="L792" s="4">
        <f t="shared" si="50"/>
        <v>40223.25</v>
      </c>
      <c r="M792">
        <v>1266127200</v>
      </c>
      <c r="N792" s="4">
        <f t="shared" si="49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 s="6">
        <f t="shared" si="51"/>
        <v>90</v>
      </c>
      <c r="I793">
        <v>6</v>
      </c>
      <c r="J793" t="s">
        <v>21</v>
      </c>
      <c r="K793" t="s">
        <v>22</v>
      </c>
      <c r="L793" s="4">
        <f t="shared" si="50"/>
        <v>42715.25</v>
      </c>
      <c r="M793">
        <v>1481436000</v>
      </c>
      <c r="N793" s="4">
        <f t="shared" si="49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 s="6">
        <f t="shared" si="51"/>
        <v>97.142857142857139</v>
      </c>
      <c r="I794">
        <v>7</v>
      </c>
      <c r="J794" t="s">
        <v>21</v>
      </c>
      <c r="K794" t="s">
        <v>22</v>
      </c>
      <c r="L794" s="4">
        <f t="shared" si="50"/>
        <v>41451.208333333336</v>
      </c>
      <c r="M794">
        <v>1372222800</v>
      </c>
      <c r="N794" s="4">
        <f t="shared" si="49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 s="6">
        <f t="shared" si="51"/>
        <v>72.071823204419886</v>
      </c>
      <c r="I795">
        <v>181</v>
      </c>
      <c r="J795" t="s">
        <v>98</v>
      </c>
      <c r="K795" t="s">
        <v>99</v>
      </c>
      <c r="L795" s="4">
        <f t="shared" si="50"/>
        <v>41450.208333333336</v>
      </c>
      <c r="M795">
        <v>1372136400</v>
      </c>
      <c r="N795" s="4">
        <f t="shared" si="49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 s="6">
        <f t="shared" si="51"/>
        <v>75.236363636363635</v>
      </c>
      <c r="I796">
        <v>110</v>
      </c>
      <c r="J796" t="s">
        <v>21</v>
      </c>
      <c r="K796" t="s">
        <v>22</v>
      </c>
      <c r="L796" s="4">
        <f t="shared" si="50"/>
        <v>43091.25</v>
      </c>
      <c r="M796">
        <v>1513922400</v>
      </c>
      <c r="N796" s="4">
        <f t="shared" si="49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 s="6">
        <f t="shared" si="51"/>
        <v>32.967741935483872</v>
      </c>
      <c r="I797">
        <v>31</v>
      </c>
      <c r="J797" t="s">
        <v>21</v>
      </c>
      <c r="K797" t="s">
        <v>22</v>
      </c>
      <c r="L797" s="4">
        <f t="shared" si="50"/>
        <v>42675.208333333328</v>
      </c>
      <c r="M797">
        <v>1477976400</v>
      </c>
      <c r="N797" s="4">
        <f t="shared" si="49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 s="6">
        <f t="shared" si="51"/>
        <v>54.807692307692307</v>
      </c>
      <c r="I798">
        <v>78</v>
      </c>
      <c r="J798" t="s">
        <v>21</v>
      </c>
      <c r="K798" t="s">
        <v>22</v>
      </c>
      <c r="L798" s="4">
        <f t="shared" si="50"/>
        <v>41859.208333333336</v>
      </c>
      <c r="M798">
        <v>1407474000</v>
      </c>
      <c r="N798" s="4">
        <f t="shared" si="49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 s="6">
        <f t="shared" si="51"/>
        <v>45.037837837837834</v>
      </c>
      <c r="I799">
        <v>185</v>
      </c>
      <c r="J799" t="s">
        <v>21</v>
      </c>
      <c r="K799" t="s">
        <v>22</v>
      </c>
      <c r="L799" s="4">
        <f t="shared" si="50"/>
        <v>43464.25</v>
      </c>
      <c r="M799">
        <v>1546149600</v>
      </c>
      <c r="N799" s="4">
        <f t="shared" si="49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 s="6">
        <f t="shared" si="51"/>
        <v>52.958677685950413</v>
      </c>
      <c r="I800">
        <v>121</v>
      </c>
      <c r="J800" t="s">
        <v>21</v>
      </c>
      <c r="K800" t="s">
        <v>22</v>
      </c>
      <c r="L800" s="4">
        <f t="shared" si="50"/>
        <v>41060.208333333336</v>
      </c>
      <c r="M800">
        <v>1338440400</v>
      </c>
      <c r="N800" s="4">
        <f t="shared" si="49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 s="6">
        <f t="shared" si="51"/>
        <v>60.017959183673469</v>
      </c>
      <c r="I801">
        <v>1225</v>
      </c>
      <c r="J801" t="s">
        <v>40</v>
      </c>
      <c r="K801" t="s">
        <v>41</v>
      </c>
      <c r="L801" s="4">
        <f t="shared" si="50"/>
        <v>42399.25</v>
      </c>
      <c r="M801">
        <v>1454133600</v>
      </c>
      <c r="N801" s="4">
        <f t="shared" si="49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 s="6">
        <f t="shared" si="51"/>
        <v>1</v>
      </c>
      <c r="I802">
        <v>1</v>
      </c>
      <c r="J802" t="s">
        <v>98</v>
      </c>
      <c r="K802" t="s">
        <v>99</v>
      </c>
      <c r="L802" s="4">
        <f t="shared" si="50"/>
        <v>42167.208333333328</v>
      </c>
      <c r="M802">
        <v>1434085200</v>
      </c>
      <c r="N802" s="4">
        <f t="shared" si="49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 s="6">
        <f t="shared" si="51"/>
        <v>44.028301886792455</v>
      </c>
      <c r="I803">
        <v>106</v>
      </c>
      <c r="J803" t="s">
        <v>21</v>
      </c>
      <c r="K803" t="s">
        <v>22</v>
      </c>
      <c r="L803" s="4">
        <f t="shared" si="50"/>
        <v>43830.25</v>
      </c>
      <c r="M803">
        <v>1577772000</v>
      </c>
      <c r="N803" s="4">
        <f t="shared" si="49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 s="6">
        <f t="shared" si="51"/>
        <v>86.028169014084511</v>
      </c>
      <c r="I804">
        <v>142</v>
      </c>
      <c r="J804" t="s">
        <v>21</v>
      </c>
      <c r="K804" t="s">
        <v>22</v>
      </c>
      <c r="L804" s="4">
        <f t="shared" si="50"/>
        <v>43650.208333333328</v>
      </c>
      <c r="M804">
        <v>1562216400</v>
      </c>
      <c r="N804" s="4">
        <f t="shared" si="49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 s="6">
        <f t="shared" si="51"/>
        <v>28.012875536480685</v>
      </c>
      <c r="I805">
        <v>233</v>
      </c>
      <c r="J805" t="s">
        <v>21</v>
      </c>
      <c r="K805" t="s">
        <v>22</v>
      </c>
      <c r="L805" s="4">
        <f t="shared" si="50"/>
        <v>43492.25</v>
      </c>
      <c r="M805">
        <v>1548568800</v>
      </c>
      <c r="N805" s="4">
        <f t="shared" si="49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 s="6">
        <f t="shared" si="51"/>
        <v>32.050458715596328</v>
      </c>
      <c r="I806">
        <v>218</v>
      </c>
      <c r="J806" t="s">
        <v>21</v>
      </c>
      <c r="K806" t="s">
        <v>22</v>
      </c>
      <c r="L806" s="4">
        <f t="shared" si="50"/>
        <v>43102.25</v>
      </c>
      <c r="M806">
        <v>1514872800</v>
      </c>
      <c r="N806" s="4">
        <f t="shared" si="49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 s="6">
        <f t="shared" si="51"/>
        <v>73.611940298507463</v>
      </c>
      <c r="I807">
        <v>67</v>
      </c>
      <c r="J807" t="s">
        <v>26</v>
      </c>
      <c r="K807" t="s">
        <v>27</v>
      </c>
      <c r="L807" s="4">
        <f t="shared" si="50"/>
        <v>41958.25</v>
      </c>
      <c r="M807">
        <v>1416031200</v>
      </c>
      <c r="N807" s="4">
        <f t="shared" si="49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 s="6">
        <f t="shared" si="51"/>
        <v>108.71052631578948</v>
      </c>
      <c r="I808">
        <v>76</v>
      </c>
      <c r="J808" t="s">
        <v>21</v>
      </c>
      <c r="K808" t="s">
        <v>22</v>
      </c>
      <c r="L808" s="4">
        <f t="shared" si="50"/>
        <v>40973.25</v>
      </c>
      <c r="M808">
        <v>1330927200</v>
      </c>
      <c r="N808" s="4">
        <f t="shared" si="49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 s="6">
        <f t="shared" si="51"/>
        <v>42.97674418604651</v>
      </c>
      <c r="I809">
        <v>43</v>
      </c>
      <c r="J809" t="s">
        <v>21</v>
      </c>
      <c r="K809" t="s">
        <v>22</v>
      </c>
      <c r="L809" s="4">
        <f t="shared" si="50"/>
        <v>43753.208333333328</v>
      </c>
      <c r="M809">
        <v>1571115600</v>
      </c>
      <c r="N809" s="4">
        <f t="shared" si="49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 s="6">
        <f t="shared" si="51"/>
        <v>83.315789473684205</v>
      </c>
      <c r="I810">
        <v>19</v>
      </c>
      <c r="J810" t="s">
        <v>21</v>
      </c>
      <c r="K810" t="s">
        <v>22</v>
      </c>
      <c r="L810" s="4">
        <f t="shared" si="50"/>
        <v>42507.208333333328</v>
      </c>
      <c r="M810">
        <v>1463461200</v>
      </c>
      <c r="N810" s="4">
        <f t="shared" si="49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 s="6">
        <f t="shared" si="51"/>
        <v>42</v>
      </c>
      <c r="I811">
        <v>2108</v>
      </c>
      <c r="J811" t="s">
        <v>98</v>
      </c>
      <c r="K811" t="s">
        <v>99</v>
      </c>
      <c r="L811" s="4">
        <f t="shared" si="50"/>
        <v>41135.208333333336</v>
      </c>
      <c r="M811">
        <v>1344920400</v>
      </c>
      <c r="N811" s="4">
        <f t="shared" si="49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 s="6">
        <f t="shared" si="51"/>
        <v>55.927601809954751</v>
      </c>
      <c r="I812">
        <v>221</v>
      </c>
      <c r="J812" t="s">
        <v>21</v>
      </c>
      <c r="K812" t="s">
        <v>22</v>
      </c>
      <c r="L812" s="4">
        <f t="shared" si="50"/>
        <v>43067.25</v>
      </c>
      <c r="M812">
        <v>1511848800</v>
      </c>
      <c r="N812" s="4">
        <f t="shared" si="49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 s="6">
        <f t="shared" si="51"/>
        <v>105.03681885125184</v>
      </c>
      <c r="I813">
        <v>679</v>
      </c>
      <c r="J813" t="s">
        <v>21</v>
      </c>
      <c r="K813" t="s">
        <v>22</v>
      </c>
      <c r="L813" s="4">
        <f t="shared" si="50"/>
        <v>42378.25</v>
      </c>
      <c r="M813">
        <v>1452319200</v>
      </c>
      <c r="N813" s="4">
        <f t="shared" si="49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 s="6">
        <f t="shared" si="51"/>
        <v>48</v>
      </c>
      <c r="I814">
        <v>2805</v>
      </c>
      <c r="J814" t="s">
        <v>15</v>
      </c>
      <c r="K814" t="s">
        <v>16</v>
      </c>
      <c r="L814" s="4">
        <f t="shared" si="50"/>
        <v>43206.208333333328</v>
      </c>
      <c r="M814">
        <v>1523854800</v>
      </c>
      <c r="N814" s="4">
        <f t="shared" si="49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 s="6">
        <f t="shared" si="51"/>
        <v>112.66176470588235</v>
      </c>
      <c r="I815">
        <v>68</v>
      </c>
      <c r="J815" t="s">
        <v>21</v>
      </c>
      <c r="K815" t="s">
        <v>22</v>
      </c>
      <c r="L815" s="4">
        <f t="shared" si="50"/>
        <v>41148.208333333336</v>
      </c>
      <c r="M815">
        <v>1346043600</v>
      </c>
      <c r="N815" s="4">
        <f t="shared" si="49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 s="6">
        <f t="shared" si="51"/>
        <v>81.944444444444443</v>
      </c>
      <c r="I816">
        <v>36</v>
      </c>
      <c r="J816" t="s">
        <v>36</v>
      </c>
      <c r="K816" t="s">
        <v>37</v>
      </c>
      <c r="L816" s="4">
        <f t="shared" si="50"/>
        <v>42517.208333333328</v>
      </c>
      <c r="M816">
        <v>1464325200</v>
      </c>
      <c r="N816" s="4">
        <f t="shared" si="49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 s="6">
        <f t="shared" si="51"/>
        <v>64.049180327868854</v>
      </c>
      <c r="I817">
        <v>183</v>
      </c>
      <c r="J817" t="s">
        <v>15</v>
      </c>
      <c r="K817" t="s">
        <v>16</v>
      </c>
      <c r="L817" s="4">
        <f t="shared" si="50"/>
        <v>43068.25</v>
      </c>
      <c r="M817">
        <v>1511935200</v>
      </c>
      <c r="N817" s="4">
        <f t="shared" si="49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 s="6">
        <f t="shared" si="51"/>
        <v>106.39097744360902</v>
      </c>
      <c r="I818">
        <v>133</v>
      </c>
      <c r="J818" t="s">
        <v>21</v>
      </c>
      <c r="K818" t="s">
        <v>22</v>
      </c>
      <c r="L818" s="4">
        <f t="shared" si="50"/>
        <v>41680.25</v>
      </c>
      <c r="M818">
        <v>1392012000</v>
      </c>
      <c r="N818" s="4">
        <f t="shared" si="49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 s="6">
        <f t="shared" si="51"/>
        <v>76.011249497790274</v>
      </c>
      <c r="I819">
        <v>2489</v>
      </c>
      <c r="J819" t="s">
        <v>107</v>
      </c>
      <c r="K819" t="s">
        <v>108</v>
      </c>
      <c r="L819" s="4">
        <f t="shared" si="50"/>
        <v>43589.208333333328</v>
      </c>
      <c r="M819">
        <v>1556946000</v>
      </c>
      <c r="N819" s="4">
        <f t="shared" si="49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 s="6">
        <f t="shared" si="51"/>
        <v>111.07246376811594</v>
      </c>
      <c r="I820">
        <v>69</v>
      </c>
      <c r="J820" t="s">
        <v>21</v>
      </c>
      <c r="K820" t="s">
        <v>22</v>
      </c>
      <c r="L820" s="4">
        <f t="shared" si="50"/>
        <v>43486.25</v>
      </c>
      <c r="M820">
        <v>1548050400</v>
      </c>
      <c r="N820" s="4">
        <f t="shared" si="49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 s="6">
        <f t="shared" si="51"/>
        <v>95.936170212765958</v>
      </c>
      <c r="I821">
        <v>47</v>
      </c>
      <c r="J821" t="s">
        <v>21</v>
      </c>
      <c r="K821" t="s">
        <v>22</v>
      </c>
      <c r="L821" s="4">
        <f t="shared" si="50"/>
        <v>41237.25</v>
      </c>
      <c r="M821">
        <v>1353736800</v>
      </c>
      <c r="N821" s="4">
        <f t="shared" si="49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 s="6">
        <f t="shared" si="51"/>
        <v>43.043010752688176</v>
      </c>
      <c r="I822">
        <v>279</v>
      </c>
      <c r="J822" t="s">
        <v>40</v>
      </c>
      <c r="K822" t="s">
        <v>41</v>
      </c>
      <c r="L822" s="4">
        <f t="shared" si="50"/>
        <v>43310.208333333328</v>
      </c>
      <c r="M822">
        <v>1532840400</v>
      </c>
      <c r="N822" s="4">
        <f t="shared" si="49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 s="6">
        <f t="shared" si="51"/>
        <v>67.966666666666669</v>
      </c>
      <c r="I823">
        <v>210</v>
      </c>
      <c r="J823" t="s">
        <v>21</v>
      </c>
      <c r="K823" t="s">
        <v>22</v>
      </c>
      <c r="L823" s="4">
        <f t="shared" si="50"/>
        <v>42794.25</v>
      </c>
      <c r="M823">
        <v>1488261600</v>
      </c>
      <c r="N823" s="4">
        <f t="shared" si="49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 s="6">
        <f t="shared" si="51"/>
        <v>89.991428571428571</v>
      </c>
      <c r="I824">
        <v>2100</v>
      </c>
      <c r="J824" t="s">
        <v>21</v>
      </c>
      <c r="K824" t="s">
        <v>22</v>
      </c>
      <c r="L824" s="4">
        <f t="shared" si="50"/>
        <v>41698.25</v>
      </c>
      <c r="M824">
        <v>1393567200</v>
      </c>
      <c r="N824" s="4">
        <f t="shared" si="49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 s="6">
        <f t="shared" si="51"/>
        <v>58.095238095238095</v>
      </c>
      <c r="I825">
        <v>252</v>
      </c>
      <c r="J825" t="s">
        <v>21</v>
      </c>
      <c r="K825" t="s">
        <v>22</v>
      </c>
      <c r="L825" s="4">
        <f t="shared" si="50"/>
        <v>41892.208333333336</v>
      </c>
      <c r="M825">
        <v>1410325200</v>
      </c>
      <c r="N825" s="4">
        <f t="shared" si="49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 s="6">
        <f t="shared" si="51"/>
        <v>83.996875000000003</v>
      </c>
      <c r="I826">
        <v>1280</v>
      </c>
      <c r="J826" t="s">
        <v>21</v>
      </c>
      <c r="K826" t="s">
        <v>22</v>
      </c>
      <c r="L826" s="4">
        <f t="shared" si="50"/>
        <v>40348.208333333336</v>
      </c>
      <c r="M826">
        <v>1276923600</v>
      </c>
      <c r="N826" s="4">
        <f t="shared" si="49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 s="6">
        <f t="shared" si="51"/>
        <v>88.853503184713375</v>
      </c>
      <c r="I827">
        <v>157</v>
      </c>
      <c r="J827" t="s">
        <v>40</v>
      </c>
      <c r="K827" t="s">
        <v>41</v>
      </c>
      <c r="L827" s="4">
        <f t="shared" si="50"/>
        <v>42941.208333333328</v>
      </c>
      <c r="M827">
        <v>1500958800</v>
      </c>
      <c r="N827" s="4">
        <f t="shared" si="49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 s="6">
        <f t="shared" si="51"/>
        <v>65.963917525773198</v>
      </c>
      <c r="I828">
        <v>194</v>
      </c>
      <c r="J828" t="s">
        <v>21</v>
      </c>
      <c r="K828" t="s">
        <v>22</v>
      </c>
      <c r="L828" s="4">
        <f t="shared" si="50"/>
        <v>40525.25</v>
      </c>
      <c r="M828">
        <v>1292220000</v>
      </c>
      <c r="N828" s="4">
        <f t="shared" si="49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 s="6">
        <f t="shared" si="51"/>
        <v>74.804878048780495</v>
      </c>
      <c r="I829">
        <v>82</v>
      </c>
      <c r="J829" t="s">
        <v>26</v>
      </c>
      <c r="K829" t="s">
        <v>27</v>
      </c>
      <c r="L829" s="4">
        <f t="shared" si="50"/>
        <v>40666.208333333336</v>
      </c>
      <c r="M829">
        <v>1304398800</v>
      </c>
      <c r="N829" s="4">
        <f t="shared" si="49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 s="6">
        <f t="shared" si="51"/>
        <v>69.98571428571428</v>
      </c>
      <c r="I830">
        <v>70</v>
      </c>
      <c r="J830" t="s">
        <v>21</v>
      </c>
      <c r="K830" t="s">
        <v>22</v>
      </c>
      <c r="L830" s="4">
        <f t="shared" si="50"/>
        <v>43340.208333333328</v>
      </c>
      <c r="M830">
        <v>1535432400</v>
      </c>
      <c r="N830" s="4">
        <f t="shared" si="49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 s="6">
        <f t="shared" si="51"/>
        <v>32.006493506493506</v>
      </c>
      <c r="I831">
        <v>154</v>
      </c>
      <c r="J831" t="s">
        <v>21</v>
      </c>
      <c r="K831" t="s">
        <v>22</v>
      </c>
      <c r="L831" s="4">
        <f t="shared" si="50"/>
        <v>42164.208333333328</v>
      </c>
      <c r="M831">
        <v>1433826000</v>
      </c>
      <c r="N831" s="4">
        <f t="shared" si="49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 s="6">
        <f t="shared" si="51"/>
        <v>64.727272727272734</v>
      </c>
      <c r="I832">
        <v>22</v>
      </c>
      <c r="J832" t="s">
        <v>21</v>
      </c>
      <c r="K832" t="s">
        <v>22</v>
      </c>
      <c r="L832" s="4">
        <f t="shared" si="50"/>
        <v>43103.25</v>
      </c>
      <c r="M832">
        <v>1514959200</v>
      </c>
      <c r="N832" s="4">
        <f t="shared" si="49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 s="6">
        <f t="shared" si="51"/>
        <v>24.998110087408456</v>
      </c>
      <c r="I833">
        <v>4233</v>
      </c>
      <c r="J833" t="s">
        <v>21</v>
      </c>
      <c r="K833" t="s">
        <v>22</v>
      </c>
      <c r="L833" s="4">
        <f t="shared" si="50"/>
        <v>40994.208333333336</v>
      </c>
      <c r="M833">
        <v>1332738000</v>
      </c>
      <c r="N833" s="4">
        <f t="shared" si="49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 s="6">
        <f t="shared" si="51"/>
        <v>104.97764070932922</v>
      </c>
      <c r="I834">
        <v>1297</v>
      </c>
      <c r="J834" t="s">
        <v>36</v>
      </c>
      <c r="K834" t="s">
        <v>37</v>
      </c>
      <c r="L834" s="4">
        <f t="shared" si="50"/>
        <v>42299.208333333328</v>
      </c>
      <c r="M834">
        <v>1445490000</v>
      </c>
      <c r="N834" s="4">
        <f t="shared" si="49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($E835/$D835)*100</f>
        <v>157.69117647058823</v>
      </c>
      <c r="G835" t="s">
        <v>20</v>
      </c>
      <c r="H835" s="6">
        <f t="shared" si="51"/>
        <v>64.987878787878785</v>
      </c>
      <c r="I835">
        <v>165</v>
      </c>
      <c r="J835" t="s">
        <v>36</v>
      </c>
      <c r="K835" t="s">
        <v>37</v>
      </c>
      <c r="L835" s="4">
        <f t="shared" si="50"/>
        <v>40588.25</v>
      </c>
      <c r="M835">
        <v>1297663200</v>
      </c>
      <c r="N835" s="4">
        <f t="shared" ref="N835:N898" si="53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 s="6">
        <f t="shared" si="51"/>
        <v>94.352941176470594</v>
      </c>
      <c r="I836">
        <v>119</v>
      </c>
      <c r="J836" t="s">
        <v>21</v>
      </c>
      <c r="K836" t="s">
        <v>22</v>
      </c>
      <c r="L836" s="4">
        <f t="shared" ref="L836:L899" si="54">(((M836/60)/60)/24)+DATE(1970,1,1)</f>
        <v>41448.208333333336</v>
      </c>
      <c r="M836">
        <v>1371963600</v>
      </c>
      <c r="N836" s="4">
        <f t="shared" si="53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 s="6">
        <f t="shared" ref="H837:H900" si="55">AVERAGE(E837/I837)</f>
        <v>44.001706484641637</v>
      </c>
      <c r="I837">
        <v>1758</v>
      </c>
      <c r="J837" t="s">
        <v>21</v>
      </c>
      <c r="K837" t="s">
        <v>22</v>
      </c>
      <c r="L837" s="4">
        <f t="shared" si="54"/>
        <v>42063.25</v>
      </c>
      <c r="M837">
        <v>1425103200</v>
      </c>
      <c r="N837" s="4">
        <f t="shared" si="53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 s="6">
        <f t="shared" si="55"/>
        <v>64.744680851063833</v>
      </c>
      <c r="I838">
        <v>94</v>
      </c>
      <c r="J838" t="s">
        <v>21</v>
      </c>
      <c r="K838" t="s">
        <v>22</v>
      </c>
      <c r="L838" s="4">
        <f t="shared" si="54"/>
        <v>40214.25</v>
      </c>
      <c r="M838">
        <v>1265349600</v>
      </c>
      <c r="N838" s="4">
        <f t="shared" si="53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 s="6">
        <f t="shared" si="55"/>
        <v>84.00667779632721</v>
      </c>
      <c r="I839">
        <v>1797</v>
      </c>
      <c r="J839" t="s">
        <v>21</v>
      </c>
      <c r="K839" t="s">
        <v>22</v>
      </c>
      <c r="L839" s="4">
        <f t="shared" si="54"/>
        <v>40629.208333333336</v>
      </c>
      <c r="M839">
        <v>1301202000</v>
      </c>
      <c r="N839" s="4">
        <f t="shared" si="53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 s="6">
        <f t="shared" si="55"/>
        <v>34.061302681992338</v>
      </c>
      <c r="I840">
        <v>261</v>
      </c>
      <c r="J840" t="s">
        <v>21</v>
      </c>
      <c r="K840" t="s">
        <v>22</v>
      </c>
      <c r="L840" s="4">
        <f t="shared" si="54"/>
        <v>43370.208333333328</v>
      </c>
      <c r="M840">
        <v>1538024400</v>
      </c>
      <c r="N840" s="4">
        <f t="shared" si="53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 s="6">
        <f t="shared" si="55"/>
        <v>93.273885350318466</v>
      </c>
      <c r="I841">
        <v>157</v>
      </c>
      <c r="J841" t="s">
        <v>21</v>
      </c>
      <c r="K841" t="s">
        <v>22</v>
      </c>
      <c r="L841" s="4">
        <f t="shared" si="54"/>
        <v>41715.208333333336</v>
      </c>
      <c r="M841">
        <v>1395032400</v>
      </c>
      <c r="N841" s="4">
        <f t="shared" si="53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 s="6">
        <f t="shared" si="55"/>
        <v>32.998301726577978</v>
      </c>
      <c r="I842">
        <v>3533</v>
      </c>
      <c r="J842" t="s">
        <v>21</v>
      </c>
      <c r="K842" t="s">
        <v>22</v>
      </c>
      <c r="L842" s="4">
        <f t="shared" si="54"/>
        <v>41836.208333333336</v>
      </c>
      <c r="M842">
        <v>1405486800</v>
      </c>
      <c r="N842" s="4">
        <f t="shared" si="53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 s="6">
        <f t="shared" si="55"/>
        <v>83.812903225806451</v>
      </c>
      <c r="I843">
        <v>155</v>
      </c>
      <c r="J843" t="s">
        <v>21</v>
      </c>
      <c r="K843" t="s">
        <v>22</v>
      </c>
      <c r="L843" s="4">
        <f t="shared" si="54"/>
        <v>42419.25</v>
      </c>
      <c r="M843">
        <v>1455861600</v>
      </c>
      <c r="N843" s="4">
        <f t="shared" si="53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 s="6">
        <f t="shared" si="55"/>
        <v>63.992424242424242</v>
      </c>
      <c r="I844">
        <v>132</v>
      </c>
      <c r="J844" t="s">
        <v>107</v>
      </c>
      <c r="K844" t="s">
        <v>108</v>
      </c>
      <c r="L844" s="4">
        <f t="shared" si="54"/>
        <v>43266.208333333328</v>
      </c>
      <c r="M844">
        <v>1529038800</v>
      </c>
      <c r="N844" s="4">
        <f t="shared" si="53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 s="6">
        <f t="shared" si="55"/>
        <v>81.909090909090907</v>
      </c>
      <c r="I845">
        <v>33</v>
      </c>
      <c r="J845" t="s">
        <v>21</v>
      </c>
      <c r="K845" t="s">
        <v>22</v>
      </c>
      <c r="L845" s="4">
        <f t="shared" si="54"/>
        <v>43338.208333333328</v>
      </c>
      <c r="M845">
        <v>1535259600</v>
      </c>
      <c r="N845" s="4">
        <f t="shared" si="53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 s="6">
        <f t="shared" si="55"/>
        <v>93.053191489361708</v>
      </c>
      <c r="I846">
        <v>94</v>
      </c>
      <c r="J846" t="s">
        <v>21</v>
      </c>
      <c r="K846" t="s">
        <v>22</v>
      </c>
      <c r="L846" s="4">
        <f t="shared" si="54"/>
        <v>40930.25</v>
      </c>
      <c r="M846">
        <v>1327212000</v>
      </c>
      <c r="N846" s="4">
        <f t="shared" si="53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 s="6">
        <f t="shared" si="55"/>
        <v>101.98449039881831</v>
      </c>
      <c r="I847">
        <v>1354</v>
      </c>
      <c r="J847" t="s">
        <v>40</v>
      </c>
      <c r="K847" t="s">
        <v>41</v>
      </c>
      <c r="L847" s="4">
        <f t="shared" si="54"/>
        <v>43235.208333333328</v>
      </c>
      <c r="M847">
        <v>1526360400</v>
      </c>
      <c r="N847" s="4">
        <f t="shared" si="53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 s="6">
        <f t="shared" si="55"/>
        <v>105.9375</v>
      </c>
      <c r="I848">
        <v>48</v>
      </c>
      <c r="J848" t="s">
        <v>21</v>
      </c>
      <c r="K848" t="s">
        <v>22</v>
      </c>
      <c r="L848" s="4">
        <f t="shared" si="54"/>
        <v>43302.208333333328</v>
      </c>
      <c r="M848">
        <v>1532149200</v>
      </c>
      <c r="N848" s="4">
        <f t="shared" si="53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 s="6">
        <f t="shared" si="55"/>
        <v>101.58181818181818</v>
      </c>
      <c r="I849">
        <v>110</v>
      </c>
      <c r="J849" t="s">
        <v>21</v>
      </c>
      <c r="K849" t="s">
        <v>22</v>
      </c>
      <c r="L849" s="4">
        <f t="shared" si="54"/>
        <v>43107.25</v>
      </c>
      <c r="M849">
        <v>1515304800</v>
      </c>
      <c r="N849" s="4">
        <f t="shared" si="53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 s="6">
        <f t="shared" si="55"/>
        <v>62.970930232558139</v>
      </c>
      <c r="I850">
        <v>172</v>
      </c>
      <c r="J850" t="s">
        <v>21</v>
      </c>
      <c r="K850" t="s">
        <v>22</v>
      </c>
      <c r="L850" s="4">
        <f t="shared" si="54"/>
        <v>40341.208333333336</v>
      </c>
      <c r="M850">
        <v>1276318800</v>
      </c>
      <c r="N850" s="4">
        <f t="shared" si="53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 s="6">
        <f t="shared" si="55"/>
        <v>29.045602605863191</v>
      </c>
      <c r="I851">
        <v>307</v>
      </c>
      <c r="J851" t="s">
        <v>21</v>
      </c>
      <c r="K851" t="s">
        <v>22</v>
      </c>
      <c r="L851" s="4">
        <f t="shared" si="54"/>
        <v>40948.25</v>
      </c>
      <c r="M851">
        <v>1328767200</v>
      </c>
      <c r="N851" s="4">
        <f t="shared" si="53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 s="6">
        <f t="shared" si="55"/>
        <v>1</v>
      </c>
      <c r="I852">
        <v>1</v>
      </c>
      <c r="J852" t="s">
        <v>21</v>
      </c>
      <c r="K852" t="s">
        <v>22</v>
      </c>
      <c r="L852" s="4">
        <f t="shared" si="54"/>
        <v>40866.25</v>
      </c>
      <c r="M852">
        <v>1321682400</v>
      </c>
      <c r="N852" s="4">
        <f t="shared" si="53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 s="6">
        <f t="shared" si="55"/>
        <v>77.924999999999997</v>
      </c>
      <c r="I853">
        <v>160</v>
      </c>
      <c r="J853" t="s">
        <v>21</v>
      </c>
      <c r="K853" t="s">
        <v>22</v>
      </c>
      <c r="L853" s="4">
        <f t="shared" si="54"/>
        <v>41031.208333333336</v>
      </c>
      <c r="M853">
        <v>1335934800</v>
      </c>
      <c r="N853" s="4">
        <f t="shared" si="53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 s="6">
        <f t="shared" si="55"/>
        <v>80.806451612903231</v>
      </c>
      <c r="I854">
        <v>31</v>
      </c>
      <c r="J854" t="s">
        <v>21</v>
      </c>
      <c r="K854" t="s">
        <v>22</v>
      </c>
      <c r="L854" s="4">
        <f t="shared" si="54"/>
        <v>40740.208333333336</v>
      </c>
      <c r="M854">
        <v>1310792400</v>
      </c>
      <c r="N854" s="4">
        <f t="shared" si="53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 s="6">
        <f t="shared" si="55"/>
        <v>76.006816632583508</v>
      </c>
      <c r="I855">
        <v>1467</v>
      </c>
      <c r="J855" t="s">
        <v>15</v>
      </c>
      <c r="K855" t="s">
        <v>16</v>
      </c>
      <c r="L855" s="4">
        <f t="shared" si="54"/>
        <v>40714.208333333336</v>
      </c>
      <c r="M855">
        <v>1308546000</v>
      </c>
      <c r="N855" s="4">
        <f t="shared" si="53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 s="6">
        <f t="shared" si="55"/>
        <v>72.993613824192337</v>
      </c>
      <c r="I856">
        <v>2662</v>
      </c>
      <c r="J856" t="s">
        <v>15</v>
      </c>
      <c r="K856" t="s">
        <v>16</v>
      </c>
      <c r="L856" s="4">
        <f t="shared" si="54"/>
        <v>43787.25</v>
      </c>
      <c r="M856">
        <v>1574056800</v>
      </c>
      <c r="N856" s="4">
        <f t="shared" si="53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 s="6">
        <f t="shared" si="55"/>
        <v>53</v>
      </c>
      <c r="I857">
        <v>452</v>
      </c>
      <c r="J857" t="s">
        <v>26</v>
      </c>
      <c r="K857" t="s">
        <v>27</v>
      </c>
      <c r="L857" s="4">
        <f t="shared" si="54"/>
        <v>40712.208333333336</v>
      </c>
      <c r="M857">
        <v>1308373200</v>
      </c>
      <c r="N857" s="4">
        <f t="shared" si="53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 s="6">
        <f t="shared" si="55"/>
        <v>54.164556962025316</v>
      </c>
      <c r="I858">
        <v>158</v>
      </c>
      <c r="J858" t="s">
        <v>21</v>
      </c>
      <c r="K858" t="s">
        <v>22</v>
      </c>
      <c r="L858" s="4">
        <f t="shared" si="54"/>
        <v>41023.208333333336</v>
      </c>
      <c r="M858">
        <v>1335243600</v>
      </c>
      <c r="N858" s="4">
        <f t="shared" si="53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 s="6">
        <f t="shared" si="55"/>
        <v>32.946666666666665</v>
      </c>
      <c r="I859">
        <v>225</v>
      </c>
      <c r="J859" t="s">
        <v>98</v>
      </c>
      <c r="K859" t="s">
        <v>99</v>
      </c>
      <c r="L859" s="4">
        <f t="shared" si="54"/>
        <v>40944.25</v>
      </c>
      <c r="M859">
        <v>1328421600</v>
      </c>
      <c r="N859" s="4">
        <f t="shared" si="53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 s="6">
        <f t="shared" si="55"/>
        <v>79.371428571428567</v>
      </c>
      <c r="I860">
        <v>35</v>
      </c>
      <c r="J860" t="s">
        <v>21</v>
      </c>
      <c r="K860" t="s">
        <v>22</v>
      </c>
      <c r="L860" s="4">
        <f t="shared" si="54"/>
        <v>43211.208333333328</v>
      </c>
      <c r="M860">
        <v>1524286800</v>
      </c>
      <c r="N860" s="4">
        <f t="shared" si="53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 s="6">
        <f t="shared" si="55"/>
        <v>41.174603174603178</v>
      </c>
      <c r="I861">
        <v>63</v>
      </c>
      <c r="J861" t="s">
        <v>21</v>
      </c>
      <c r="K861" t="s">
        <v>22</v>
      </c>
      <c r="L861" s="4">
        <f t="shared" si="54"/>
        <v>41334.25</v>
      </c>
      <c r="M861">
        <v>1362117600</v>
      </c>
      <c r="N861" s="4">
        <f t="shared" si="53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 s="6">
        <f t="shared" si="55"/>
        <v>77.430769230769229</v>
      </c>
      <c r="I862">
        <v>65</v>
      </c>
      <c r="J862" t="s">
        <v>21</v>
      </c>
      <c r="K862" t="s">
        <v>22</v>
      </c>
      <c r="L862" s="4">
        <f t="shared" si="54"/>
        <v>43515.25</v>
      </c>
      <c r="M862">
        <v>1550556000</v>
      </c>
      <c r="N862" s="4">
        <f t="shared" si="53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 s="6">
        <f t="shared" si="55"/>
        <v>57.159509202453989</v>
      </c>
      <c r="I863">
        <v>163</v>
      </c>
      <c r="J863" t="s">
        <v>21</v>
      </c>
      <c r="K863" t="s">
        <v>22</v>
      </c>
      <c r="L863" s="4">
        <f t="shared" si="54"/>
        <v>40258.208333333336</v>
      </c>
      <c r="M863">
        <v>1269147600</v>
      </c>
      <c r="N863" s="4">
        <f t="shared" si="53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 s="6">
        <f t="shared" si="55"/>
        <v>77.17647058823529</v>
      </c>
      <c r="I864">
        <v>85</v>
      </c>
      <c r="J864" t="s">
        <v>21</v>
      </c>
      <c r="K864" t="s">
        <v>22</v>
      </c>
      <c r="L864" s="4">
        <f t="shared" si="54"/>
        <v>40756.208333333336</v>
      </c>
      <c r="M864">
        <v>1312174800</v>
      </c>
      <c r="N864" s="4">
        <f t="shared" si="53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 s="6">
        <f t="shared" si="55"/>
        <v>24.953917050691246</v>
      </c>
      <c r="I865">
        <v>217</v>
      </c>
      <c r="J865" t="s">
        <v>21</v>
      </c>
      <c r="K865" t="s">
        <v>22</v>
      </c>
      <c r="L865" s="4">
        <f t="shared" si="54"/>
        <v>42172.208333333328</v>
      </c>
      <c r="M865">
        <v>1434517200</v>
      </c>
      <c r="N865" s="4">
        <f t="shared" si="53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 s="6">
        <f t="shared" si="55"/>
        <v>97.18</v>
      </c>
      <c r="I866">
        <v>150</v>
      </c>
      <c r="J866" t="s">
        <v>21</v>
      </c>
      <c r="K866" t="s">
        <v>22</v>
      </c>
      <c r="L866" s="4">
        <f t="shared" si="54"/>
        <v>42601.208333333328</v>
      </c>
      <c r="M866">
        <v>1471582800</v>
      </c>
      <c r="N866" s="4">
        <f t="shared" si="53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 s="6">
        <f t="shared" si="55"/>
        <v>46.000916870415651</v>
      </c>
      <c r="I867">
        <v>3272</v>
      </c>
      <c r="J867" t="s">
        <v>21</v>
      </c>
      <c r="K867" t="s">
        <v>22</v>
      </c>
      <c r="L867" s="4">
        <f t="shared" si="54"/>
        <v>41897.208333333336</v>
      </c>
      <c r="M867">
        <v>1410757200</v>
      </c>
      <c r="N867" s="4">
        <f t="shared" si="53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 s="6">
        <f t="shared" si="55"/>
        <v>88.023385300668153</v>
      </c>
      <c r="I868">
        <v>898</v>
      </c>
      <c r="J868" t="s">
        <v>21</v>
      </c>
      <c r="K868" t="s">
        <v>22</v>
      </c>
      <c r="L868" s="4">
        <f t="shared" si="54"/>
        <v>40671.208333333336</v>
      </c>
      <c r="M868">
        <v>1304830800</v>
      </c>
      <c r="N868" s="4">
        <f t="shared" si="53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 s="6">
        <f t="shared" si="55"/>
        <v>25.99</v>
      </c>
      <c r="I869">
        <v>300</v>
      </c>
      <c r="J869" t="s">
        <v>21</v>
      </c>
      <c r="K869" t="s">
        <v>22</v>
      </c>
      <c r="L869" s="4">
        <f t="shared" si="54"/>
        <v>43382.208333333328</v>
      </c>
      <c r="M869">
        <v>1539061200</v>
      </c>
      <c r="N869" s="4">
        <f t="shared" si="53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 s="6">
        <f t="shared" si="55"/>
        <v>102.69047619047619</v>
      </c>
      <c r="I870">
        <v>126</v>
      </c>
      <c r="J870" t="s">
        <v>21</v>
      </c>
      <c r="K870" t="s">
        <v>22</v>
      </c>
      <c r="L870" s="4">
        <f t="shared" si="54"/>
        <v>41559.208333333336</v>
      </c>
      <c r="M870">
        <v>1381554000</v>
      </c>
      <c r="N870" s="4">
        <f t="shared" si="53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 s="6">
        <f t="shared" si="55"/>
        <v>72.958174904942965</v>
      </c>
      <c r="I871">
        <v>526</v>
      </c>
      <c r="J871" t="s">
        <v>21</v>
      </c>
      <c r="K871" t="s">
        <v>22</v>
      </c>
      <c r="L871" s="4">
        <f t="shared" si="54"/>
        <v>40350.208333333336</v>
      </c>
      <c r="M871">
        <v>1277096400</v>
      </c>
      <c r="N871" s="4">
        <f t="shared" si="53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 s="6">
        <f t="shared" si="55"/>
        <v>57.190082644628099</v>
      </c>
      <c r="I872">
        <v>121</v>
      </c>
      <c r="J872" t="s">
        <v>21</v>
      </c>
      <c r="K872" t="s">
        <v>22</v>
      </c>
      <c r="L872" s="4">
        <f t="shared" si="54"/>
        <v>42240.208333333328</v>
      </c>
      <c r="M872">
        <v>1440392400</v>
      </c>
      <c r="N872" s="4">
        <f t="shared" si="53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 s="6">
        <f t="shared" si="55"/>
        <v>84.013793103448279</v>
      </c>
      <c r="I873">
        <v>2320</v>
      </c>
      <c r="J873" t="s">
        <v>21</v>
      </c>
      <c r="K873" t="s">
        <v>22</v>
      </c>
      <c r="L873" s="4">
        <f t="shared" si="54"/>
        <v>43040.208333333328</v>
      </c>
      <c r="M873">
        <v>1509512400</v>
      </c>
      <c r="N873" s="4">
        <f t="shared" si="53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 s="6">
        <f t="shared" si="55"/>
        <v>98.666666666666671</v>
      </c>
      <c r="I874">
        <v>81</v>
      </c>
      <c r="J874" t="s">
        <v>26</v>
      </c>
      <c r="K874" t="s">
        <v>27</v>
      </c>
      <c r="L874" s="4">
        <f t="shared" si="54"/>
        <v>43346.208333333328</v>
      </c>
      <c r="M874">
        <v>1535950800</v>
      </c>
      <c r="N874" s="4">
        <f t="shared" si="53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 s="6">
        <f t="shared" si="55"/>
        <v>42.007419183889773</v>
      </c>
      <c r="I875">
        <v>1887</v>
      </c>
      <c r="J875" t="s">
        <v>21</v>
      </c>
      <c r="K875" t="s">
        <v>22</v>
      </c>
      <c r="L875" s="4">
        <f t="shared" si="54"/>
        <v>41647.25</v>
      </c>
      <c r="M875">
        <v>1389160800</v>
      </c>
      <c r="N875" s="4">
        <f t="shared" si="53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 s="6">
        <f t="shared" si="55"/>
        <v>32.002753556677376</v>
      </c>
      <c r="I876">
        <v>4358</v>
      </c>
      <c r="J876" t="s">
        <v>21</v>
      </c>
      <c r="K876" t="s">
        <v>22</v>
      </c>
      <c r="L876" s="4">
        <f t="shared" si="54"/>
        <v>40291.208333333336</v>
      </c>
      <c r="M876">
        <v>1271998800</v>
      </c>
      <c r="N876" s="4">
        <f t="shared" si="53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 s="6">
        <f t="shared" si="55"/>
        <v>81.567164179104481</v>
      </c>
      <c r="I877">
        <v>67</v>
      </c>
      <c r="J877" t="s">
        <v>21</v>
      </c>
      <c r="K877" t="s">
        <v>22</v>
      </c>
      <c r="L877" s="4">
        <f t="shared" si="54"/>
        <v>40556.25</v>
      </c>
      <c r="M877">
        <v>1294898400</v>
      </c>
      <c r="N877" s="4">
        <f t="shared" si="53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 s="6">
        <f t="shared" si="55"/>
        <v>37.035087719298247</v>
      </c>
      <c r="I878">
        <v>57</v>
      </c>
      <c r="J878" t="s">
        <v>15</v>
      </c>
      <c r="K878" t="s">
        <v>16</v>
      </c>
      <c r="L878" s="4">
        <f t="shared" si="54"/>
        <v>43624.208333333328</v>
      </c>
      <c r="M878">
        <v>1559970000</v>
      </c>
      <c r="N878" s="4">
        <f t="shared" si="53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 s="6">
        <f t="shared" si="55"/>
        <v>103.033360455655</v>
      </c>
      <c r="I879">
        <v>1229</v>
      </c>
      <c r="J879" t="s">
        <v>21</v>
      </c>
      <c r="K879" t="s">
        <v>22</v>
      </c>
      <c r="L879" s="4">
        <f t="shared" si="54"/>
        <v>42577.208333333328</v>
      </c>
      <c r="M879">
        <v>1469509200</v>
      </c>
      <c r="N879" s="4">
        <f t="shared" si="53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 s="6">
        <f t="shared" si="55"/>
        <v>84.333333333333329</v>
      </c>
      <c r="I880">
        <v>12</v>
      </c>
      <c r="J880" t="s">
        <v>107</v>
      </c>
      <c r="K880" t="s">
        <v>108</v>
      </c>
      <c r="L880" s="4">
        <f t="shared" si="54"/>
        <v>43845.25</v>
      </c>
      <c r="M880">
        <v>1579068000</v>
      </c>
      <c r="N880" s="4">
        <f t="shared" si="53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 s="6">
        <f t="shared" si="55"/>
        <v>102.60377358490567</v>
      </c>
      <c r="I881">
        <v>53</v>
      </c>
      <c r="J881" t="s">
        <v>21</v>
      </c>
      <c r="K881" t="s">
        <v>22</v>
      </c>
      <c r="L881" s="4">
        <f t="shared" si="54"/>
        <v>42788.25</v>
      </c>
      <c r="M881">
        <v>1487743200</v>
      </c>
      <c r="N881" s="4">
        <f t="shared" si="53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 s="6">
        <f t="shared" si="55"/>
        <v>79.992129246064621</v>
      </c>
      <c r="I882">
        <v>2414</v>
      </c>
      <c r="J882" t="s">
        <v>21</v>
      </c>
      <c r="K882" t="s">
        <v>22</v>
      </c>
      <c r="L882" s="4">
        <f t="shared" si="54"/>
        <v>43667.208333333328</v>
      </c>
      <c r="M882">
        <v>1563685200</v>
      </c>
      <c r="N882" s="4">
        <f t="shared" si="53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 s="6">
        <f t="shared" si="55"/>
        <v>70.055309734513273</v>
      </c>
      <c r="I883">
        <v>452</v>
      </c>
      <c r="J883" t="s">
        <v>21</v>
      </c>
      <c r="K883" t="s">
        <v>22</v>
      </c>
      <c r="L883" s="4">
        <f t="shared" si="54"/>
        <v>42194.208333333328</v>
      </c>
      <c r="M883">
        <v>1436418000</v>
      </c>
      <c r="N883" s="4">
        <f t="shared" si="53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 s="6">
        <f t="shared" si="55"/>
        <v>37</v>
      </c>
      <c r="I884">
        <v>80</v>
      </c>
      <c r="J884" t="s">
        <v>21</v>
      </c>
      <c r="K884" t="s">
        <v>22</v>
      </c>
      <c r="L884" s="4">
        <f t="shared" si="54"/>
        <v>42025.25</v>
      </c>
      <c r="M884">
        <v>1421820000</v>
      </c>
      <c r="N884" s="4">
        <f t="shared" si="53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 s="6">
        <f t="shared" si="55"/>
        <v>41.911917098445599</v>
      </c>
      <c r="I885">
        <v>193</v>
      </c>
      <c r="J885" t="s">
        <v>21</v>
      </c>
      <c r="K885" t="s">
        <v>22</v>
      </c>
      <c r="L885" s="4">
        <f t="shared" si="54"/>
        <v>40323.208333333336</v>
      </c>
      <c r="M885">
        <v>1274763600</v>
      </c>
      <c r="N885" s="4">
        <f t="shared" si="53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 s="6">
        <f t="shared" si="55"/>
        <v>57.992576882290564</v>
      </c>
      <c r="I886">
        <v>1886</v>
      </c>
      <c r="J886" t="s">
        <v>21</v>
      </c>
      <c r="K886" t="s">
        <v>22</v>
      </c>
      <c r="L886" s="4">
        <f t="shared" si="54"/>
        <v>41763.208333333336</v>
      </c>
      <c r="M886">
        <v>1399179600</v>
      </c>
      <c r="N886" s="4">
        <f t="shared" si="53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 s="6">
        <f t="shared" si="55"/>
        <v>40.942307692307693</v>
      </c>
      <c r="I887">
        <v>52</v>
      </c>
      <c r="J887" t="s">
        <v>21</v>
      </c>
      <c r="K887" t="s">
        <v>22</v>
      </c>
      <c r="L887" s="4">
        <f t="shared" si="54"/>
        <v>40335.208333333336</v>
      </c>
      <c r="M887">
        <v>1275800400</v>
      </c>
      <c r="N887" s="4">
        <f t="shared" si="53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 s="6">
        <f t="shared" si="55"/>
        <v>69.9972602739726</v>
      </c>
      <c r="I888">
        <v>1825</v>
      </c>
      <c r="J888" t="s">
        <v>21</v>
      </c>
      <c r="K888" t="s">
        <v>22</v>
      </c>
      <c r="L888" s="4">
        <f t="shared" si="54"/>
        <v>40416.208333333336</v>
      </c>
      <c r="M888">
        <v>1282798800</v>
      </c>
      <c r="N888" s="4">
        <f t="shared" si="53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 s="6">
        <f t="shared" si="55"/>
        <v>73.838709677419359</v>
      </c>
      <c r="I889">
        <v>31</v>
      </c>
      <c r="J889" t="s">
        <v>21</v>
      </c>
      <c r="K889" t="s">
        <v>22</v>
      </c>
      <c r="L889" s="4">
        <f t="shared" si="54"/>
        <v>42202.208333333328</v>
      </c>
      <c r="M889">
        <v>1437109200</v>
      </c>
      <c r="N889" s="4">
        <f t="shared" si="53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 s="6">
        <f t="shared" si="55"/>
        <v>41.979310344827589</v>
      </c>
      <c r="I890">
        <v>290</v>
      </c>
      <c r="J890" t="s">
        <v>21</v>
      </c>
      <c r="K890" t="s">
        <v>22</v>
      </c>
      <c r="L890" s="4">
        <f t="shared" si="54"/>
        <v>42836.208333333328</v>
      </c>
      <c r="M890">
        <v>1491886800</v>
      </c>
      <c r="N890" s="4">
        <f t="shared" si="53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 s="6">
        <f t="shared" si="55"/>
        <v>77.93442622950819</v>
      </c>
      <c r="I891">
        <v>122</v>
      </c>
      <c r="J891" t="s">
        <v>21</v>
      </c>
      <c r="K891" t="s">
        <v>22</v>
      </c>
      <c r="L891" s="4">
        <f t="shared" si="54"/>
        <v>41710.208333333336</v>
      </c>
      <c r="M891">
        <v>1394600400</v>
      </c>
      <c r="N891" s="4">
        <f t="shared" si="53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 s="6">
        <f t="shared" si="55"/>
        <v>106.01972789115646</v>
      </c>
      <c r="I892">
        <v>1470</v>
      </c>
      <c r="J892" t="s">
        <v>21</v>
      </c>
      <c r="K892" t="s">
        <v>22</v>
      </c>
      <c r="L892" s="4">
        <f t="shared" si="54"/>
        <v>43640.208333333328</v>
      </c>
      <c r="M892">
        <v>1561352400</v>
      </c>
      <c r="N892" s="4">
        <f t="shared" si="53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 s="6">
        <f t="shared" si="55"/>
        <v>47.018181818181816</v>
      </c>
      <c r="I893">
        <v>165</v>
      </c>
      <c r="J893" t="s">
        <v>15</v>
      </c>
      <c r="K893" t="s">
        <v>16</v>
      </c>
      <c r="L893" s="4">
        <f t="shared" si="54"/>
        <v>40880.25</v>
      </c>
      <c r="M893">
        <v>1322892000</v>
      </c>
      <c r="N893" s="4">
        <f t="shared" si="53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 s="6">
        <f t="shared" si="55"/>
        <v>76.016483516483518</v>
      </c>
      <c r="I894">
        <v>182</v>
      </c>
      <c r="J894" t="s">
        <v>21</v>
      </c>
      <c r="K894" t="s">
        <v>22</v>
      </c>
      <c r="L894" s="4">
        <f t="shared" si="54"/>
        <v>40319.208333333336</v>
      </c>
      <c r="M894">
        <v>1274418000</v>
      </c>
      <c r="N894" s="4">
        <f t="shared" si="53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 s="6">
        <f t="shared" si="55"/>
        <v>54.120603015075375</v>
      </c>
      <c r="I895">
        <v>199</v>
      </c>
      <c r="J895" t="s">
        <v>107</v>
      </c>
      <c r="K895" t="s">
        <v>108</v>
      </c>
      <c r="L895" s="4">
        <f t="shared" si="54"/>
        <v>42170.208333333328</v>
      </c>
      <c r="M895">
        <v>1434344400</v>
      </c>
      <c r="N895" s="4">
        <f t="shared" si="53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 s="6">
        <f t="shared" si="55"/>
        <v>57.285714285714285</v>
      </c>
      <c r="I896">
        <v>56</v>
      </c>
      <c r="J896" t="s">
        <v>40</v>
      </c>
      <c r="K896" t="s">
        <v>41</v>
      </c>
      <c r="L896" s="4">
        <f t="shared" si="54"/>
        <v>41466.208333333336</v>
      </c>
      <c r="M896">
        <v>1373518800</v>
      </c>
      <c r="N896" s="4">
        <f t="shared" si="53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 s="6">
        <f t="shared" si="55"/>
        <v>103.81308411214954</v>
      </c>
      <c r="I897">
        <v>107</v>
      </c>
      <c r="J897" t="s">
        <v>21</v>
      </c>
      <c r="K897" t="s">
        <v>22</v>
      </c>
      <c r="L897" s="4">
        <f t="shared" si="54"/>
        <v>43134.25</v>
      </c>
      <c r="M897">
        <v>1517637600</v>
      </c>
      <c r="N897" s="4">
        <f t="shared" si="53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 s="6">
        <f t="shared" si="55"/>
        <v>105.02602739726028</v>
      </c>
      <c r="I898">
        <v>1460</v>
      </c>
      <c r="J898" t="s">
        <v>26</v>
      </c>
      <c r="K898" t="s">
        <v>27</v>
      </c>
      <c r="L898" s="4">
        <f t="shared" si="54"/>
        <v>40738.208333333336</v>
      </c>
      <c r="M898">
        <v>1310619600</v>
      </c>
      <c r="N898" s="4">
        <f t="shared" si="53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($E899/$D899)*100</f>
        <v>27.693181818181817</v>
      </c>
      <c r="G899" t="s">
        <v>14</v>
      </c>
      <c r="H899" s="6">
        <f t="shared" si="55"/>
        <v>90.259259259259252</v>
      </c>
      <c r="I899">
        <v>27</v>
      </c>
      <c r="J899" t="s">
        <v>21</v>
      </c>
      <c r="K899" t="s">
        <v>22</v>
      </c>
      <c r="L899" s="4">
        <f t="shared" si="54"/>
        <v>43583.208333333328</v>
      </c>
      <c r="M899">
        <v>1556427600</v>
      </c>
      <c r="N899" s="4">
        <f t="shared" ref="N899:N962" si="57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 s="6">
        <f t="shared" si="55"/>
        <v>76.978705978705975</v>
      </c>
      <c r="I900">
        <v>1221</v>
      </c>
      <c r="J900" t="s">
        <v>21</v>
      </c>
      <c r="K900" t="s">
        <v>22</v>
      </c>
      <c r="L900" s="4">
        <f t="shared" ref="L900:L963" si="58">(((M900/60)/60)/24)+DATE(1970,1,1)</f>
        <v>43815.25</v>
      </c>
      <c r="M900">
        <v>1576476000</v>
      </c>
      <c r="N900" s="4">
        <f t="shared" si="57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 s="6">
        <f t="shared" ref="H901:H964" si="59">AVERAGE(E901/I901)</f>
        <v>102.60162601626017</v>
      </c>
      <c r="I901">
        <v>123</v>
      </c>
      <c r="J901" t="s">
        <v>98</v>
      </c>
      <c r="K901" t="s">
        <v>99</v>
      </c>
      <c r="L901" s="4">
        <f t="shared" si="58"/>
        <v>41554.208333333336</v>
      </c>
      <c r="M901">
        <v>1381122000</v>
      </c>
      <c r="N901" s="4">
        <f t="shared" si="57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 s="6">
        <f t="shared" si="59"/>
        <v>2</v>
      </c>
      <c r="I902">
        <v>1</v>
      </c>
      <c r="J902" t="s">
        <v>21</v>
      </c>
      <c r="K902" t="s">
        <v>22</v>
      </c>
      <c r="L902" s="4">
        <f t="shared" si="58"/>
        <v>41901.208333333336</v>
      </c>
      <c r="M902">
        <v>1411102800</v>
      </c>
      <c r="N902" s="4">
        <f t="shared" si="57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 s="6">
        <f t="shared" si="59"/>
        <v>55.0062893081761</v>
      </c>
      <c r="I903">
        <v>159</v>
      </c>
      <c r="J903" t="s">
        <v>21</v>
      </c>
      <c r="K903" t="s">
        <v>22</v>
      </c>
      <c r="L903" s="4">
        <f t="shared" si="58"/>
        <v>43298.208333333328</v>
      </c>
      <c r="M903">
        <v>1531803600</v>
      </c>
      <c r="N903" s="4">
        <f t="shared" si="57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 s="6">
        <f t="shared" si="59"/>
        <v>32.127272727272725</v>
      </c>
      <c r="I904">
        <v>110</v>
      </c>
      <c r="J904" t="s">
        <v>21</v>
      </c>
      <c r="K904" t="s">
        <v>22</v>
      </c>
      <c r="L904" s="4">
        <f t="shared" si="58"/>
        <v>42399.25</v>
      </c>
      <c r="M904">
        <v>1454133600</v>
      </c>
      <c r="N904" s="4">
        <f t="shared" si="57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 s="6">
        <f t="shared" si="59"/>
        <v>50.642857142857146</v>
      </c>
      <c r="I905">
        <v>14</v>
      </c>
      <c r="J905" t="s">
        <v>21</v>
      </c>
      <c r="K905" t="s">
        <v>22</v>
      </c>
      <c r="L905" s="4">
        <f t="shared" si="58"/>
        <v>41034.208333333336</v>
      </c>
      <c r="M905">
        <v>1336194000</v>
      </c>
      <c r="N905" s="4">
        <f t="shared" si="57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 s="6">
        <f t="shared" si="59"/>
        <v>49.6875</v>
      </c>
      <c r="I906">
        <v>16</v>
      </c>
      <c r="J906" t="s">
        <v>21</v>
      </c>
      <c r="K906" t="s">
        <v>22</v>
      </c>
      <c r="L906" s="4">
        <f t="shared" si="58"/>
        <v>41186.208333333336</v>
      </c>
      <c r="M906">
        <v>1349326800</v>
      </c>
      <c r="N906" s="4">
        <f t="shared" si="57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 s="6">
        <f t="shared" si="59"/>
        <v>54.894067796610166</v>
      </c>
      <c r="I907">
        <v>236</v>
      </c>
      <c r="J907" t="s">
        <v>21</v>
      </c>
      <c r="K907" t="s">
        <v>22</v>
      </c>
      <c r="L907" s="4">
        <f t="shared" si="58"/>
        <v>41536.208333333336</v>
      </c>
      <c r="M907">
        <v>1379566800</v>
      </c>
      <c r="N907" s="4">
        <f t="shared" si="57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 s="6">
        <f t="shared" si="59"/>
        <v>46.931937172774866</v>
      </c>
      <c r="I908">
        <v>191</v>
      </c>
      <c r="J908" t="s">
        <v>21</v>
      </c>
      <c r="K908" t="s">
        <v>22</v>
      </c>
      <c r="L908" s="4">
        <f t="shared" si="58"/>
        <v>42868.208333333328</v>
      </c>
      <c r="M908">
        <v>1494651600</v>
      </c>
      <c r="N908" s="4">
        <f t="shared" si="57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 s="6">
        <f t="shared" si="59"/>
        <v>44.951219512195124</v>
      </c>
      <c r="I909">
        <v>41</v>
      </c>
      <c r="J909" t="s">
        <v>21</v>
      </c>
      <c r="K909" t="s">
        <v>22</v>
      </c>
      <c r="L909" s="4">
        <f t="shared" si="58"/>
        <v>40660.208333333336</v>
      </c>
      <c r="M909">
        <v>1303880400</v>
      </c>
      <c r="N909" s="4">
        <f t="shared" si="57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 s="6">
        <f t="shared" si="59"/>
        <v>30.99898322318251</v>
      </c>
      <c r="I910">
        <v>3934</v>
      </c>
      <c r="J910" t="s">
        <v>21</v>
      </c>
      <c r="K910" t="s">
        <v>22</v>
      </c>
      <c r="L910" s="4">
        <f t="shared" si="58"/>
        <v>41031.208333333336</v>
      </c>
      <c r="M910">
        <v>1335934800</v>
      </c>
      <c r="N910" s="4">
        <f t="shared" si="57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 s="6">
        <f t="shared" si="59"/>
        <v>107.7625</v>
      </c>
      <c r="I911">
        <v>80</v>
      </c>
      <c r="J911" t="s">
        <v>15</v>
      </c>
      <c r="K911" t="s">
        <v>16</v>
      </c>
      <c r="L911" s="4">
        <f t="shared" si="58"/>
        <v>43255.208333333328</v>
      </c>
      <c r="M911">
        <v>1528088400</v>
      </c>
      <c r="N911" s="4">
        <f t="shared" si="57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 s="6">
        <f t="shared" si="59"/>
        <v>102.07770270270271</v>
      </c>
      <c r="I912">
        <v>296</v>
      </c>
      <c r="J912" t="s">
        <v>21</v>
      </c>
      <c r="K912" t="s">
        <v>22</v>
      </c>
      <c r="L912" s="4">
        <f t="shared" si="58"/>
        <v>42026.25</v>
      </c>
      <c r="M912">
        <v>1421906400</v>
      </c>
      <c r="N912" s="4">
        <f t="shared" si="57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 s="6">
        <f t="shared" si="59"/>
        <v>24.976190476190474</v>
      </c>
      <c r="I913">
        <v>462</v>
      </c>
      <c r="J913" t="s">
        <v>21</v>
      </c>
      <c r="K913" t="s">
        <v>22</v>
      </c>
      <c r="L913" s="4">
        <f t="shared" si="58"/>
        <v>43717.208333333328</v>
      </c>
      <c r="M913">
        <v>1568005200</v>
      </c>
      <c r="N913" s="4">
        <f t="shared" si="57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 s="6">
        <f t="shared" si="59"/>
        <v>79.944134078212286</v>
      </c>
      <c r="I914">
        <v>179</v>
      </c>
      <c r="J914" t="s">
        <v>21</v>
      </c>
      <c r="K914" t="s">
        <v>22</v>
      </c>
      <c r="L914" s="4">
        <f t="shared" si="58"/>
        <v>41157.208333333336</v>
      </c>
      <c r="M914">
        <v>1346821200</v>
      </c>
      <c r="N914" s="4">
        <f t="shared" si="57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 s="6">
        <f t="shared" si="59"/>
        <v>67.946462715105156</v>
      </c>
      <c r="I915">
        <v>523</v>
      </c>
      <c r="J915" t="s">
        <v>26</v>
      </c>
      <c r="K915" t="s">
        <v>27</v>
      </c>
      <c r="L915" s="4">
        <f t="shared" si="58"/>
        <v>43597.208333333328</v>
      </c>
      <c r="M915">
        <v>1557637200</v>
      </c>
      <c r="N915" s="4">
        <f t="shared" si="57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 s="6">
        <f t="shared" si="59"/>
        <v>26.070921985815602</v>
      </c>
      <c r="I916">
        <v>141</v>
      </c>
      <c r="J916" t="s">
        <v>40</v>
      </c>
      <c r="K916" t="s">
        <v>41</v>
      </c>
      <c r="L916" s="4">
        <f t="shared" si="58"/>
        <v>41490.208333333336</v>
      </c>
      <c r="M916">
        <v>1375592400</v>
      </c>
      <c r="N916" s="4">
        <f t="shared" si="57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 s="6">
        <f t="shared" si="59"/>
        <v>105.0032154340836</v>
      </c>
      <c r="I917">
        <v>1866</v>
      </c>
      <c r="J917" t="s">
        <v>40</v>
      </c>
      <c r="K917" t="s">
        <v>41</v>
      </c>
      <c r="L917" s="4">
        <f t="shared" si="58"/>
        <v>42976.208333333328</v>
      </c>
      <c r="M917">
        <v>1503982800</v>
      </c>
      <c r="N917" s="4">
        <f t="shared" si="57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 s="6">
        <f t="shared" si="59"/>
        <v>25.826923076923077</v>
      </c>
      <c r="I918">
        <v>52</v>
      </c>
      <c r="J918" t="s">
        <v>21</v>
      </c>
      <c r="K918" t="s">
        <v>22</v>
      </c>
      <c r="L918" s="4">
        <f t="shared" si="58"/>
        <v>41991.25</v>
      </c>
      <c r="M918">
        <v>1418882400</v>
      </c>
      <c r="N918" s="4">
        <f t="shared" si="57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 s="6">
        <f t="shared" si="59"/>
        <v>77.666666666666671</v>
      </c>
      <c r="I919">
        <v>27</v>
      </c>
      <c r="J919" t="s">
        <v>40</v>
      </c>
      <c r="K919" t="s">
        <v>41</v>
      </c>
      <c r="L919" s="4">
        <f t="shared" si="58"/>
        <v>40722.208333333336</v>
      </c>
      <c r="M919">
        <v>1309237200</v>
      </c>
      <c r="N919" s="4">
        <f t="shared" si="57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 s="6">
        <f t="shared" si="59"/>
        <v>57.82692307692308</v>
      </c>
      <c r="I920">
        <v>156</v>
      </c>
      <c r="J920" t="s">
        <v>98</v>
      </c>
      <c r="K920" t="s">
        <v>99</v>
      </c>
      <c r="L920" s="4">
        <f t="shared" si="58"/>
        <v>41117.208333333336</v>
      </c>
      <c r="M920">
        <v>1343365200</v>
      </c>
      <c r="N920" s="4">
        <f t="shared" si="57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 s="6">
        <f t="shared" si="59"/>
        <v>92.955555555555549</v>
      </c>
      <c r="I921">
        <v>225</v>
      </c>
      <c r="J921" t="s">
        <v>26</v>
      </c>
      <c r="K921" t="s">
        <v>27</v>
      </c>
      <c r="L921" s="4">
        <f t="shared" si="58"/>
        <v>43022.208333333328</v>
      </c>
      <c r="M921">
        <v>1507957200</v>
      </c>
      <c r="N921" s="4">
        <f t="shared" si="57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 s="6">
        <f t="shared" si="59"/>
        <v>37.945098039215686</v>
      </c>
      <c r="I922">
        <v>255</v>
      </c>
      <c r="J922" t="s">
        <v>21</v>
      </c>
      <c r="K922" t="s">
        <v>22</v>
      </c>
      <c r="L922" s="4">
        <f t="shared" si="58"/>
        <v>43503.25</v>
      </c>
      <c r="M922">
        <v>1549519200</v>
      </c>
      <c r="N922" s="4">
        <f t="shared" si="57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 s="6">
        <f t="shared" si="59"/>
        <v>31.842105263157894</v>
      </c>
      <c r="I923">
        <v>38</v>
      </c>
      <c r="J923" t="s">
        <v>21</v>
      </c>
      <c r="K923" t="s">
        <v>22</v>
      </c>
      <c r="L923" s="4">
        <f t="shared" si="58"/>
        <v>40951.25</v>
      </c>
      <c r="M923">
        <v>1329026400</v>
      </c>
      <c r="N923" s="4">
        <f t="shared" si="57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 s="6">
        <f t="shared" si="59"/>
        <v>40</v>
      </c>
      <c r="I924">
        <v>2261</v>
      </c>
      <c r="J924" t="s">
        <v>21</v>
      </c>
      <c r="K924" t="s">
        <v>22</v>
      </c>
      <c r="L924" s="4">
        <f t="shared" si="58"/>
        <v>43443.25</v>
      </c>
      <c r="M924">
        <v>1544335200</v>
      </c>
      <c r="N924" s="4">
        <f t="shared" si="57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 s="6">
        <f t="shared" si="59"/>
        <v>101.1</v>
      </c>
      <c r="I925">
        <v>40</v>
      </c>
      <c r="J925" t="s">
        <v>21</v>
      </c>
      <c r="K925" t="s">
        <v>22</v>
      </c>
      <c r="L925" s="4">
        <f t="shared" si="58"/>
        <v>40373.208333333336</v>
      </c>
      <c r="M925">
        <v>1279083600</v>
      </c>
      <c r="N925" s="4">
        <f t="shared" si="57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 s="6">
        <f t="shared" si="59"/>
        <v>84.006989951944078</v>
      </c>
      <c r="I926">
        <v>2289</v>
      </c>
      <c r="J926" t="s">
        <v>107</v>
      </c>
      <c r="K926" t="s">
        <v>108</v>
      </c>
      <c r="L926" s="4">
        <f t="shared" si="58"/>
        <v>43769.208333333328</v>
      </c>
      <c r="M926">
        <v>1572498000</v>
      </c>
      <c r="N926" s="4">
        <f t="shared" si="57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 s="6">
        <f t="shared" si="59"/>
        <v>103.41538461538461</v>
      </c>
      <c r="I927">
        <v>65</v>
      </c>
      <c r="J927" t="s">
        <v>21</v>
      </c>
      <c r="K927" t="s">
        <v>22</v>
      </c>
      <c r="L927" s="4">
        <f t="shared" si="58"/>
        <v>43000.208333333328</v>
      </c>
      <c r="M927">
        <v>1506056400</v>
      </c>
      <c r="N927" s="4">
        <f t="shared" si="57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 s="6">
        <f t="shared" si="59"/>
        <v>105.13333333333334</v>
      </c>
      <c r="I928">
        <v>15</v>
      </c>
      <c r="J928" t="s">
        <v>21</v>
      </c>
      <c r="K928" t="s">
        <v>22</v>
      </c>
      <c r="L928" s="4">
        <f t="shared" si="58"/>
        <v>42502.208333333328</v>
      </c>
      <c r="M928">
        <v>1463029200</v>
      </c>
      <c r="N928" s="4">
        <f t="shared" si="57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 s="6">
        <f t="shared" si="59"/>
        <v>89.21621621621621</v>
      </c>
      <c r="I929">
        <v>37</v>
      </c>
      <c r="J929" t="s">
        <v>21</v>
      </c>
      <c r="K929" t="s">
        <v>22</v>
      </c>
      <c r="L929" s="4">
        <f t="shared" si="58"/>
        <v>41102.208333333336</v>
      </c>
      <c r="M929">
        <v>1342069200</v>
      </c>
      <c r="N929" s="4">
        <f t="shared" si="57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 s="6">
        <f t="shared" si="59"/>
        <v>51.995234312946785</v>
      </c>
      <c r="I930">
        <v>3777</v>
      </c>
      <c r="J930" t="s">
        <v>107</v>
      </c>
      <c r="K930" t="s">
        <v>108</v>
      </c>
      <c r="L930" s="4">
        <f t="shared" si="58"/>
        <v>41637.25</v>
      </c>
      <c r="M930">
        <v>1388296800</v>
      </c>
      <c r="N930" s="4">
        <f t="shared" si="57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 s="6">
        <f t="shared" si="59"/>
        <v>64.956521739130437</v>
      </c>
      <c r="I931">
        <v>184</v>
      </c>
      <c r="J931" t="s">
        <v>40</v>
      </c>
      <c r="K931" t="s">
        <v>41</v>
      </c>
      <c r="L931" s="4">
        <f t="shared" si="58"/>
        <v>42858.208333333328</v>
      </c>
      <c r="M931">
        <v>1493787600</v>
      </c>
      <c r="N931" s="4">
        <f t="shared" si="57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 s="6">
        <f t="shared" si="59"/>
        <v>46.235294117647058</v>
      </c>
      <c r="I932">
        <v>85</v>
      </c>
      <c r="J932" t="s">
        <v>21</v>
      </c>
      <c r="K932" t="s">
        <v>22</v>
      </c>
      <c r="L932" s="4">
        <f t="shared" si="58"/>
        <v>42060.25</v>
      </c>
      <c r="M932">
        <v>1424844000</v>
      </c>
      <c r="N932" s="4">
        <f t="shared" si="57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 s="6">
        <f t="shared" si="59"/>
        <v>51.151785714285715</v>
      </c>
      <c r="I933">
        <v>112</v>
      </c>
      <c r="J933" t="s">
        <v>21</v>
      </c>
      <c r="K933" t="s">
        <v>22</v>
      </c>
      <c r="L933" s="4">
        <f t="shared" si="58"/>
        <v>41818.208333333336</v>
      </c>
      <c r="M933">
        <v>1403931600</v>
      </c>
      <c r="N933" s="4">
        <f t="shared" si="57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 s="6">
        <f t="shared" si="59"/>
        <v>33.909722222222221</v>
      </c>
      <c r="I934">
        <v>144</v>
      </c>
      <c r="J934" t="s">
        <v>21</v>
      </c>
      <c r="K934" t="s">
        <v>22</v>
      </c>
      <c r="L934" s="4">
        <f t="shared" si="58"/>
        <v>41709.208333333336</v>
      </c>
      <c r="M934">
        <v>1394514000</v>
      </c>
      <c r="N934" s="4">
        <f t="shared" si="57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 s="6">
        <f t="shared" si="59"/>
        <v>92.016298633017882</v>
      </c>
      <c r="I935">
        <v>1902</v>
      </c>
      <c r="J935" t="s">
        <v>21</v>
      </c>
      <c r="K935" t="s">
        <v>22</v>
      </c>
      <c r="L935" s="4">
        <f t="shared" si="58"/>
        <v>41372.208333333336</v>
      </c>
      <c r="M935">
        <v>1365397200</v>
      </c>
      <c r="N935" s="4">
        <f t="shared" si="57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 s="6">
        <f t="shared" si="59"/>
        <v>107.42857142857143</v>
      </c>
      <c r="I936">
        <v>105</v>
      </c>
      <c r="J936" t="s">
        <v>21</v>
      </c>
      <c r="K936" t="s">
        <v>22</v>
      </c>
      <c r="L936" s="4">
        <f t="shared" si="58"/>
        <v>42422.25</v>
      </c>
      <c r="M936">
        <v>1456120800</v>
      </c>
      <c r="N936" s="4">
        <f t="shared" si="57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 s="6">
        <f t="shared" si="59"/>
        <v>75.848484848484844</v>
      </c>
      <c r="I937">
        <v>132</v>
      </c>
      <c r="J937" t="s">
        <v>21</v>
      </c>
      <c r="K937" t="s">
        <v>22</v>
      </c>
      <c r="L937" s="4">
        <f t="shared" si="58"/>
        <v>42209.208333333328</v>
      </c>
      <c r="M937">
        <v>1437714000</v>
      </c>
      <c r="N937" s="4">
        <f t="shared" si="57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 s="6">
        <f t="shared" si="59"/>
        <v>80.476190476190482</v>
      </c>
      <c r="I938">
        <v>21</v>
      </c>
      <c r="J938" t="s">
        <v>21</v>
      </c>
      <c r="K938" t="s">
        <v>22</v>
      </c>
      <c r="L938" s="4">
        <f t="shared" si="58"/>
        <v>43668.208333333328</v>
      </c>
      <c r="M938">
        <v>1563771600</v>
      </c>
      <c r="N938" s="4">
        <f t="shared" si="57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 s="6">
        <f t="shared" si="59"/>
        <v>86.978483606557376</v>
      </c>
      <c r="I939">
        <v>976</v>
      </c>
      <c r="J939" t="s">
        <v>21</v>
      </c>
      <c r="K939" t="s">
        <v>22</v>
      </c>
      <c r="L939" s="4">
        <f t="shared" si="58"/>
        <v>42334.25</v>
      </c>
      <c r="M939">
        <v>1448517600</v>
      </c>
      <c r="N939" s="4">
        <f t="shared" si="57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 s="6">
        <f t="shared" si="59"/>
        <v>105.13541666666667</v>
      </c>
      <c r="I940">
        <v>96</v>
      </c>
      <c r="J940" t="s">
        <v>21</v>
      </c>
      <c r="K940" t="s">
        <v>22</v>
      </c>
      <c r="L940" s="4">
        <f t="shared" si="58"/>
        <v>43263.208333333328</v>
      </c>
      <c r="M940">
        <v>1528779600</v>
      </c>
      <c r="N940" s="4">
        <f t="shared" si="57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 s="6">
        <f t="shared" si="59"/>
        <v>57.298507462686565</v>
      </c>
      <c r="I941">
        <v>67</v>
      </c>
      <c r="J941" t="s">
        <v>21</v>
      </c>
      <c r="K941" t="s">
        <v>22</v>
      </c>
      <c r="L941" s="4">
        <f t="shared" si="58"/>
        <v>40670.208333333336</v>
      </c>
      <c r="M941">
        <v>1304744400</v>
      </c>
      <c r="N941" s="4">
        <f t="shared" si="57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 s="6">
        <f t="shared" si="59"/>
        <v>93.348484848484844</v>
      </c>
      <c r="I942">
        <v>66</v>
      </c>
      <c r="J942" t="s">
        <v>15</v>
      </c>
      <c r="K942" t="s">
        <v>16</v>
      </c>
      <c r="L942" s="4">
        <f t="shared" si="58"/>
        <v>41244.25</v>
      </c>
      <c r="M942">
        <v>1354341600</v>
      </c>
      <c r="N942" s="4">
        <f t="shared" si="57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 s="6">
        <f t="shared" si="59"/>
        <v>71.987179487179489</v>
      </c>
      <c r="I943">
        <v>78</v>
      </c>
      <c r="J943" t="s">
        <v>21</v>
      </c>
      <c r="K943" t="s">
        <v>22</v>
      </c>
      <c r="L943" s="4">
        <f t="shared" si="58"/>
        <v>40552.25</v>
      </c>
      <c r="M943">
        <v>1294552800</v>
      </c>
      <c r="N943" s="4">
        <f t="shared" si="57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 s="6">
        <f t="shared" si="59"/>
        <v>92.611940298507463</v>
      </c>
      <c r="I944">
        <v>67</v>
      </c>
      <c r="J944" t="s">
        <v>26</v>
      </c>
      <c r="K944" t="s">
        <v>27</v>
      </c>
      <c r="L944" s="4">
        <f t="shared" si="58"/>
        <v>40568.25</v>
      </c>
      <c r="M944">
        <v>1295935200</v>
      </c>
      <c r="N944" s="4">
        <f t="shared" si="57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 s="6">
        <f t="shared" si="59"/>
        <v>104.99122807017544</v>
      </c>
      <c r="I945">
        <v>114</v>
      </c>
      <c r="J945" t="s">
        <v>21</v>
      </c>
      <c r="K945" t="s">
        <v>22</v>
      </c>
      <c r="L945" s="4">
        <f t="shared" si="58"/>
        <v>41906.208333333336</v>
      </c>
      <c r="M945">
        <v>1411534800</v>
      </c>
      <c r="N945" s="4">
        <f t="shared" si="57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 s="6">
        <f t="shared" si="59"/>
        <v>30.958174904942965</v>
      </c>
      <c r="I946">
        <v>263</v>
      </c>
      <c r="J946" t="s">
        <v>26</v>
      </c>
      <c r="K946" t="s">
        <v>27</v>
      </c>
      <c r="L946" s="4">
        <f t="shared" si="58"/>
        <v>42776.25</v>
      </c>
      <c r="M946">
        <v>1486706400</v>
      </c>
      <c r="N946" s="4">
        <f t="shared" si="57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 s="6">
        <f t="shared" si="59"/>
        <v>33.001182732111175</v>
      </c>
      <c r="I947">
        <v>1691</v>
      </c>
      <c r="J947" t="s">
        <v>21</v>
      </c>
      <c r="K947" t="s">
        <v>22</v>
      </c>
      <c r="L947" s="4">
        <f t="shared" si="58"/>
        <v>41004.208333333336</v>
      </c>
      <c r="M947">
        <v>1333602000</v>
      </c>
      <c r="N947" s="4">
        <f t="shared" si="57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 s="6">
        <f t="shared" si="59"/>
        <v>84.187845303867405</v>
      </c>
      <c r="I948">
        <v>181</v>
      </c>
      <c r="J948" t="s">
        <v>21</v>
      </c>
      <c r="K948" t="s">
        <v>22</v>
      </c>
      <c r="L948" s="4">
        <f t="shared" si="58"/>
        <v>40710.208333333336</v>
      </c>
      <c r="M948">
        <v>1308200400</v>
      </c>
      <c r="N948" s="4">
        <f t="shared" si="57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 s="6">
        <f t="shared" si="59"/>
        <v>73.92307692307692</v>
      </c>
      <c r="I949">
        <v>13</v>
      </c>
      <c r="J949" t="s">
        <v>21</v>
      </c>
      <c r="K949" t="s">
        <v>22</v>
      </c>
      <c r="L949" s="4">
        <f t="shared" si="58"/>
        <v>41908.208333333336</v>
      </c>
      <c r="M949">
        <v>1411707600</v>
      </c>
      <c r="N949" s="4">
        <f t="shared" si="57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 s="6">
        <f t="shared" si="59"/>
        <v>36.987499999999997</v>
      </c>
      <c r="I950">
        <v>160</v>
      </c>
      <c r="J950" t="s">
        <v>21</v>
      </c>
      <c r="K950" t="s">
        <v>22</v>
      </c>
      <c r="L950" s="4">
        <f t="shared" si="58"/>
        <v>41985.25</v>
      </c>
      <c r="M950">
        <v>1418364000</v>
      </c>
      <c r="N950" s="4">
        <f t="shared" si="57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 s="6">
        <f t="shared" si="59"/>
        <v>46.896551724137929</v>
      </c>
      <c r="I951">
        <v>203</v>
      </c>
      <c r="J951" t="s">
        <v>21</v>
      </c>
      <c r="K951" t="s">
        <v>22</v>
      </c>
      <c r="L951" s="4">
        <f t="shared" si="58"/>
        <v>42112.208333333328</v>
      </c>
      <c r="M951">
        <v>1429333200</v>
      </c>
      <c r="N951" s="4">
        <f t="shared" si="57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 s="6">
        <f t="shared" si="59"/>
        <v>5</v>
      </c>
      <c r="I952">
        <v>1</v>
      </c>
      <c r="J952" t="s">
        <v>21</v>
      </c>
      <c r="K952" t="s">
        <v>22</v>
      </c>
      <c r="L952" s="4">
        <f t="shared" si="58"/>
        <v>43571.208333333328</v>
      </c>
      <c r="M952">
        <v>1555390800</v>
      </c>
      <c r="N952" s="4">
        <f t="shared" si="57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 s="6">
        <f t="shared" si="59"/>
        <v>102.02437459910199</v>
      </c>
      <c r="I953">
        <v>1559</v>
      </c>
      <c r="J953" t="s">
        <v>21</v>
      </c>
      <c r="K953" t="s">
        <v>22</v>
      </c>
      <c r="L953" s="4">
        <f t="shared" si="58"/>
        <v>42730.25</v>
      </c>
      <c r="M953">
        <v>1482732000</v>
      </c>
      <c r="N953" s="4">
        <f t="shared" si="57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 s="6">
        <f t="shared" si="59"/>
        <v>45.007502206531335</v>
      </c>
      <c r="I954">
        <v>2266</v>
      </c>
      <c r="J954" t="s">
        <v>21</v>
      </c>
      <c r="K954" t="s">
        <v>22</v>
      </c>
      <c r="L954" s="4">
        <f t="shared" si="58"/>
        <v>42591.208333333328</v>
      </c>
      <c r="M954">
        <v>1470718800</v>
      </c>
      <c r="N954" s="4">
        <f t="shared" si="57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 s="6">
        <f t="shared" si="59"/>
        <v>94.285714285714292</v>
      </c>
      <c r="I955">
        <v>21</v>
      </c>
      <c r="J955" t="s">
        <v>21</v>
      </c>
      <c r="K955" t="s">
        <v>22</v>
      </c>
      <c r="L955" s="4">
        <f t="shared" si="58"/>
        <v>42358.25</v>
      </c>
      <c r="M955">
        <v>1450591200</v>
      </c>
      <c r="N955" s="4">
        <f t="shared" si="57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 s="6">
        <f t="shared" si="59"/>
        <v>101.02325581395348</v>
      </c>
      <c r="I956">
        <v>1548</v>
      </c>
      <c r="J956" t="s">
        <v>26</v>
      </c>
      <c r="K956" t="s">
        <v>27</v>
      </c>
      <c r="L956" s="4">
        <f t="shared" si="58"/>
        <v>41174.208333333336</v>
      </c>
      <c r="M956">
        <v>1348290000</v>
      </c>
      <c r="N956" s="4">
        <f t="shared" si="57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 s="6">
        <f t="shared" si="59"/>
        <v>97.037499999999994</v>
      </c>
      <c r="I957">
        <v>80</v>
      </c>
      <c r="J957" t="s">
        <v>21</v>
      </c>
      <c r="K957" t="s">
        <v>22</v>
      </c>
      <c r="L957" s="4">
        <f t="shared" si="58"/>
        <v>41238.25</v>
      </c>
      <c r="M957">
        <v>1353823200</v>
      </c>
      <c r="N957" s="4">
        <f t="shared" si="57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 s="6">
        <f t="shared" si="59"/>
        <v>43.00963855421687</v>
      </c>
      <c r="I958">
        <v>830</v>
      </c>
      <c r="J958" t="s">
        <v>21</v>
      </c>
      <c r="K958" t="s">
        <v>22</v>
      </c>
      <c r="L958" s="4">
        <f t="shared" si="58"/>
        <v>42360.25</v>
      </c>
      <c r="M958">
        <v>1450764000</v>
      </c>
      <c r="N958" s="4">
        <f t="shared" si="57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 s="6">
        <f t="shared" si="59"/>
        <v>94.916030534351151</v>
      </c>
      <c r="I959">
        <v>131</v>
      </c>
      <c r="J959" t="s">
        <v>21</v>
      </c>
      <c r="K959" t="s">
        <v>22</v>
      </c>
      <c r="L959" s="4">
        <f t="shared" si="58"/>
        <v>40955.25</v>
      </c>
      <c r="M959">
        <v>1329372000</v>
      </c>
      <c r="N959" s="4">
        <f t="shared" si="57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 s="6">
        <f t="shared" si="59"/>
        <v>72.151785714285708</v>
      </c>
      <c r="I960">
        <v>112</v>
      </c>
      <c r="J960" t="s">
        <v>21</v>
      </c>
      <c r="K960" t="s">
        <v>22</v>
      </c>
      <c r="L960" s="4">
        <f t="shared" si="58"/>
        <v>40350.208333333336</v>
      </c>
      <c r="M960">
        <v>1277096400</v>
      </c>
      <c r="N960" s="4">
        <f t="shared" si="57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 s="6">
        <f t="shared" si="59"/>
        <v>51.007692307692309</v>
      </c>
      <c r="I961">
        <v>130</v>
      </c>
      <c r="J961" t="s">
        <v>21</v>
      </c>
      <c r="K961" t="s">
        <v>22</v>
      </c>
      <c r="L961" s="4">
        <f t="shared" si="58"/>
        <v>40357.208333333336</v>
      </c>
      <c r="M961">
        <v>1277701200</v>
      </c>
      <c r="N961" s="4">
        <f t="shared" si="57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 s="6">
        <f t="shared" si="59"/>
        <v>85.054545454545448</v>
      </c>
      <c r="I962">
        <v>55</v>
      </c>
      <c r="J962" t="s">
        <v>21</v>
      </c>
      <c r="K962" t="s">
        <v>22</v>
      </c>
      <c r="L962" s="4">
        <f t="shared" si="58"/>
        <v>42408.25</v>
      </c>
      <c r="M962">
        <v>1454911200</v>
      </c>
      <c r="N962" s="4">
        <f t="shared" si="57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($E963/$D963)*100</f>
        <v>119.29824561403508</v>
      </c>
      <c r="G963" t="s">
        <v>20</v>
      </c>
      <c r="H963" s="6">
        <f t="shared" si="59"/>
        <v>43.87096774193548</v>
      </c>
      <c r="I963">
        <v>155</v>
      </c>
      <c r="J963" t="s">
        <v>21</v>
      </c>
      <c r="K963" t="s">
        <v>22</v>
      </c>
      <c r="L963" s="4">
        <f t="shared" si="58"/>
        <v>40591.25</v>
      </c>
      <c r="M963">
        <v>1297922400</v>
      </c>
      <c r="N963" s="4">
        <f t="shared" ref="N963:N1001" si="61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 s="6">
        <f t="shared" si="59"/>
        <v>40.063909774436091</v>
      </c>
      <c r="I964">
        <v>266</v>
      </c>
      <c r="J964" t="s">
        <v>21</v>
      </c>
      <c r="K964" t="s">
        <v>22</v>
      </c>
      <c r="L964" s="4">
        <f t="shared" ref="L964:L1001" si="62">(((M964/60)/60)/24)+DATE(1970,1,1)</f>
        <v>41592.25</v>
      </c>
      <c r="M964">
        <v>1384408800</v>
      </c>
      <c r="N964" s="4">
        <f t="shared" si="61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 s="6">
        <f t="shared" ref="H965:H1001" si="63">AVERAGE(E965/I965)</f>
        <v>43.833333333333336</v>
      </c>
      <c r="I965">
        <v>114</v>
      </c>
      <c r="J965" t="s">
        <v>107</v>
      </c>
      <c r="K965" t="s">
        <v>108</v>
      </c>
      <c r="L965" s="4">
        <f t="shared" si="62"/>
        <v>40607.25</v>
      </c>
      <c r="M965">
        <v>1299304800</v>
      </c>
      <c r="N965" s="4">
        <f t="shared" si="61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 s="6">
        <f t="shared" si="63"/>
        <v>84.92903225806451</v>
      </c>
      <c r="I966">
        <v>155</v>
      </c>
      <c r="J966" t="s">
        <v>21</v>
      </c>
      <c r="K966" t="s">
        <v>22</v>
      </c>
      <c r="L966" s="4">
        <f t="shared" si="62"/>
        <v>42135.208333333328</v>
      </c>
      <c r="M966">
        <v>1431320400</v>
      </c>
      <c r="N966" s="4">
        <f t="shared" si="61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 s="6">
        <f t="shared" si="63"/>
        <v>41.067632850241544</v>
      </c>
      <c r="I967">
        <v>207</v>
      </c>
      <c r="J967" t="s">
        <v>40</v>
      </c>
      <c r="K967" t="s">
        <v>41</v>
      </c>
      <c r="L967" s="4">
        <f t="shared" si="62"/>
        <v>40203.25</v>
      </c>
      <c r="M967">
        <v>1264399200</v>
      </c>
      <c r="N967" s="4">
        <f t="shared" si="61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 s="6">
        <f t="shared" si="63"/>
        <v>54.971428571428568</v>
      </c>
      <c r="I968">
        <v>245</v>
      </c>
      <c r="J968" t="s">
        <v>21</v>
      </c>
      <c r="K968" t="s">
        <v>22</v>
      </c>
      <c r="L968" s="4">
        <f t="shared" si="62"/>
        <v>42901.208333333328</v>
      </c>
      <c r="M968">
        <v>1497502800</v>
      </c>
      <c r="N968" s="4">
        <f t="shared" si="61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 s="6">
        <f t="shared" si="63"/>
        <v>77.010807374443743</v>
      </c>
      <c r="I969">
        <v>1573</v>
      </c>
      <c r="J969" t="s">
        <v>21</v>
      </c>
      <c r="K969" t="s">
        <v>22</v>
      </c>
      <c r="L969" s="4">
        <f t="shared" si="62"/>
        <v>41005.208333333336</v>
      </c>
      <c r="M969">
        <v>1333688400</v>
      </c>
      <c r="N969" s="4">
        <f t="shared" si="61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 s="6">
        <f t="shared" si="63"/>
        <v>71.201754385964918</v>
      </c>
      <c r="I970">
        <v>114</v>
      </c>
      <c r="J970" t="s">
        <v>21</v>
      </c>
      <c r="K970" t="s">
        <v>22</v>
      </c>
      <c r="L970" s="4">
        <f t="shared" si="62"/>
        <v>40544.25</v>
      </c>
      <c r="M970">
        <v>1293861600</v>
      </c>
      <c r="N970" s="4">
        <f t="shared" si="61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 s="6">
        <f t="shared" si="63"/>
        <v>91.935483870967744</v>
      </c>
      <c r="I971">
        <v>93</v>
      </c>
      <c r="J971" t="s">
        <v>21</v>
      </c>
      <c r="K971" t="s">
        <v>22</v>
      </c>
      <c r="L971" s="4">
        <f t="shared" si="62"/>
        <v>43821.25</v>
      </c>
      <c r="M971">
        <v>1576994400</v>
      </c>
      <c r="N971" s="4">
        <f t="shared" si="61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 s="6">
        <f t="shared" si="63"/>
        <v>97.069023569023571</v>
      </c>
      <c r="I972">
        <v>594</v>
      </c>
      <c r="J972" t="s">
        <v>21</v>
      </c>
      <c r="K972" t="s">
        <v>22</v>
      </c>
      <c r="L972" s="4">
        <f t="shared" si="62"/>
        <v>40672.208333333336</v>
      </c>
      <c r="M972">
        <v>1304917200</v>
      </c>
      <c r="N972" s="4">
        <f t="shared" si="61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 s="6">
        <f t="shared" si="63"/>
        <v>58.916666666666664</v>
      </c>
      <c r="I973">
        <v>24</v>
      </c>
      <c r="J973" t="s">
        <v>21</v>
      </c>
      <c r="K973" t="s">
        <v>22</v>
      </c>
      <c r="L973" s="4">
        <f t="shared" si="62"/>
        <v>41555.208333333336</v>
      </c>
      <c r="M973">
        <v>1381208400</v>
      </c>
      <c r="N973" s="4">
        <f t="shared" si="61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 s="6">
        <f t="shared" si="63"/>
        <v>58.015466983938133</v>
      </c>
      <c r="I974">
        <v>1681</v>
      </c>
      <c r="J974" t="s">
        <v>21</v>
      </c>
      <c r="K974" t="s">
        <v>22</v>
      </c>
      <c r="L974" s="4">
        <f t="shared" si="62"/>
        <v>41792.208333333336</v>
      </c>
      <c r="M974">
        <v>1401685200</v>
      </c>
      <c r="N974" s="4">
        <f t="shared" si="61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 s="6">
        <f t="shared" si="63"/>
        <v>103.87301587301587</v>
      </c>
      <c r="I975">
        <v>252</v>
      </c>
      <c r="J975" t="s">
        <v>21</v>
      </c>
      <c r="K975" t="s">
        <v>22</v>
      </c>
      <c r="L975" s="4">
        <f t="shared" si="62"/>
        <v>40522.25</v>
      </c>
      <c r="M975">
        <v>1291960800</v>
      </c>
      <c r="N975" s="4">
        <f t="shared" si="61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 s="6">
        <f t="shared" si="63"/>
        <v>93.46875</v>
      </c>
      <c r="I976">
        <v>32</v>
      </c>
      <c r="J976" t="s">
        <v>21</v>
      </c>
      <c r="K976" t="s">
        <v>22</v>
      </c>
      <c r="L976" s="4">
        <f t="shared" si="62"/>
        <v>41412.208333333336</v>
      </c>
      <c r="M976">
        <v>1368853200</v>
      </c>
      <c r="N976" s="4">
        <f t="shared" si="61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 s="6">
        <f t="shared" si="63"/>
        <v>61.970370370370368</v>
      </c>
      <c r="I977">
        <v>135</v>
      </c>
      <c r="J977" t="s">
        <v>21</v>
      </c>
      <c r="K977" t="s">
        <v>22</v>
      </c>
      <c r="L977" s="4">
        <f t="shared" si="62"/>
        <v>42337.25</v>
      </c>
      <c r="M977">
        <v>1448776800</v>
      </c>
      <c r="N977" s="4">
        <f t="shared" si="61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 s="6">
        <f t="shared" si="63"/>
        <v>92.042857142857144</v>
      </c>
      <c r="I978">
        <v>140</v>
      </c>
      <c r="J978" t="s">
        <v>21</v>
      </c>
      <c r="K978" t="s">
        <v>22</v>
      </c>
      <c r="L978" s="4">
        <f t="shared" si="62"/>
        <v>40571.25</v>
      </c>
      <c r="M978">
        <v>1296194400</v>
      </c>
      <c r="N978" s="4">
        <f t="shared" si="61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 s="6">
        <f t="shared" si="63"/>
        <v>77.268656716417908</v>
      </c>
      <c r="I979">
        <v>67</v>
      </c>
      <c r="J979" t="s">
        <v>21</v>
      </c>
      <c r="K979" t="s">
        <v>22</v>
      </c>
      <c r="L979" s="4">
        <f t="shared" si="62"/>
        <v>43138.25</v>
      </c>
      <c r="M979">
        <v>1517983200</v>
      </c>
      <c r="N979" s="4">
        <f t="shared" si="61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 s="6">
        <f t="shared" si="63"/>
        <v>93.923913043478265</v>
      </c>
      <c r="I980">
        <v>92</v>
      </c>
      <c r="J980" t="s">
        <v>21</v>
      </c>
      <c r="K980" t="s">
        <v>22</v>
      </c>
      <c r="L980" s="4">
        <f t="shared" si="62"/>
        <v>42686.25</v>
      </c>
      <c r="M980">
        <v>1478930400</v>
      </c>
      <c r="N980" s="4">
        <f t="shared" si="61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 s="6">
        <f t="shared" si="63"/>
        <v>84.969458128078813</v>
      </c>
      <c r="I981">
        <v>1015</v>
      </c>
      <c r="J981" t="s">
        <v>40</v>
      </c>
      <c r="K981" t="s">
        <v>41</v>
      </c>
      <c r="L981" s="4">
        <f t="shared" si="62"/>
        <v>42078.208333333328</v>
      </c>
      <c r="M981">
        <v>1426395600</v>
      </c>
      <c r="N981" s="4">
        <f t="shared" si="61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 s="6">
        <f t="shared" si="63"/>
        <v>105.97035040431267</v>
      </c>
      <c r="I982">
        <v>742</v>
      </c>
      <c r="J982" t="s">
        <v>21</v>
      </c>
      <c r="K982" t="s">
        <v>22</v>
      </c>
      <c r="L982" s="4">
        <f t="shared" si="62"/>
        <v>42307.208333333328</v>
      </c>
      <c r="M982">
        <v>1446181200</v>
      </c>
      <c r="N982" s="4">
        <f t="shared" si="61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 s="6">
        <f t="shared" si="63"/>
        <v>36.969040247678016</v>
      </c>
      <c r="I983">
        <v>323</v>
      </c>
      <c r="J983" t="s">
        <v>21</v>
      </c>
      <c r="K983" t="s">
        <v>22</v>
      </c>
      <c r="L983" s="4">
        <f t="shared" si="62"/>
        <v>43094.25</v>
      </c>
      <c r="M983">
        <v>1514181600</v>
      </c>
      <c r="N983" s="4">
        <f t="shared" si="61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 s="6">
        <f t="shared" si="63"/>
        <v>81.533333333333331</v>
      </c>
      <c r="I984">
        <v>75</v>
      </c>
      <c r="J984" t="s">
        <v>21</v>
      </c>
      <c r="K984" t="s">
        <v>22</v>
      </c>
      <c r="L984" s="4">
        <f t="shared" si="62"/>
        <v>40743.208333333336</v>
      </c>
      <c r="M984">
        <v>1311051600</v>
      </c>
      <c r="N984" s="4">
        <f t="shared" si="61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 s="6">
        <f t="shared" si="63"/>
        <v>80.999140154772135</v>
      </c>
      <c r="I985">
        <v>2326</v>
      </c>
      <c r="J985" t="s">
        <v>21</v>
      </c>
      <c r="K985" t="s">
        <v>22</v>
      </c>
      <c r="L985" s="4">
        <f t="shared" si="62"/>
        <v>43681.208333333328</v>
      </c>
      <c r="M985">
        <v>1564894800</v>
      </c>
      <c r="N985" s="4">
        <f t="shared" si="61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 s="6">
        <f t="shared" si="63"/>
        <v>26.010498687664043</v>
      </c>
      <c r="I986">
        <v>381</v>
      </c>
      <c r="J986" t="s">
        <v>21</v>
      </c>
      <c r="K986" t="s">
        <v>22</v>
      </c>
      <c r="L986" s="4">
        <f t="shared" si="62"/>
        <v>43716.208333333328</v>
      </c>
      <c r="M986">
        <v>1567918800</v>
      </c>
      <c r="N986" s="4">
        <f t="shared" si="61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 s="6">
        <f t="shared" si="63"/>
        <v>25.998410896708286</v>
      </c>
      <c r="I987">
        <v>4405</v>
      </c>
      <c r="J987" t="s">
        <v>21</v>
      </c>
      <c r="K987" t="s">
        <v>22</v>
      </c>
      <c r="L987" s="4">
        <f t="shared" si="62"/>
        <v>41614.25</v>
      </c>
      <c r="M987">
        <v>1386309600</v>
      </c>
      <c r="N987" s="4">
        <f t="shared" si="61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 s="6">
        <f t="shared" si="63"/>
        <v>34.173913043478258</v>
      </c>
      <c r="I988">
        <v>92</v>
      </c>
      <c r="J988" t="s">
        <v>21</v>
      </c>
      <c r="K988" t="s">
        <v>22</v>
      </c>
      <c r="L988" s="4">
        <f t="shared" si="62"/>
        <v>40638.208333333336</v>
      </c>
      <c r="M988">
        <v>1301979600</v>
      </c>
      <c r="N988" s="4">
        <f t="shared" si="61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 s="6">
        <f t="shared" si="63"/>
        <v>28.002083333333335</v>
      </c>
      <c r="I989">
        <v>480</v>
      </c>
      <c r="J989" t="s">
        <v>21</v>
      </c>
      <c r="K989" t="s">
        <v>22</v>
      </c>
      <c r="L989" s="4">
        <f t="shared" si="62"/>
        <v>42852.208333333328</v>
      </c>
      <c r="M989">
        <v>1493269200</v>
      </c>
      <c r="N989" s="4">
        <f t="shared" si="61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 s="6">
        <f t="shared" si="63"/>
        <v>76.546875</v>
      </c>
      <c r="I990">
        <v>64</v>
      </c>
      <c r="J990" t="s">
        <v>21</v>
      </c>
      <c r="K990" t="s">
        <v>22</v>
      </c>
      <c r="L990" s="4">
        <f t="shared" si="62"/>
        <v>42686.25</v>
      </c>
      <c r="M990">
        <v>1478930400</v>
      </c>
      <c r="N990" s="4">
        <f t="shared" si="61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 s="6">
        <f t="shared" si="63"/>
        <v>53.053097345132741</v>
      </c>
      <c r="I991">
        <v>226</v>
      </c>
      <c r="J991" t="s">
        <v>21</v>
      </c>
      <c r="K991" t="s">
        <v>22</v>
      </c>
      <c r="L991" s="4">
        <f t="shared" si="62"/>
        <v>43571.208333333328</v>
      </c>
      <c r="M991">
        <v>1555390800</v>
      </c>
      <c r="N991" s="4">
        <f t="shared" si="61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 s="6">
        <f t="shared" si="63"/>
        <v>106.859375</v>
      </c>
      <c r="I992">
        <v>64</v>
      </c>
      <c r="J992" t="s">
        <v>21</v>
      </c>
      <c r="K992" t="s">
        <v>22</v>
      </c>
      <c r="L992" s="4">
        <f t="shared" si="62"/>
        <v>42432.25</v>
      </c>
      <c r="M992">
        <v>1456984800</v>
      </c>
      <c r="N992" s="4">
        <f t="shared" si="61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 s="6">
        <f t="shared" si="63"/>
        <v>46.020746887966808</v>
      </c>
      <c r="I993">
        <v>241</v>
      </c>
      <c r="J993" t="s">
        <v>21</v>
      </c>
      <c r="K993" t="s">
        <v>22</v>
      </c>
      <c r="L993" s="4">
        <f t="shared" si="62"/>
        <v>41907.208333333336</v>
      </c>
      <c r="M993">
        <v>1411621200</v>
      </c>
      <c r="N993" s="4">
        <f t="shared" si="61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 s="6">
        <f t="shared" si="63"/>
        <v>100.17424242424242</v>
      </c>
      <c r="I994">
        <v>132</v>
      </c>
      <c r="J994" t="s">
        <v>21</v>
      </c>
      <c r="K994" t="s">
        <v>22</v>
      </c>
      <c r="L994" s="4">
        <f t="shared" si="62"/>
        <v>43227.208333333328</v>
      </c>
      <c r="M994">
        <v>1525669200</v>
      </c>
      <c r="N994" s="4">
        <f t="shared" si="61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 s="6">
        <f t="shared" si="63"/>
        <v>101.44</v>
      </c>
      <c r="I995">
        <v>75</v>
      </c>
      <c r="J995" t="s">
        <v>107</v>
      </c>
      <c r="K995" t="s">
        <v>108</v>
      </c>
      <c r="L995" s="4">
        <f t="shared" si="62"/>
        <v>42362.25</v>
      </c>
      <c r="M995">
        <v>1450936800</v>
      </c>
      <c r="N995" s="4">
        <f t="shared" si="61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 s="6">
        <f t="shared" si="63"/>
        <v>87.972684085510693</v>
      </c>
      <c r="I996">
        <v>842</v>
      </c>
      <c r="J996" t="s">
        <v>21</v>
      </c>
      <c r="K996" t="s">
        <v>22</v>
      </c>
      <c r="L996" s="4">
        <f t="shared" si="62"/>
        <v>41929.208333333336</v>
      </c>
      <c r="M996">
        <v>1413522000</v>
      </c>
      <c r="N996" s="4">
        <f t="shared" si="61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 s="6">
        <f t="shared" si="63"/>
        <v>74.995594713656388</v>
      </c>
      <c r="I997">
        <v>2043</v>
      </c>
      <c r="J997" t="s">
        <v>21</v>
      </c>
      <c r="K997" t="s">
        <v>22</v>
      </c>
      <c r="L997" s="4">
        <f t="shared" si="62"/>
        <v>43408.208333333328</v>
      </c>
      <c r="M997">
        <v>1541307600</v>
      </c>
      <c r="N997" s="4">
        <f t="shared" si="61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 s="6">
        <f t="shared" si="63"/>
        <v>42.982142857142854</v>
      </c>
      <c r="I998">
        <v>112</v>
      </c>
      <c r="J998" t="s">
        <v>21</v>
      </c>
      <c r="K998" t="s">
        <v>22</v>
      </c>
      <c r="L998" s="4">
        <f t="shared" si="62"/>
        <v>41276.25</v>
      </c>
      <c r="M998">
        <v>1357106400</v>
      </c>
      <c r="N998" s="4">
        <f t="shared" si="61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 s="6">
        <f t="shared" si="63"/>
        <v>33.115107913669064</v>
      </c>
      <c r="I999">
        <v>139</v>
      </c>
      <c r="J999" t="s">
        <v>107</v>
      </c>
      <c r="K999" t="s">
        <v>108</v>
      </c>
      <c r="L999" s="4">
        <f t="shared" si="62"/>
        <v>41659.25</v>
      </c>
      <c r="M999">
        <v>1390197600</v>
      </c>
      <c r="N999" s="4">
        <f t="shared" si="61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 s="6">
        <f t="shared" si="63"/>
        <v>101.13101604278074</v>
      </c>
      <c r="I1000">
        <v>374</v>
      </c>
      <c r="J1000" t="s">
        <v>21</v>
      </c>
      <c r="K1000" t="s">
        <v>22</v>
      </c>
      <c r="L1000" s="4">
        <f t="shared" si="62"/>
        <v>40220.25</v>
      </c>
      <c r="M1000">
        <v>1265868000</v>
      </c>
      <c r="N1000" s="4">
        <f t="shared" si="61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 s="6">
        <f t="shared" si="63"/>
        <v>55.98841354723708</v>
      </c>
      <c r="I1001">
        <v>1122</v>
      </c>
      <c r="J1001" t="s">
        <v>21</v>
      </c>
      <c r="K1001" t="s">
        <v>22</v>
      </c>
      <c r="L1001" s="4">
        <f t="shared" si="62"/>
        <v>42550.208333333328</v>
      </c>
      <c r="M1001">
        <v>1467176400</v>
      </c>
      <c r="N1001" s="4">
        <f t="shared" si="61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1:H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4" operator="containsText" text="successful">
      <formula>NOT(ISERROR(SEARCH("successful",G1)))</formula>
    </cfRule>
    <cfRule type="containsText" dxfId="2" priority="5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r 5 h 6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r 5 h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Y e l a o D g D / 1 w E A A J 4 H A A A T A B w A R m 9 y b X V s Y X M v U 2 V j d G l v b j E u b S C i G A A o o B Q A A A A A A A A A A A A A A A A A A A A A A A A A A A D t V F 1 r 2 z A U f Q / k P w g V h g N e o D D 2 U v o U V t j L B k 1 g D y G E a + n a F p F 1 j T 6 6 h p D / P l l O 2 z T 2 O v o 6 6 h d b 9 0 j n X M n n y K H w i g x b 9 u / r m + l k O n E 1 W J T s i t + B 0 v H j Z / C C G u T s l m n 0 0 w m L z 5 K C F R g r 3 x 4 F 6 v k i W I v G / y K 7 K 4 h 2 2 e y w / g E N 3 v I V F B q v + e a 4 X p D x c c o m 7 w m u + K I G U 0 X 6 1 b 5 N 3 G n q f G X B u J J s s y A d G t O B L u v V 8 s O B K 8 l z 9 t 3 4 r 1 / m H X T M 2 Y G b q B S r P o 6 Z x 0 e f i o U O t h h U K w I 9 J G j j L m M n I w B G W e N Z G Y x M e G I z o S n Q p g l 0 O p p L H X h A C x U y S Q a 6 g x 1 Z W o D Y o X V b Q c H 4 o X Q q 2 / 2 A W a S T F k N A g k c m L M a X Z I J M 7 M C d K X e w V 0 1 P r i E Y U a P c w o h y I s J u w / + i k Q h S K 4 N D D u e h L L e t E r u n h Z o q J U D 3 a E t e q 6 r 2 Y 6 C I C h X Z P f v E X C g + P w 0 H + 4 0 g + y v Y Q m f H c f w 4 e 7 b g n d I e O 6 / f 0 2 / 3 4 s E l 6 p i H r p Z d 2 D R n C K J m 2 f r 0 4 z d x D S 9 T T P j s h f c e G 3 r o k u N r t K x 3 8 o D / V M 4 u 2 8 j P b X V h k + N s O l H m b Z n z D C + D E O h c G f T 2 x P k R 4 o 8 Q / 1 8 h f m f Y X u f 5 z a y 9 6 5 4 Y b 2 P 0 w n D P q Y y X x n m g X + v c / A F Q S w E C L Q A U A A I A C A C v m H p W S L L l + K Q A A A D 2 A A A A E g A A A A A A A A A A A A A A A A A A A A A A Q 2 9 u Z m l n L 1 B h Y 2 t h Z 2 U u e G 1 s U E s B A i 0 A F A A C A A g A r 5 h 6 V g / K 6 a u k A A A A 6 Q A A A B M A A A A A A A A A A A A A A A A A 8 A A A A F t D b 2 5 0 Z W 5 0 X 1 R 5 c G V z X S 5 4 b W x Q S w E C L Q A U A A I A C A C v m H p W q A 4 A / 9 c B A A C e B w A A E w A A A A A A A A A A A A A A A A D h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w A A A A A A A K 0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W l s Z W Q l M j B P d X R j b 2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h a W x l Z F 9 P d X R j b 2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w M j o w M T o 1 M S 4 5 M j U w N T k w W i I g L z 4 8 R W 5 0 c n k g V H l w Z T 0 i R m l s b E N v b H V t b l R 5 c G V z I i B W Y W x 1 Z T 0 i c 0 J n T T 0 i I C 8 + P E V u d H J 5 I F R 5 c G U 9 I k Z p b G x D b 2 x 1 b W 5 O Y W 1 l c y I g V m F s d W U 9 I n N b J n F 1 b 3 Q 7 b 3 V 0 Y 2 9 t Z S Z x d W 9 0 O y w m c X V v d D t i Y W N r Z X J z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p b G V k I E 9 1 d G N v b W U v Q X V 0 b 1 J l b W 9 2 Z W R D b 2 x 1 b W 5 z M S 5 7 b 3 V 0 Y 2 9 t Z S w w f S Z x d W 9 0 O y w m c X V v d D t T Z W N 0 a W 9 u M S 9 G Y W l s Z W Q g T 3 V 0 Y 2 9 t Z S 9 B d X R v U m V t b 3 Z l Z E N v b H V t b n M x L n t i Y W N r Z X J z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a W x l Z C B P d X R j b 2 1 l L 0 F 1 d G 9 S Z W 1 v d m V k Q 2 9 s d W 1 u c z E u e 2 9 1 d G N v b W U s M H 0 m c X V v d D s s J n F 1 b 3 Q 7 U 2 V j d G l v b j E v R m F p b G V k I E 9 1 d G N v b W U v Q X V 0 b 1 J l b W 9 2 Z W R D b 2 x 1 b W 5 z M S 5 7 Y m F j a 2 V y c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p b G V k J T I w T 3 V 0 Y 2 9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l s Z W Q l M j B P d X R j b 2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p b G V k J T I w T 3 V 0 Y 2 9 t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l s Z W Q l M j B P d X R j b 2 1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N j Z X N z Z n V s X 2 9 1 d G N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V j Y 2 V z c 2 Z 1 b F 9 v d X R j b 2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w M j o w N T o z M S 4 0 N T Q x O D Q 0 W i I g L z 4 8 R W 5 0 c n k g V H l w Z T 0 i R m l s b E N v b H V t b l R 5 c G V z I i B W Y W x 1 Z T 0 i c 0 J n T T 0 i I C 8 + P E V u d H J 5 I F R 5 c G U 9 I k Z p b G x D b 2 x 1 b W 5 O Y W 1 l c y I g V m F s d W U 9 I n N b J n F 1 b 3 Q 7 b 3 V 0 Y 2 9 t Z S Z x d W 9 0 O y w m c X V v d D t i Y W N r Z X J z X 2 N v d W 5 0 J n F 1 b 3 Q 7 X S I g L z 4 8 R W 5 0 c n k g V H l w Z T 0 i R m l s b F N 0 Y X R 1 c y I g V m F s d W U 9 I n N D b 2 1 w b G V 0 Z S I g L z 4 8 R W 5 0 c n k g V H l w Z T 0 i R m l s b E N v d W 5 0 I i B W Y W x 1 Z T 0 i b D U 2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j Y 2 V z c 2 Z 1 b F 9 v d X R j b 2 1 l L 0 F 1 d G 9 S Z W 1 v d m V k Q 2 9 s d W 1 u c z E u e 2 9 1 d G N v b W U s M H 0 m c X V v d D s s J n F 1 b 3 Q 7 U 2 V j d G l v b j E v U 3 V j Y 2 V z c 2 Z 1 b F 9 v d X R j b 2 1 l L 0 F 1 d G 9 S Z W 1 v d m V k Q 2 9 s d W 1 u c z E u e 2 J h Y 2 t l c n N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V j Y 2 V z c 2 Z 1 b F 9 v d X R j b 2 1 l L 0 F 1 d G 9 S Z W 1 v d m V k Q 2 9 s d W 1 u c z E u e 2 9 1 d G N v b W U s M H 0 m c X V v d D s s J n F 1 b 3 Q 7 U 2 V j d G l v b j E v U 3 V j Y 2 V z c 2 Z 1 b F 9 v d X R j b 2 1 l L 0 F 1 d G 9 S Z W 1 v d m V k Q 2 9 s d W 1 u c z E u e 2 J h Y 2 t l c n N f Y 2 9 1 b n Q s M X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0 I i A v P j x F b n R y e S B U e X B l P S J S Z W N v d m V y e V R h c m d l d F N o Z W V 0 I i B W Y W x 1 Z T 0 i c 2 J h Y 2 t l c n N f b 3 V 0 Y 2 9 t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j Y 2 V z c 2 Z 1 b F 9 v d X R j b 2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2 N l c 3 N m d W x f b 3 V 0 Y 2 9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2 N l c 3 N m d W x f b 3 V 0 Y 2 9 t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j Y 2 V z c 2 Z 1 b F 9 v d X R j b 2 1 l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A A M a G K p n T a W F Z Q E Q S S l 5 A A A A A A I A A A A A A B B m A A A A A Q A A I A A A A G y b H m a r X 8 4 X N x / 7 L g C w t X C K n 5 / I a Y O w i q A W d 0 a 1 z L q d A A A A A A 6 A A A A A A g A A I A A A A K N C a D + N f S / 6 S k y e a g a N e X + n f + F N A K X n T P g W 9 9 Y L d 5 G W U A A A A M h v Q h d M v 6 j x 2 r A b / O h 7 7 f Z k r 9 e D A 2 I 3 3 + 1 o y p a E b u 9 d L R 0 O N N 7 8 A z g V 2 w B L n b 7 j A E 7 P v J c 5 s Y P m k 6 w y D z + 1 5 p T S I S T M H M 3 M a O D r s b 1 R 3 i p p Q A A A A N a v y 0 y q S s a 1 B l 7 0 Y H d R i n p 6 S V L C Y j k 4 u I A M j 5 D 4 a i I X L h 9 X j x t 5 A 7 Q Y J R 5 h S I K Q z 6 o G H e O R g P i 8 m 1 N m t / w U 8 V U = < / D a t a M a s h u p > 
</file>

<file path=customXml/itemProps1.xml><?xml version="1.0" encoding="utf-8"?>
<ds:datastoreItem xmlns:ds="http://schemas.openxmlformats.org/officeDocument/2006/customXml" ds:itemID="{647E5779-E19B-4703-99E2-32AA877F9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</vt:lpstr>
      <vt:lpstr>Sub</vt:lpstr>
      <vt:lpstr>Deadline</vt:lpstr>
      <vt:lpstr>Analysis</vt:lpstr>
      <vt:lpstr>backers_outcome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Julie Aranda</cp:lastModifiedBy>
  <dcterms:created xsi:type="dcterms:W3CDTF">2021-09-29T18:52:28Z</dcterms:created>
  <dcterms:modified xsi:type="dcterms:W3CDTF">2023-03-28T06:46:39Z</dcterms:modified>
</cp:coreProperties>
</file>