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530c12c75520d45/Documents/"/>
    </mc:Choice>
  </mc:AlternateContent>
  <xr:revisionPtr revIDLastSave="342" documentId="8_{DC72CB80-7E35-47B7-BC19-DD688DDF73A1}" xr6:coauthVersionLast="47" xr6:coauthVersionMax="47" xr10:uidLastSave="{474310BB-2D16-4263-B8C8-74AC8BA0CC59}"/>
  <bookViews>
    <workbookView xWindow="-120" yWindow="-120" windowWidth="29040" windowHeight="15720" activeTab="2" xr2:uid="{00000000-000D-0000-FFFF-FFFF00000000}"/>
  </bookViews>
  <sheets>
    <sheet name="Crowdfunding" sheetId="1" r:id="rId1"/>
    <sheet name="Worksheet" sheetId="2" r:id="rId2"/>
    <sheet name="Statiscial Analysis" sheetId="11" r:id="rId3"/>
    <sheet name="Parent" sheetId="4" r:id="rId4"/>
    <sheet name="Sub" sheetId="7" r:id="rId5"/>
    <sheet name="Outcomes" sheetId="9" r:id="rId6"/>
    <sheet name="Date Created Conv" sheetId="8" r:id="rId7"/>
  </sheets>
  <definedNames>
    <definedName name="_xlnm._FilterDatabase" localSheetId="0" hidden="1">Crowdfunding!$N$1:$N$1001</definedName>
    <definedName name="_xlnm._FilterDatabase" localSheetId="2" hidden="1">'Statiscial Analysis'!$A$1:$B$1001</definedName>
  </definedNames>
  <calcPr calcId="191029"/>
  <pivotCaches>
    <pivotCache cacheId="9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1" l="1"/>
  <c r="J12" i="11"/>
  <c r="H12" i="11"/>
  <c r="J9" i="11"/>
  <c r="J7" i="11"/>
  <c r="H7" i="11"/>
  <c r="J4" i="11"/>
  <c r="H4" i="11"/>
  <c r="H15" i="11"/>
  <c r="H9" i="11"/>
  <c r="J3" i="11"/>
  <c r="H3" i="11"/>
  <c r="I3" i="9"/>
  <c r="I4" i="9"/>
  <c r="I5" i="9"/>
  <c r="I6" i="9"/>
  <c r="I7" i="9"/>
  <c r="I8" i="9"/>
  <c r="I9" i="9"/>
  <c r="I10" i="9"/>
  <c r="I11" i="9"/>
  <c r="I12" i="9"/>
  <c r="I13" i="9"/>
  <c r="I2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E6" i="9" s="1"/>
  <c r="H6" i="9" s="1"/>
  <c r="H5" i="9"/>
  <c r="G5" i="9"/>
  <c r="F5" i="9"/>
  <c r="E5" i="9"/>
  <c r="D5" i="9"/>
  <c r="C5" i="9"/>
  <c r="B5" i="9"/>
  <c r="H4" i="9"/>
  <c r="G4" i="9"/>
  <c r="C4" i="9"/>
  <c r="E4" i="9" s="1"/>
  <c r="F4" i="9" s="1"/>
  <c r="D4" i="9"/>
  <c r="B4" i="9"/>
  <c r="H3" i="9"/>
  <c r="G3" i="9"/>
  <c r="F3" i="9"/>
  <c r="E3" i="9"/>
  <c r="D3" i="9"/>
  <c r="C3" i="9"/>
  <c r="B3" i="9"/>
  <c r="H2" i="9"/>
  <c r="G2" i="9"/>
  <c r="F2" i="9"/>
  <c r="E2" i="9"/>
  <c r="D2" i="9"/>
  <c r="C2" i="9"/>
  <c r="B2" i="9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R1001" i="2"/>
  <c r="Q1001" i="2"/>
  <c r="P1001" i="2"/>
  <c r="O1001" i="2"/>
  <c r="R1000" i="2"/>
  <c r="Q1000" i="2"/>
  <c r="P1000" i="2"/>
  <c r="O1000" i="2"/>
  <c r="R999" i="2"/>
  <c r="Q999" i="2"/>
  <c r="P999" i="2"/>
  <c r="O999" i="2"/>
  <c r="R998" i="2"/>
  <c r="Q998" i="2"/>
  <c r="P998" i="2"/>
  <c r="O998" i="2"/>
  <c r="R997" i="2"/>
  <c r="Q997" i="2"/>
  <c r="P997" i="2"/>
  <c r="O997" i="2"/>
  <c r="R996" i="2"/>
  <c r="Q996" i="2"/>
  <c r="P996" i="2"/>
  <c r="O996" i="2"/>
  <c r="R995" i="2"/>
  <c r="Q995" i="2"/>
  <c r="P995" i="2"/>
  <c r="O995" i="2"/>
  <c r="R994" i="2"/>
  <c r="Q994" i="2"/>
  <c r="P994" i="2"/>
  <c r="O994" i="2"/>
  <c r="R993" i="2"/>
  <c r="Q993" i="2"/>
  <c r="P993" i="2"/>
  <c r="O993" i="2"/>
  <c r="R992" i="2"/>
  <c r="Q992" i="2"/>
  <c r="P992" i="2"/>
  <c r="O992" i="2"/>
  <c r="R991" i="2"/>
  <c r="Q991" i="2"/>
  <c r="P991" i="2"/>
  <c r="O991" i="2"/>
  <c r="R990" i="2"/>
  <c r="Q990" i="2"/>
  <c r="P990" i="2"/>
  <c r="O990" i="2"/>
  <c r="R989" i="2"/>
  <c r="Q989" i="2"/>
  <c r="P989" i="2"/>
  <c r="O989" i="2"/>
  <c r="R988" i="2"/>
  <c r="Q988" i="2"/>
  <c r="P988" i="2"/>
  <c r="O988" i="2"/>
  <c r="R987" i="2"/>
  <c r="Q987" i="2"/>
  <c r="P987" i="2"/>
  <c r="O987" i="2"/>
  <c r="R986" i="2"/>
  <c r="Q986" i="2"/>
  <c r="P986" i="2"/>
  <c r="O986" i="2"/>
  <c r="R985" i="2"/>
  <c r="Q985" i="2"/>
  <c r="P985" i="2"/>
  <c r="O985" i="2"/>
  <c r="R984" i="2"/>
  <c r="Q984" i="2"/>
  <c r="P984" i="2"/>
  <c r="O984" i="2"/>
  <c r="R983" i="2"/>
  <c r="Q983" i="2"/>
  <c r="P983" i="2"/>
  <c r="O983" i="2"/>
  <c r="R982" i="2"/>
  <c r="Q982" i="2"/>
  <c r="P982" i="2"/>
  <c r="O982" i="2"/>
  <c r="R981" i="2"/>
  <c r="Q981" i="2"/>
  <c r="P981" i="2"/>
  <c r="O981" i="2"/>
  <c r="R980" i="2"/>
  <c r="Q980" i="2"/>
  <c r="P980" i="2"/>
  <c r="O980" i="2"/>
  <c r="R979" i="2"/>
  <c r="Q979" i="2"/>
  <c r="P979" i="2"/>
  <c r="O979" i="2"/>
  <c r="R978" i="2"/>
  <c r="Q978" i="2"/>
  <c r="P978" i="2"/>
  <c r="O978" i="2"/>
  <c r="R977" i="2"/>
  <c r="Q977" i="2"/>
  <c r="P977" i="2"/>
  <c r="O977" i="2"/>
  <c r="R976" i="2"/>
  <c r="Q976" i="2"/>
  <c r="P976" i="2"/>
  <c r="O976" i="2"/>
  <c r="R975" i="2"/>
  <c r="Q975" i="2"/>
  <c r="P975" i="2"/>
  <c r="O975" i="2"/>
  <c r="R974" i="2"/>
  <c r="Q974" i="2"/>
  <c r="P974" i="2"/>
  <c r="O974" i="2"/>
  <c r="R973" i="2"/>
  <c r="Q973" i="2"/>
  <c r="P973" i="2"/>
  <c r="O973" i="2"/>
  <c r="R972" i="2"/>
  <c r="Q972" i="2"/>
  <c r="P972" i="2"/>
  <c r="O972" i="2"/>
  <c r="R971" i="2"/>
  <c r="Q971" i="2"/>
  <c r="P971" i="2"/>
  <c r="O971" i="2"/>
  <c r="R970" i="2"/>
  <c r="Q970" i="2"/>
  <c r="P970" i="2"/>
  <c r="O970" i="2"/>
  <c r="R969" i="2"/>
  <c r="Q969" i="2"/>
  <c r="P969" i="2"/>
  <c r="O969" i="2"/>
  <c r="R968" i="2"/>
  <c r="Q968" i="2"/>
  <c r="P968" i="2"/>
  <c r="O968" i="2"/>
  <c r="R967" i="2"/>
  <c r="Q967" i="2"/>
  <c r="P967" i="2"/>
  <c r="O967" i="2"/>
  <c r="R966" i="2"/>
  <c r="Q966" i="2"/>
  <c r="P966" i="2"/>
  <c r="O966" i="2"/>
  <c r="R965" i="2"/>
  <c r="Q965" i="2"/>
  <c r="P965" i="2"/>
  <c r="O965" i="2"/>
  <c r="R964" i="2"/>
  <c r="Q964" i="2"/>
  <c r="P964" i="2"/>
  <c r="O964" i="2"/>
  <c r="R963" i="2"/>
  <c r="Q963" i="2"/>
  <c r="P963" i="2"/>
  <c r="O963" i="2"/>
  <c r="R962" i="2"/>
  <c r="Q962" i="2"/>
  <c r="P962" i="2"/>
  <c r="O962" i="2"/>
  <c r="R961" i="2"/>
  <c r="Q961" i="2"/>
  <c r="P961" i="2"/>
  <c r="O961" i="2"/>
  <c r="R960" i="2"/>
  <c r="Q960" i="2"/>
  <c r="P960" i="2"/>
  <c r="O960" i="2"/>
  <c r="R959" i="2"/>
  <c r="Q959" i="2"/>
  <c r="P959" i="2"/>
  <c r="O959" i="2"/>
  <c r="R958" i="2"/>
  <c r="Q958" i="2"/>
  <c r="P958" i="2"/>
  <c r="O958" i="2"/>
  <c r="R957" i="2"/>
  <c r="Q957" i="2"/>
  <c r="P957" i="2"/>
  <c r="O957" i="2"/>
  <c r="R956" i="2"/>
  <c r="Q956" i="2"/>
  <c r="P956" i="2"/>
  <c r="O956" i="2"/>
  <c r="R955" i="2"/>
  <c r="Q955" i="2"/>
  <c r="P955" i="2"/>
  <c r="O955" i="2"/>
  <c r="R954" i="2"/>
  <c r="Q954" i="2"/>
  <c r="P954" i="2"/>
  <c r="O954" i="2"/>
  <c r="R953" i="2"/>
  <c r="Q953" i="2"/>
  <c r="P953" i="2"/>
  <c r="O953" i="2"/>
  <c r="R952" i="2"/>
  <c r="Q952" i="2"/>
  <c r="P952" i="2"/>
  <c r="O952" i="2"/>
  <c r="R951" i="2"/>
  <c r="Q951" i="2"/>
  <c r="P951" i="2"/>
  <c r="O951" i="2"/>
  <c r="R950" i="2"/>
  <c r="Q950" i="2"/>
  <c r="P950" i="2"/>
  <c r="O950" i="2"/>
  <c r="R949" i="2"/>
  <c r="Q949" i="2"/>
  <c r="P949" i="2"/>
  <c r="O949" i="2"/>
  <c r="R948" i="2"/>
  <c r="Q948" i="2"/>
  <c r="P948" i="2"/>
  <c r="O948" i="2"/>
  <c r="R947" i="2"/>
  <c r="Q947" i="2"/>
  <c r="P947" i="2"/>
  <c r="O947" i="2"/>
  <c r="R946" i="2"/>
  <c r="Q946" i="2"/>
  <c r="P946" i="2"/>
  <c r="O946" i="2"/>
  <c r="R945" i="2"/>
  <c r="Q945" i="2"/>
  <c r="P945" i="2"/>
  <c r="O945" i="2"/>
  <c r="R944" i="2"/>
  <c r="Q944" i="2"/>
  <c r="P944" i="2"/>
  <c r="O944" i="2"/>
  <c r="R943" i="2"/>
  <c r="Q943" i="2"/>
  <c r="P943" i="2"/>
  <c r="O943" i="2"/>
  <c r="R942" i="2"/>
  <c r="Q942" i="2"/>
  <c r="P942" i="2"/>
  <c r="O942" i="2"/>
  <c r="R941" i="2"/>
  <c r="Q941" i="2"/>
  <c r="P941" i="2"/>
  <c r="O941" i="2"/>
  <c r="R940" i="2"/>
  <c r="Q940" i="2"/>
  <c r="P940" i="2"/>
  <c r="O940" i="2"/>
  <c r="R939" i="2"/>
  <c r="Q939" i="2"/>
  <c r="P939" i="2"/>
  <c r="O939" i="2"/>
  <c r="R938" i="2"/>
  <c r="Q938" i="2"/>
  <c r="P938" i="2"/>
  <c r="O938" i="2"/>
  <c r="R937" i="2"/>
  <c r="Q937" i="2"/>
  <c r="P937" i="2"/>
  <c r="O937" i="2"/>
  <c r="R936" i="2"/>
  <c r="Q936" i="2"/>
  <c r="P936" i="2"/>
  <c r="O936" i="2"/>
  <c r="R935" i="2"/>
  <c r="Q935" i="2"/>
  <c r="P935" i="2"/>
  <c r="O935" i="2"/>
  <c r="R934" i="2"/>
  <c r="Q934" i="2"/>
  <c r="P934" i="2"/>
  <c r="O934" i="2"/>
  <c r="R933" i="2"/>
  <c r="Q933" i="2"/>
  <c r="P933" i="2"/>
  <c r="O933" i="2"/>
  <c r="R932" i="2"/>
  <c r="Q932" i="2"/>
  <c r="P932" i="2"/>
  <c r="O932" i="2"/>
  <c r="R931" i="2"/>
  <c r="Q931" i="2"/>
  <c r="P931" i="2"/>
  <c r="O931" i="2"/>
  <c r="R930" i="2"/>
  <c r="Q930" i="2"/>
  <c r="P930" i="2"/>
  <c r="O930" i="2"/>
  <c r="R929" i="2"/>
  <c r="Q929" i="2"/>
  <c r="P929" i="2"/>
  <c r="O929" i="2"/>
  <c r="R928" i="2"/>
  <c r="Q928" i="2"/>
  <c r="P928" i="2"/>
  <c r="O928" i="2"/>
  <c r="R927" i="2"/>
  <c r="Q927" i="2"/>
  <c r="P927" i="2"/>
  <c r="O927" i="2"/>
  <c r="R926" i="2"/>
  <c r="Q926" i="2"/>
  <c r="P926" i="2"/>
  <c r="O926" i="2"/>
  <c r="R925" i="2"/>
  <c r="Q925" i="2"/>
  <c r="P925" i="2"/>
  <c r="O925" i="2"/>
  <c r="R924" i="2"/>
  <c r="Q924" i="2"/>
  <c r="P924" i="2"/>
  <c r="O924" i="2"/>
  <c r="R923" i="2"/>
  <c r="Q923" i="2"/>
  <c r="P923" i="2"/>
  <c r="O923" i="2"/>
  <c r="R922" i="2"/>
  <c r="Q922" i="2"/>
  <c r="P922" i="2"/>
  <c r="O922" i="2"/>
  <c r="R921" i="2"/>
  <c r="Q921" i="2"/>
  <c r="P921" i="2"/>
  <c r="O921" i="2"/>
  <c r="R920" i="2"/>
  <c r="Q920" i="2"/>
  <c r="P920" i="2"/>
  <c r="O920" i="2"/>
  <c r="R919" i="2"/>
  <c r="Q919" i="2"/>
  <c r="P919" i="2"/>
  <c r="O919" i="2"/>
  <c r="R918" i="2"/>
  <c r="Q918" i="2"/>
  <c r="P918" i="2"/>
  <c r="O918" i="2"/>
  <c r="R917" i="2"/>
  <c r="Q917" i="2"/>
  <c r="P917" i="2"/>
  <c r="O917" i="2"/>
  <c r="R916" i="2"/>
  <c r="Q916" i="2"/>
  <c r="P916" i="2"/>
  <c r="O916" i="2"/>
  <c r="R915" i="2"/>
  <c r="Q915" i="2"/>
  <c r="P915" i="2"/>
  <c r="O915" i="2"/>
  <c r="R914" i="2"/>
  <c r="Q914" i="2"/>
  <c r="P914" i="2"/>
  <c r="O914" i="2"/>
  <c r="R913" i="2"/>
  <c r="Q913" i="2"/>
  <c r="P913" i="2"/>
  <c r="O913" i="2"/>
  <c r="R912" i="2"/>
  <c r="Q912" i="2"/>
  <c r="P912" i="2"/>
  <c r="O912" i="2"/>
  <c r="R911" i="2"/>
  <c r="Q911" i="2"/>
  <c r="P911" i="2"/>
  <c r="O911" i="2"/>
  <c r="R910" i="2"/>
  <c r="Q910" i="2"/>
  <c r="P910" i="2"/>
  <c r="O910" i="2"/>
  <c r="R909" i="2"/>
  <c r="Q909" i="2"/>
  <c r="P909" i="2"/>
  <c r="O909" i="2"/>
  <c r="R908" i="2"/>
  <c r="Q908" i="2"/>
  <c r="P908" i="2"/>
  <c r="O908" i="2"/>
  <c r="R907" i="2"/>
  <c r="Q907" i="2"/>
  <c r="P907" i="2"/>
  <c r="O907" i="2"/>
  <c r="R906" i="2"/>
  <c r="Q906" i="2"/>
  <c r="P906" i="2"/>
  <c r="O906" i="2"/>
  <c r="R905" i="2"/>
  <c r="Q905" i="2"/>
  <c r="P905" i="2"/>
  <c r="O905" i="2"/>
  <c r="R904" i="2"/>
  <c r="Q904" i="2"/>
  <c r="P904" i="2"/>
  <c r="O904" i="2"/>
  <c r="R903" i="2"/>
  <c r="Q903" i="2"/>
  <c r="P903" i="2"/>
  <c r="O903" i="2"/>
  <c r="R902" i="2"/>
  <c r="Q902" i="2"/>
  <c r="P902" i="2"/>
  <c r="O902" i="2"/>
  <c r="R901" i="2"/>
  <c r="Q901" i="2"/>
  <c r="P901" i="2"/>
  <c r="O901" i="2"/>
  <c r="R900" i="2"/>
  <c r="Q900" i="2"/>
  <c r="P900" i="2"/>
  <c r="O900" i="2"/>
  <c r="R899" i="2"/>
  <c r="Q899" i="2"/>
  <c r="P899" i="2"/>
  <c r="O899" i="2"/>
  <c r="R898" i="2"/>
  <c r="Q898" i="2"/>
  <c r="P898" i="2"/>
  <c r="O898" i="2"/>
  <c r="R897" i="2"/>
  <c r="Q897" i="2"/>
  <c r="P897" i="2"/>
  <c r="O897" i="2"/>
  <c r="R896" i="2"/>
  <c r="Q896" i="2"/>
  <c r="P896" i="2"/>
  <c r="O896" i="2"/>
  <c r="R895" i="2"/>
  <c r="Q895" i="2"/>
  <c r="P895" i="2"/>
  <c r="O895" i="2"/>
  <c r="R894" i="2"/>
  <c r="Q894" i="2"/>
  <c r="P894" i="2"/>
  <c r="O894" i="2"/>
  <c r="R893" i="2"/>
  <c r="Q893" i="2"/>
  <c r="P893" i="2"/>
  <c r="O893" i="2"/>
  <c r="R892" i="2"/>
  <c r="Q892" i="2"/>
  <c r="P892" i="2"/>
  <c r="O892" i="2"/>
  <c r="R891" i="2"/>
  <c r="Q891" i="2"/>
  <c r="P891" i="2"/>
  <c r="O891" i="2"/>
  <c r="R890" i="2"/>
  <c r="Q890" i="2"/>
  <c r="P890" i="2"/>
  <c r="O890" i="2"/>
  <c r="R889" i="2"/>
  <c r="Q889" i="2"/>
  <c r="P889" i="2"/>
  <c r="O889" i="2"/>
  <c r="R888" i="2"/>
  <c r="Q888" i="2"/>
  <c r="P888" i="2"/>
  <c r="O888" i="2"/>
  <c r="R887" i="2"/>
  <c r="Q887" i="2"/>
  <c r="P887" i="2"/>
  <c r="O887" i="2"/>
  <c r="R886" i="2"/>
  <c r="Q886" i="2"/>
  <c r="P886" i="2"/>
  <c r="O886" i="2"/>
  <c r="R885" i="2"/>
  <c r="Q885" i="2"/>
  <c r="P885" i="2"/>
  <c r="O885" i="2"/>
  <c r="R884" i="2"/>
  <c r="Q884" i="2"/>
  <c r="P884" i="2"/>
  <c r="O884" i="2"/>
  <c r="R883" i="2"/>
  <c r="Q883" i="2"/>
  <c r="P883" i="2"/>
  <c r="O883" i="2"/>
  <c r="R882" i="2"/>
  <c r="Q882" i="2"/>
  <c r="P882" i="2"/>
  <c r="O882" i="2"/>
  <c r="R881" i="2"/>
  <c r="Q881" i="2"/>
  <c r="P881" i="2"/>
  <c r="O881" i="2"/>
  <c r="R880" i="2"/>
  <c r="Q880" i="2"/>
  <c r="P880" i="2"/>
  <c r="O880" i="2"/>
  <c r="R879" i="2"/>
  <c r="Q879" i="2"/>
  <c r="P879" i="2"/>
  <c r="O879" i="2"/>
  <c r="R878" i="2"/>
  <c r="Q878" i="2"/>
  <c r="P878" i="2"/>
  <c r="O878" i="2"/>
  <c r="R877" i="2"/>
  <c r="Q877" i="2"/>
  <c r="P877" i="2"/>
  <c r="O877" i="2"/>
  <c r="R876" i="2"/>
  <c r="Q876" i="2"/>
  <c r="P876" i="2"/>
  <c r="O876" i="2"/>
  <c r="R875" i="2"/>
  <c r="Q875" i="2"/>
  <c r="P875" i="2"/>
  <c r="O875" i="2"/>
  <c r="R874" i="2"/>
  <c r="Q874" i="2"/>
  <c r="P874" i="2"/>
  <c r="O874" i="2"/>
  <c r="R873" i="2"/>
  <c r="Q873" i="2"/>
  <c r="P873" i="2"/>
  <c r="O873" i="2"/>
  <c r="R872" i="2"/>
  <c r="Q872" i="2"/>
  <c r="P872" i="2"/>
  <c r="O872" i="2"/>
  <c r="R871" i="2"/>
  <c r="Q871" i="2"/>
  <c r="P871" i="2"/>
  <c r="O871" i="2"/>
  <c r="R870" i="2"/>
  <c r="Q870" i="2"/>
  <c r="P870" i="2"/>
  <c r="O870" i="2"/>
  <c r="R869" i="2"/>
  <c r="Q869" i="2"/>
  <c r="P869" i="2"/>
  <c r="O869" i="2"/>
  <c r="R868" i="2"/>
  <c r="Q868" i="2"/>
  <c r="P868" i="2"/>
  <c r="O868" i="2"/>
  <c r="R867" i="2"/>
  <c r="Q867" i="2"/>
  <c r="P867" i="2"/>
  <c r="O867" i="2"/>
  <c r="R866" i="2"/>
  <c r="Q866" i="2"/>
  <c r="P866" i="2"/>
  <c r="O866" i="2"/>
  <c r="R865" i="2"/>
  <c r="Q865" i="2"/>
  <c r="P865" i="2"/>
  <c r="O865" i="2"/>
  <c r="R864" i="2"/>
  <c r="Q864" i="2"/>
  <c r="P864" i="2"/>
  <c r="O864" i="2"/>
  <c r="R863" i="2"/>
  <c r="Q863" i="2"/>
  <c r="P863" i="2"/>
  <c r="O863" i="2"/>
  <c r="R862" i="2"/>
  <c r="Q862" i="2"/>
  <c r="P862" i="2"/>
  <c r="O862" i="2"/>
  <c r="R861" i="2"/>
  <c r="Q861" i="2"/>
  <c r="P861" i="2"/>
  <c r="O861" i="2"/>
  <c r="R860" i="2"/>
  <c r="Q860" i="2"/>
  <c r="P860" i="2"/>
  <c r="O860" i="2"/>
  <c r="R859" i="2"/>
  <c r="Q859" i="2"/>
  <c r="P859" i="2"/>
  <c r="O859" i="2"/>
  <c r="R858" i="2"/>
  <c r="Q858" i="2"/>
  <c r="P858" i="2"/>
  <c r="O858" i="2"/>
  <c r="R857" i="2"/>
  <c r="Q857" i="2"/>
  <c r="P857" i="2"/>
  <c r="O857" i="2"/>
  <c r="R856" i="2"/>
  <c r="Q856" i="2"/>
  <c r="P856" i="2"/>
  <c r="O856" i="2"/>
  <c r="R855" i="2"/>
  <c r="Q855" i="2"/>
  <c r="P855" i="2"/>
  <c r="O855" i="2"/>
  <c r="R854" i="2"/>
  <c r="Q854" i="2"/>
  <c r="P854" i="2"/>
  <c r="O854" i="2"/>
  <c r="R853" i="2"/>
  <c r="Q853" i="2"/>
  <c r="P853" i="2"/>
  <c r="O853" i="2"/>
  <c r="R852" i="2"/>
  <c r="Q852" i="2"/>
  <c r="P852" i="2"/>
  <c r="O852" i="2"/>
  <c r="R851" i="2"/>
  <c r="Q851" i="2"/>
  <c r="P851" i="2"/>
  <c r="O851" i="2"/>
  <c r="R850" i="2"/>
  <c r="Q850" i="2"/>
  <c r="P850" i="2"/>
  <c r="O850" i="2"/>
  <c r="R849" i="2"/>
  <c r="Q849" i="2"/>
  <c r="P849" i="2"/>
  <c r="O849" i="2"/>
  <c r="R848" i="2"/>
  <c r="Q848" i="2"/>
  <c r="P848" i="2"/>
  <c r="O848" i="2"/>
  <c r="R847" i="2"/>
  <c r="Q847" i="2"/>
  <c r="P847" i="2"/>
  <c r="O847" i="2"/>
  <c r="R846" i="2"/>
  <c r="Q846" i="2"/>
  <c r="P846" i="2"/>
  <c r="O846" i="2"/>
  <c r="R845" i="2"/>
  <c r="Q845" i="2"/>
  <c r="P845" i="2"/>
  <c r="O845" i="2"/>
  <c r="R844" i="2"/>
  <c r="Q844" i="2"/>
  <c r="P844" i="2"/>
  <c r="O844" i="2"/>
  <c r="R843" i="2"/>
  <c r="Q843" i="2"/>
  <c r="P843" i="2"/>
  <c r="O843" i="2"/>
  <c r="R842" i="2"/>
  <c r="Q842" i="2"/>
  <c r="P842" i="2"/>
  <c r="O842" i="2"/>
  <c r="R841" i="2"/>
  <c r="Q841" i="2"/>
  <c r="P841" i="2"/>
  <c r="O841" i="2"/>
  <c r="R840" i="2"/>
  <c r="Q840" i="2"/>
  <c r="P840" i="2"/>
  <c r="O840" i="2"/>
  <c r="R839" i="2"/>
  <c r="Q839" i="2"/>
  <c r="P839" i="2"/>
  <c r="O839" i="2"/>
  <c r="R838" i="2"/>
  <c r="Q838" i="2"/>
  <c r="P838" i="2"/>
  <c r="O838" i="2"/>
  <c r="R837" i="2"/>
  <c r="Q837" i="2"/>
  <c r="P837" i="2"/>
  <c r="O837" i="2"/>
  <c r="R836" i="2"/>
  <c r="Q836" i="2"/>
  <c r="P836" i="2"/>
  <c r="O836" i="2"/>
  <c r="R835" i="2"/>
  <c r="Q835" i="2"/>
  <c r="P835" i="2"/>
  <c r="O835" i="2"/>
  <c r="R834" i="2"/>
  <c r="Q834" i="2"/>
  <c r="P834" i="2"/>
  <c r="O834" i="2"/>
  <c r="R833" i="2"/>
  <c r="Q833" i="2"/>
  <c r="P833" i="2"/>
  <c r="O833" i="2"/>
  <c r="R832" i="2"/>
  <c r="Q832" i="2"/>
  <c r="P832" i="2"/>
  <c r="O832" i="2"/>
  <c r="R831" i="2"/>
  <c r="Q831" i="2"/>
  <c r="P831" i="2"/>
  <c r="O831" i="2"/>
  <c r="R830" i="2"/>
  <c r="Q830" i="2"/>
  <c r="P830" i="2"/>
  <c r="O830" i="2"/>
  <c r="R829" i="2"/>
  <c r="Q829" i="2"/>
  <c r="P829" i="2"/>
  <c r="O829" i="2"/>
  <c r="R828" i="2"/>
  <c r="Q828" i="2"/>
  <c r="P828" i="2"/>
  <c r="O828" i="2"/>
  <c r="R827" i="2"/>
  <c r="Q827" i="2"/>
  <c r="P827" i="2"/>
  <c r="O827" i="2"/>
  <c r="R826" i="2"/>
  <c r="Q826" i="2"/>
  <c r="P826" i="2"/>
  <c r="O826" i="2"/>
  <c r="R825" i="2"/>
  <c r="Q825" i="2"/>
  <c r="P825" i="2"/>
  <c r="O825" i="2"/>
  <c r="R824" i="2"/>
  <c r="Q824" i="2"/>
  <c r="P824" i="2"/>
  <c r="O824" i="2"/>
  <c r="R823" i="2"/>
  <c r="Q823" i="2"/>
  <c r="P823" i="2"/>
  <c r="O823" i="2"/>
  <c r="R822" i="2"/>
  <c r="Q822" i="2"/>
  <c r="P822" i="2"/>
  <c r="O822" i="2"/>
  <c r="R821" i="2"/>
  <c r="Q821" i="2"/>
  <c r="P821" i="2"/>
  <c r="O821" i="2"/>
  <c r="R820" i="2"/>
  <c r="Q820" i="2"/>
  <c r="P820" i="2"/>
  <c r="O820" i="2"/>
  <c r="R819" i="2"/>
  <c r="Q819" i="2"/>
  <c r="P819" i="2"/>
  <c r="O819" i="2"/>
  <c r="R818" i="2"/>
  <c r="Q818" i="2"/>
  <c r="P818" i="2"/>
  <c r="O818" i="2"/>
  <c r="R817" i="2"/>
  <c r="Q817" i="2"/>
  <c r="P817" i="2"/>
  <c r="O817" i="2"/>
  <c r="R816" i="2"/>
  <c r="Q816" i="2"/>
  <c r="P816" i="2"/>
  <c r="O816" i="2"/>
  <c r="R815" i="2"/>
  <c r="Q815" i="2"/>
  <c r="P815" i="2"/>
  <c r="O815" i="2"/>
  <c r="R814" i="2"/>
  <c r="Q814" i="2"/>
  <c r="P814" i="2"/>
  <c r="O814" i="2"/>
  <c r="R813" i="2"/>
  <c r="Q813" i="2"/>
  <c r="P813" i="2"/>
  <c r="O813" i="2"/>
  <c r="R812" i="2"/>
  <c r="Q812" i="2"/>
  <c r="P812" i="2"/>
  <c r="O812" i="2"/>
  <c r="R811" i="2"/>
  <c r="Q811" i="2"/>
  <c r="P811" i="2"/>
  <c r="O811" i="2"/>
  <c r="R810" i="2"/>
  <c r="Q810" i="2"/>
  <c r="P810" i="2"/>
  <c r="O810" i="2"/>
  <c r="R809" i="2"/>
  <c r="Q809" i="2"/>
  <c r="P809" i="2"/>
  <c r="O809" i="2"/>
  <c r="R808" i="2"/>
  <c r="Q808" i="2"/>
  <c r="P808" i="2"/>
  <c r="O808" i="2"/>
  <c r="R807" i="2"/>
  <c r="Q807" i="2"/>
  <c r="P807" i="2"/>
  <c r="O807" i="2"/>
  <c r="R806" i="2"/>
  <c r="Q806" i="2"/>
  <c r="P806" i="2"/>
  <c r="O806" i="2"/>
  <c r="R805" i="2"/>
  <c r="Q805" i="2"/>
  <c r="P805" i="2"/>
  <c r="O805" i="2"/>
  <c r="R804" i="2"/>
  <c r="Q804" i="2"/>
  <c r="P804" i="2"/>
  <c r="O804" i="2"/>
  <c r="R803" i="2"/>
  <c r="Q803" i="2"/>
  <c r="P803" i="2"/>
  <c r="O803" i="2"/>
  <c r="R802" i="2"/>
  <c r="Q802" i="2"/>
  <c r="P802" i="2"/>
  <c r="O802" i="2"/>
  <c r="R801" i="2"/>
  <c r="Q801" i="2"/>
  <c r="P801" i="2"/>
  <c r="O801" i="2"/>
  <c r="R800" i="2"/>
  <c r="Q800" i="2"/>
  <c r="P800" i="2"/>
  <c r="O800" i="2"/>
  <c r="R799" i="2"/>
  <c r="Q799" i="2"/>
  <c r="P799" i="2"/>
  <c r="O799" i="2"/>
  <c r="R798" i="2"/>
  <c r="Q798" i="2"/>
  <c r="P798" i="2"/>
  <c r="O798" i="2"/>
  <c r="R797" i="2"/>
  <c r="Q797" i="2"/>
  <c r="P797" i="2"/>
  <c r="O797" i="2"/>
  <c r="R796" i="2"/>
  <c r="Q796" i="2"/>
  <c r="P796" i="2"/>
  <c r="O796" i="2"/>
  <c r="R795" i="2"/>
  <c r="Q795" i="2"/>
  <c r="P795" i="2"/>
  <c r="O795" i="2"/>
  <c r="R794" i="2"/>
  <c r="Q794" i="2"/>
  <c r="P794" i="2"/>
  <c r="O794" i="2"/>
  <c r="R793" i="2"/>
  <c r="Q793" i="2"/>
  <c r="P793" i="2"/>
  <c r="O793" i="2"/>
  <c r="R792" i="2"/>
  <c r="Q792" i="2"/>
  <c r="P792" i="2"/>
  <c r="O792" i="2"/>
  <c r="R791" i="2"/>
  <c r="Q791" i="2"/>
  <c r="P791" i="2"/>
  <c r="O791" i="2"/>
  <c r="R790" i="2"/>
  <c r="Q790" i="2"/>
  <c r="P790" i="2"/>
  <c r="O790" i="2"/>
  <c r="R789" i="2"/>
  <c r="Q789" i="2"/>
  <c r="P789" i="2"/>
  <c r="O789" i="2"/>
  <c r="R788" i="2"/>
  <c r="Q788" i="2"/>
  <c r="P788" i="2"/>
  <c r="O788" i="2"/>
  <c r="R787" i="2"/>
  <c r="Q787" i="2"/>
  <c r="P787" i="2"/>
  <c r="O787" i="2"/>
  <c r="R786" i="2"/>
  <c r="Q786" i="2"/>
  <c r="P786" i="2"/>
  <c r="O786" i="2"/>
  <c r="R785" i="2"/>
  <c r="Q785" i="2"/>
  <c r="P785" i="2"/>
  <c r="O785" i="2"/>
  <c r="R784" i="2"/>
  <c r="Q784" i="2"/>
  <c r="P784" i="2"/>
  <c r="O784" i="2"/>
  <c r="R783" i="2"/>
  <c r="Q783" i="2"/>
  <c r="P783" i="2"/>
  <c r="O783" i="2"/>
  <c r="R782" i="2"/>
  <c r="Q782" i="2"/>
  <c r="P782" i="2"/>
  <c r="O782" i="2"/>
  <c r="R781" i="2"/>
  <c r="Q781" i="2"/>
  <c r="P781" i="2"/>
  <c r="O781" i="2"/>
  <c r="R780" i="2"/>
  <c r="Q780" i="2"/>
  <c r="P780" i="2"/>
  <c r="O780" i="2"/>
  <c r="R779" i="2"/>
  <c r="Q779" i="2"/>
  <c r="P779" i="2"/>
  <c r="O779" i="2"/>
  <c r="R778" i="2"/>
  <c r="Q778" i="2"/>
  <c r="P778" i="2"/>
  <c r="O778" i="2"/>
  <c r="R777" i="2"/>
  <c r="Q777" i="2"/>
  <c r="P777" i="2"/>
  <c r="O777" i="2"/>
  <c r="R776" i="2"/>
  <c r="Q776" i="2"/>
  <c r="P776" i="2"/>
  <c r="O776" i="2"/>
  <c r="R775" i="2"/>
  <c r="Q775" i="2"/>
  <c r="P775" i="2"/>
  <c r="O775" i="2"/>
  <c r="R774" i="2"/>
  <c r="Q774" i="2"/>
  <c r="P774" i="2"/>
  <c r="O774" i="2"/>
  <c r="R773" i="2"/>
  <c r="Q773" i="2"/>
  <c r="P773" i="2"/>
  <c r="O773" i="2"/>
  <c r="R772" i="2"/>
  <c r="Q772" i="2"/>
  <c r="P772" i="2"/>
  <c r="O772" i="2"/>
  <c r="R771" i="2"/>
  <c r="Q771" i="2"/>
  <c r="P771" i="2"/>
  <c r="O771" i="2"/>
  <c r="R770" i="2"/>
  <c r="Q770" i="2"/>
  <c r="P770" i="2"/>
  <c r="O770" i="2"/>
  <c r="R769" i="2"/>
  <c r="Q769" i="2"/>
  <c r="P769" i="2"/>
  <c r="O769" i="2"/>
  <c r="R768" i="2"/>
  <c r="Q768" i="2"/>
  <c r="P768" i="2"/>
  <c r="O768" i="2"/>
  <c r="R767" i="2"/>
  <c r="Q767" i="2"/>
  <c r="P767" i="2"/>
  <c r="O767" i="2"/>
  <c r="R766" i="2"/>
  <c r="Q766" i="2"/>
  <c r="P766" i="2"/>
  <c r="O766" i="2"/>
  <c r="R765" i="2"/>
  <c r="Q765" i="2"/>
  <c r="P765" i="2"/>
  <c r="O765" i="2"/>
  <c r="R764" i="2"/>
  <c r="Q764" i="2"/>
  <c r="P764" i="2"/>
  <c r="O764" i="2"/>
  <c r="R763" i="2"/>
  <c r="Q763" i="2"/>
  <c r="P763" i="2"/>
  <c r="O763" i="2"/>
  <c r="R762" i="2"/>
  <c r="Q762" i="2"/>
  <c r="P762" i="2"/>
  <c r="O762" i="2"/>
  <c r="R761" i="2"/>
  <c r="Q761" i="2"/>
  <c r="P761" i="2"/>
  <c r="O761" i="2"/>
  <c r="R760" i="2"/>
  <c r="Q760" i="2"/>
  <c r="P760" i="2"/>
  <c r="O760" i="2"/>
  <c r="R759" i="2"/>
  <c r="Q759" i="2"/>
  <c r="P759" i="2"/>
  <c r="O759" i="2"/>
  <c r="R758" i="2"/>
  <c r="Q758" i="2"/>
  <c r="P758" i="2"/>
  <c r="O758" i="2"/>
  <c r="R757" i="2"/>
  <c r="Q757" i="2"/>
  <c r="P757" i="2"/>
  <c r="O757" i="2"/>
  <c r="R756" i="2"/>
  <c r="Q756" i="2"/>
  <c r="P756" i="2"/>
  <c r="O756" i="2"/>
  <c r="R755" i="2"/>
  <c r="Q755" i="2"/>
  <c r="P755" i="2"/>
  <c r="O755" i="2"/>
  <c r="R754" i="2"/>
  <c r="Q754" i="2"/>
  <c r="P754" i="2"/>
  <c r="O754" i="2"/>
  <c r="R753" i="2"/>
  <c r="Q753" i="2"/>
  <c r="P753" i="2"/>
  <c r="O753" i="2"/>
  <c r="R752" i="2"/>
  <c r="Q752" i="2"/>
  <c r="P752" i="2"/>
  <c r="O752" i="2"/>
  <c r="R751" i="2"/>
  <c r="Q751" i="2"/>
  <c r="P751" i="2"/>
  <c r="O751" i="2"/>
  <c r="R750" i="2"/>
  <c r="Q750" i="2"/>
  <c r="P750" i="2"/>
  <c r="O750" i="2"/>
  <c r="R749" i="2"/>
  <c r="Q749" i="2"/>
  <c r="P749" i="2"/>
  <c r="O749" i="2"/>
  <c r="R748" i="2"/>
  <c r="Q748" i="2"/>
  <c r="P748" i="2"/>
  <c r="O748" i="2"/>
  <c r="R747" i="2"/>
  <c r="Q747" i="2"/>
  <c r="P747" i="2"/>
  <c r="O747" i="2"/>
  <c r="R746" i="2"/>
  <c r="Q746" i="2"/>
  <c r="P746" i="2"/>
  <c r="O746" i="2"/>
  <c r="R745" i="2"/>
  <c r="Q745" i="2"/>
  <c r="P745" i="2"/>
  <c r="O745" i="2"/>
  <c r="R744" i="2"/>
  <c r="Q744" i="2"/>
  <c r="P744" i="2"/>
  <c r="O744" i="2"/>
  <c r="R743" i="2"/>
  <c r="Q743" i="2"/>
  <c r="P743" i="2"/>
  <c r="O743" i="2"/>
  <c r="R742" i="2"/>
  <c r="Q742" i="2"/>
  <c r="P742" i="2"/>
  <c r="O742" i="2"/>
  <c r="R741" i="2"/>
  <c r="Q741" i="2"/>
  <c r="P741" i="2"/>
  <c r="O741" i="2"/>
  <c r="R740" i="2"/>
  <c r="Q740" i="2"/>
  <c r="P740" i="2"/>
  <c r="O740" i="2"/>
  <c r="R739" i="2"/>
  <c r="Q739" i="2"/>
  <c r="P739" i="2"/>
  <c r="O739" i="2"/>
  <c r="R738" i="2"/>
  <c r="Q738" i="2"/>
  <c r="P738" i="2"/>
  <c r="O738" i="2"/>
  <c r="R737" i="2"/>
  <c r="Q737" i="2"/>
  <c r="P737" i="2"/>
  <c r="O737" i="2"/>
  <c r="R736" i="2"/>
  <c r="Q736" i="2"/>
  <c r="P736" i="2"/>
  <c r="O736" i="2"/>
  <c r="R735" i="2"/>
  <c r="Q735" i="2"/>
  <c r="P735" i="2"/>
  <c r="O735" i="2"/>
  <c r="R734" i="2"/>
  <c r="Q734" i="2"/>
  <c r="P734" i="2"/>
  <c r="O734" i="2"/>
  <c r="R733" i="2"/>
  <c r="Q733" i="2"/>
  <c r="P733" i="2"/>
  <c r="O733" i="2"/>
  <c r="R732" i="2"/>
  <c r="Q732" i="2"/>
  <c r="P732" i="2"/>
  <c r="O732" i="2"/>
  <c r="R731" i="2"/>
  <c r="Q731" i="2"/>
  <c r="P731" i="2"/>
  <c r="O731" i="2"/>
  <c r="R730" i="2"/>
  <c r="Q730" i="2"/>
  <c r="P730" i="2"/>
  <c r="O730" i="2"/>
  <c r="R729" i="2"/>
  <c r="Q729" i="2"/>
  <c r="P729" i="2"/>
  <c r="O729" i="2"/>
  <c r="R728" i="2"/>
  <c r="Q728" i="2"/>
  <c r="P728" i="2"/>
  <c r="O728" i="2"/>
  <c r="R727" i="2"/>
  <c r="Q727" i="2"/>
  <c r="P727" i="2"/>
  <c r="O727" i="2"/>
  <c r="R726" i="2"/>
  <c r="Q726" i="2"/>
  <c r="P726" i="2"/>
  <c r="O726" i="2"/>
  <c r="R725" i="2"/>
  <c r="Q725" i="2"/>
  <c r="P725" i="2"/>
  <c r="O725" i="2"/>
  <c r="R724" i="2"/>
  <c r="Q724" i="2"/>
  <c r="P724" i="2"/>
  <c r="O724" i="2"/>
  <c r="R723" i="2"/>
  <c r="Q723" i="2"/>
  <c r="P723" i="2"/>
  <c r="O723" i="2"/>
  <c r="R722" i="2"/>
  <c r="Q722" i="2"/>
  <c r="P722" i="2"/>
  <c r="O722" i="2"/>
  <c r="R721" i="2"/>
  <c r="Q721" i="2"/>
  <c r="P721" i="2"/>
  <c r="O721" i="2"/>
  <c r="R720" i="2"/>
  <c r="Q720" i="2"/>
  <c r="P720" i="2"/>
  <c r="O720" i="2"/>
  <c r="R719" i="2"/>
  <c r="Q719" i="2"/>
  <c r="P719" i="2"/>
  <c r="O719" i="2"/>
  <c r="R718" i="2"/>
  <c r="Q718" i="2"/>
  <c r="P718" i="2"/>
  <c r="O718" i="2"/>
  <c r="R717" i="2"/>
  <c r="Q717" i="2"/>
  <c r="P717" i="2"/>
  <c r="O717" i="2"/>
  <c r="R716" i="2"/>
  <c r="Q716" i="2"/>
  <c r="P716" i="2"/>
  <c r="O716" i="2"/>
  <c r="R715" i="2"/>
  <c r="Q715" i="2"/>
  <c r="P715" i="2"/>
  <c r="O715" i="2"/>
  <c r="R714" i="2"/>
  <c r="Q714" i="2"/>
  <c r="P714" i="2"/>
  <c r="O714" i="2"/>
  <c r="R713" i="2"/>
  <c r="Q713" i="2"/>
  <c r="P713" i="2"/>
  <c r="O713" i="2"/>
  <c r="R712" i="2"/>
  <c r="Q712" i="2"/>
  <c r="P712" i="2"/>
  <c r="O712" i="2"/>
  <c r="R711" i="2"/>
  <c r="Q711" i="2"/>
  <c r="P711" i="2"/>
  <c r="O711" i="2"/>
  <c r="R710" i="2"/>
  <c r="Q710" i="2"/>
  <c r="P710" i="2"/>
  <c r="O710" i="2"/>
  <c r="R709" i="2"/>
  <c r="Q709" i="2"/>
  <c r="P709" i="2"/>
  <c r="O709" i="2"/>
  <c r="R708" i="2"/>
  <c r="Q708" i="2"/>
  <c r="P708" i="2"/>
  <c r="O708" i="2"/>
  <c r="R707" i="2"/>
  <c r="Q707" i="2"/>
  <c r="P707" i="2"/>
  <c r="O707" i="2"/>
  <c r="R706" i="2"/>
  <c r="Q706" i="2"/>
  <c r="P706" i="2"/>
  <c r="O706" i="2"/>
  <c r="R705" i="2"/>
  <c r="Q705" i="2"/>
  <c r="P705" i="2"/>
  <c r="O705" i="2"/>
  <c r="R704" i="2"/>
  <c r="Q704" i="2"/>
  <c r="P704" i="2"/>
  <c r="O704" i="2"/>
  <c r="R703" i="2"/>
  <c r="Q703" i="2"/>
  <c r="P703" i="2"/>
  <c r="O703" i="2"/>
  <c r="R702" i="2"/>
  <c r="Q702" i="2"/>
  <c r="P702" i="2"/>
  <c r="O702" i="2"/>
  <c r="R701" i="2"/>
  <c r="Q701" i="2"/>
  <c r="P701" i="2"/>
  <c r="O701" i="2"/>
  <c r="R700" i="2"/>
  <c r="Q700" i="2"/>
  <c r="P700" i="2"/>
  <c r="O700" i="2"/>
  <c r="R699" i="2"/>
  <c r="Q699" i="2"/>
  <c r="P699" i="2"/>
  <c r="O699" i="2"/>
  <c r="R698" i="2"/>
  <c r="Q698" i="2"/>
  <c r="P698" i="2"/>
  <c r="O698" i="2"/>
  <c r="R697" i="2"/>
  <c r="Q697" i="2"/>
  <c r="P697" i="2"/>
  <c r="O697" i="2"/>
  <c r="R696" i="2"/>
  <c r="Q696" i="2"/>
  <c r="P696" i="2"/>
  <c r="O696" i="2"/>
  <c r="R695" i="2"/>
  <c r="Q695" i="2"/>
  <c r="P695" i="2"/>
  <c r="O695" i="2"/>
  <c r="R694" i="2"/>
  <c r="Q694" i="2"/>
  <c r="P694" i="2"/>
  <c r="O694" i="2"/>
  <c r="R693" i="2"/>
  <c r="Q693" i="2"/>
  <c r="P693" i="2"/>
  <c r="O693" i="2"/>
  <c r="R692" i="2"/>
  <c r="Q692" i="2"/>
  <c r="P692" i="2"/>
  <c r="O692" i="2"/>
  <c r="R691" i="2"/>
  <c r="Q691" i="2"/>
  <c r="P691" i="2"/>
  <c r="O691" i="2"/>
  <c r="R690" i="2"/>
  <c r="Q690" i="2"/>
  <c r="P690" i="2"/>
  <c r="O690" i="2"/>
  <c r="R689" i="2"/>
  <c r="Q689" i="2"/>
  <c r="P689" i="2"/>
  <c r="O689" i="2"/>
  <c r="R688" i="2"/>
  <c r="Q688" i="2"/>
  <c r="P688" i="2"/>
  <c r="O688" i="2"/>
  <c r="R687" i="2"/>
  <c r="Q687" i="2"/>
  <c r="P687" i="2"/>
  <c r="O687" i="2"/>
  <c r="R686" i="2"/>
  <c r="Q686" i="2"/>
  <c r="P686" i="2"/>
  <c r="O686" i="2"/>
  <c r="R685" i="2"/>
  <c r="Q685" i="2"/>
  <c r="P685" i="2"/>
  <c r="O685" i="2"/>
  <c r="R684" i="2"/>
  <c r="Q684" i="2"/>
  <c r="P684" i="2"/>
  <c r="O684" i="2"/>
  <c r="R683" i="2"/>
  <c r="Q683" i="2"/>
  <c r="P683" i="2"/>
  <c r="O683" i="2"/>
  <c r="R682" i="2"/>
  <c r="Q682" i="2"/>
  <c r="P682" i="2"/>
  <c r="O682" i="2"/>
  <c r="R681" i="2"/>
  <c r="Q681" i="2"/>
  <c r="P681" i="2"/>
  <c r="O681" i="2"/>
  <c r="R680" i="2"/>
  <c r="Q680" i="2"/>
  <c r="P680" i="2"/>
  <c r="O680" i="2"/>
  <c r="R679" i="2"/>
  <c r="Q679" i="2"/>
  <c r="P679" i="2"/>
  <c r="O679" i="2"/>
  <c r="R678" i="2"/>
  <c r="Q678" i="2"/>
  <c r="P678" i="2"/>
  <c r="O678" i="2"/>
  <c r="R677" i="2"/>
  <c r="Q677" i="2"/>
  <c r="P677" i="2"/>
  <c r="O677" i="2"/>
  <c r="R676" i="2"/>
  <c r="Q676" i="2"/>
  <c r="P676" i="2"/>
  <c r="O676" i="2"/>
  <c r="R675" i="2"/>
  <c r="Q675" i="2"/>
  <c r="P675" i="2"/>
  <c r="O675" i="2"/>
  <c r="R674" i="2"/>
  <c r="Q674" i="2"/>
  <c r="P674" i="2"/>
  <c r="O674" i="2"/>
  <c r="R673" i="2"/>
  <c r="Q673" i="2"/>
  <c r="P673" i="2"/>
  <c r="O673" i="2"/>
  <c r="R672" i="2"/>
  <c r="Q672" i="2"/>
  <c r="P672" i="2"/>
  <c r="O672" i="2"/>
  <c r="R671" i="2"/>
  <c r="Q671" i="2"/>
  <c r="P671" i="2"/>
  <c r="O671" i="2"/>
  <c r="R670" i="2"/>
  <c r="Q670" i="2"/>
  <c r="P670" i="2"/>
  <c r="O670" i="2"/>
  <c r="R669" i="2"/>
  <c r="Q669" i="2"/>
  <c r="P669" i="2"/>
  <c r="O669" i="2"/>
  <c r="R668" i="2"/>
  <c r="Q668" i="2"/>
  <c r="P668" i="2"/>
  <c r="O668" i="2"/>
  <c r="R667" i="2"/>
  <c r="Q667" i="2"/>
  <c r="P667" i="2"/>
  <c r="O667" i="2"/>
  <c r="R666" i="2"/>
  <c r="Q666" i="2"/>
  <c r="P666" i="2"/>
  <c r="O666" i="2"/>
  <c r="R665" i="2"/>
  <c r="Q665" i="2"/>
  <c r="P665" i="2"/>
  <c r="O665" i="2"/>
  <c r="R664" i="2"/>
  <c r="Q664" i="2"/>
  <c r="P664" i="2"/>
  <c r="O664" i="2"/>
  <c r="R663" i="2"/>
  <c r="Q663" i="2"/>
  <c r="P663" i="2"/>
  <c r="O663" i="2"/>
  <c r="R662" i="2"/>
  <c r="Q662" i="2"/>
  <c r="P662" i="2"/>
  <c r="O662" i="2"/>
  <c r="R661" i="2"/>
  <c r="Q661" i="2"/>
  <c r="P661" i="2"/>
  <c r="O661" i="2"/>
  <c r="R660" i="2"/>
  <c r="Q660" i="2"/>
  <c r="P660" i="2"/>
  <c r="O660" i="2"/>
  <c r="R659" i="2"/>
  <c r="Q659" i="2"/>
  <c r="P659" i="2"/>
  <c r="O659" i="2"/>
  <c r="R658" i="2"/>
  <c r="Q658" i="2"/>
  <c r="P658" i="2"/>
  <c r="O658" i="2"/>
  <c r="R657" i="2"/>
  <c r="Q657" i="2"/>
  <c r="P657" i="2"/>
  <c r="O657" i="2"/>
  <c r="R656" i="2"/>
  <c r="Q656" i="2"/>
  <c r="P656" i="2"/>
  <c r="O656" i="2"/>
  <c r="R655" i="2"/>
  <c r="Q655" i="2"/>
  <c r="P655" i="2"/>
  <c r="O655" i="2"/>
  <c r="R654" i="2"/>
  <c r="Q654" i="2"/>
  <c r="P654" i="2"/>
  <c r="O654" i="2"/>
  <c r="R653" i="2"/>
  <c r="Q653" i="2"/>
  <c r="P653" i="2"/>
  <c r="O653" i="2"/>
  <c r="R652" i="2"/>
  <c r="Q652" i="2"/>
  <c r="P652" i="2"/>
  <c r="O652" i="2"/>
  <c r="R651" i="2"/>
  <c r="Q651" i="2"/>
  <c r="P651" i="2"/>
  <c r="O651" i="2"/>
  <c r="R650" i="2"/>
  <c r="Q650" i="2"/>
  <c r="P650" i="2"/>
  <c r="O650" i="2"/>
  <c r="R649" i="2"/>
  <c r="Q649" i="2"/>
  <c r="P649" i="2"/>
  <c r="O649" i="2"/>
  <c r="R648" i="2"/>
  <c r="Q648" i="2"/>
  <c r="P648" i="2"/>
  <c r="O648" i="2"/>
  <c r="R647" i="2"/>
  <c r="Q647" i="2"/>
  <c r="P647" i="2"/>
  <c r="O647" i="2"/>
  <c r="R646" i="2"/>
  <c r="Q646" i="2"/>
  <c r="P646" i="2"/>
  <c r="O646" i="2"/>
  <c r="R645" i="2"/>
  <c r="Q645" i="2"/>
  <c r="P645" i="2"/>
  <c r="O645" i="2"/>
  <c r="R644" i="2"/>
  <c r="Q644" i="2"/>
  <c r="P644" i="2"/>
  <c r="O644" i="2"/>
  <c r="R643" i="2"/>
  <c r="Q643" i="2"/>
  <c r="P643" i="2"/>
  <c r="O643" i="2"/>
  <c r="R642" i="2"/>
  <c r="Q642" i="2"/>
  <c r="P642" i="2"/>
  <c r="O642" i="2"/>
  <c r="R641" i="2"/>
  <c r="Q641" i="2"/>
  <c r="P641" i="2"/>
  <c r="O641" i="2"/>
  <c r="R640" i="2"/>
  <c r="Q640" i="2"/>
  <c r="P640" i="2"/>
  <c r="O640" i="2"/>
  <c r="R639" i="2"/>
  <c r="Q639" i="2"/>
  <c r="P639" i="2"/>
  <c r="O639" i="2"/>
  <c r="R638" i="2"/>
  <c r="Q638" i="2"/>
  <c r="P638" i="2"/>
  <c r="O638" i="2"/>
  <c r="R637" i="2"/>
  <c r="Q637" i="2"/>
  <c r="P637" i="2"/>
  <c r="O637" i="2"/>
  <c r="R636" i="2"/>
  <c r="Q636" i="2"/>
  <c r="P636" i="2"/>
  <c r="O636" i="2"/>
  <c r="R635" i="2"/>
  <c r="Q635" i="2"/>
  <c r="P635" i="2"/>
  <c r="O635" i="2"/>
  <c r="R634" i="2"/>
  <c r="Q634" i="2"/>
  <c r="P634" i="2"/>
  <c r="O634" i="2"/>
  <c r="R633" i="2"/>
  <c r="Q633" i="2"/>
  <c r="P633" i="2"/>
  <c r="O633" i="2"/>
  <c r="R632" i="2"/>
  <c r="Q632" i="2"/>
  <c r="P632" i="2"/>
  <c r="O632" i="2"/>
  <c r="R631" i="2"/>
  <c r="Q631" i="2"/>
  <c r="P631" i="2"/>
  <c r="O631" i="2"/>
  <c r="R630" i="2"/>
  <c r="Q630" i="2"/>
  <c r="P630" i="2"/>
  <c r="O630" i="2"/>
  <c r="R629" i="2"/>
  <c r="Q629" i="2"/>
  <c r="P629" i="2"/>
  <c r="O629" i="2"/>
  <c r="R628" i="2"/>
  <c r="Q628" i="2"/>
  <c r="P628" i="2"/>
  <c r="O628" i="2"/>
  <c r="R627" i="2"/>
  <c r="Q627" i="2"/>
  <c r="P627" i="2"/>
  <c r="O627" i="2"/>
  <c r="R626" i="2"/>
  <c r="Q626" i="2"/>
  <c r="P626" i="2"/>
  <c r="O626" i="2"/>
  <c r="R625" i="2"/>
  <c r="Q625" i="2"/>
  <c r="P625" i="2"/>
  <c r="O625" i="2"/>
  <c r="R624" i="2"/>
  <c r="Q624" i="2"/>
  <c r="P624" i="2"/>
  <c r="O624" i="2"/>
  <c r="R623" i="2"/>
  <c r="Q623" i="2"/>
  <c r="P623" i="2"/>
  <c r="O623" i="2"/>
  <c r="R622" i="2"/>
  <c r="Q622" i="2"/>
  <c r="P622" i="2"/>
  <c r="O622" i="2"/>
  <c r="R621" i="2"/>
  <c r="Q621" i="2"/>
  <c r="P621" i="2"/>
  <c r="O621" i="2"/>
  <c r="R620" i="2"/>
  <c r="Q620" i="2"/>
  <c r="P620" i="2"/>
  <c r="O620" i="2"/>
  <c r="R619" i="2"/>
  <c r="Q619" i="2"/>
  <c r="P619" i="2"/>
  <c r="O619" i="2"/>
  <c r="R618" i="2"/>
  <c r="Q618" i="2"/>
  <c r="P618" i="2"/>
  <c r="O618" i="2"/>
  <c r="R617" i="2"/>
  <c r="Q617" i="2"/>
  <c r="P617" i="2"/>
  <c r="O617" i="2"/>
  <c r="R616" i="2"/>
  <c r="Q616" i="2"/>
  <c r="P616" i="2"/>
  <c r="O616" i="2"/>
  <c r="R615" i="2"/>
  <c r="Q615" i="2"/>
  <c r="P615" i="2"/>
  <c r="O615" i="2"/>
  <c r="R614" i="2"/>
  <c r="Q614" i="2"/>
  <c r="P614" i="2"/>
  <c r="O614" i="2"/>
  <c r="R613" i="2"/>
  <c r="Q613" i="2"/>
  <c r="P613" i="2"/>
  <c r="O613" i="2"/>
  <c r="R612" i="2"/>
  <c r="Q612" i="2"/>
  <c r="P612" i="2"/>
  <c r="O612" i="2"/>
  <c r="R611" i="2"/>
  <c r="Q611" i="2"/>
  <c r="P611" i="2"/>
  <c r="O611" i="2"/>
  <c r="R610" i="2"/>
  <c r="Q610" i="2"/>
  <c r="P610" i="2"/>
  <c r="O610" i="2"/>
  <c r="R609" i="2"/>
  <c r="Q609" i="2"/>
  <c r="P609" i="2"/>
  <c r="O609" i="2"/>
  <c r="R608" i="2"/>
  <c r="Q608" i="2"/>
  <c r="P608" i="2"/>
  <c r="O608" i="2"/>
  <c r="R607" i="2"/>
  <c r="Q607" i="2"/>
  <c r="P607" i="2"/>
  <c r="O607" i="2"/>
  <c r="R606" i="2"/>
  <c r="Q606" i="2"/>
  <c r="P606" i="2"/>
  <c r="O606" i="2"/>
  <c r="R605" i="2"/>
  <c r="Q605" i="2"/>
  <c r="P605" i="2"/>
  <c r="O605" i="2"/>
  <c r="R604" i="2"/>
  <c r="Q604" i="2"/>
  <c r="P604" i="2"/>
  <c r="O604" i="2"/>
  <c r="R603" i="2"/>
  <c r="Q603" i="2"/>
  <c r="P603" i="2"/>
  <c r="O603" i="2"/>
  <c r="R602" i="2"/>
  <c r="Q602" i="2"/>
  <c r="P602" i="2"/>
  <c r="O602" i="2"/>
  <c r="R601" i="2"/>
  <c r="Q601" i="2"/>
  <c r="P601" i="2"/>
  <c r="O601" i="2"/>
  <c r="R600" i="2"/>
  <c r="Q600" i="2"/>
  <c r="P600" i="2"/>
  <c r="O600" i="2"/>
  <c r="R599" i="2"/>
  <c r="Q599" i="2"/>
  <c r="P599" i="2"/>
  <c r="O599" i="2"/>
  <c r="R598" i="2"/>
  <c r="Q598" i="2"/>
  <c r="P598" i="2"/>
  <c r="O598" i="2"/>
  <c r="R597" i="2"/>
  <c r="Q597" i="2"/>
  <c r="P597" i="2"/>
  <c r="O597" i="2"/>
  <c r="R596" i="2"/>
  <c r="Q596" i="2"/>
  <c r="P596" i="2"/>
  <c r="O596" i="2"/>
  <c r="R595" i="2"/>
  <c r="Q595" i="2"/>
  <c r="P595" i="2"/>
  <c r="O595" i="2"/>
  <c r="R594" i="2"/>
  <c r="Q594" i="2"/>
  <c r="P594" i="2"/>
  <c r="O594" i="2"/>
  <c r="R593" i="2"/>
  <c r="Q593" i="2"/>
  <c r="P593" i="2"/>
  <c r="O593" i="2"/>
  <c r="R592" i="2"/>
  <c r="Q592" i="2"/>
  <c r="P592" i="2"/>
  <c r="O592" i="2"/>
  <c r="R591" i="2"/>
  <c r="Q591" i="2"/>
  <c r="P591" i="2"/>
  <c r="O591" i="2"/>
  <c r="R590" i="2"/>
  <c r="Q590" i="2"/>
  <c r="P590" i="2"/>
  <c r="O590" i="2"/>
  <c r="R589" i="2"/>
  <c r="Q589" i="2"/>
  <c r="P589" i="2"/>
  <c r="O589" i="2"/>
  <c r="R588" i="2"/>
  <c r="Q588" i="2"/>
  <c r="P588" i="2"/>
  <c r="O588" i="2"/>
  <c r="R587" i="2"/>
  <c r="Q587" i="2"/>
  <c r="P587" i="2"/>
  <c r="O587" i="2"/>
  <c r="R586" i="2"/>
  <c r="Q586" i="2"/>
  <c r="P586" i="2"/>
  <c r="O586" i="2"/>
  <c r="R585" i="2"/>
  <c r="Q585" i="2"/>
  <c r="P585" i="2"/>
  <c r="O585" i="2"/>
  <c r="R584" i="2"/>
  <c r="Q584" i="2"/>
  <c r="P584" i="2"/>
  <c r="O584" i="2"/>
  <c r="R583" i="2"/>
  <c r="Q583" i="2"/>
  <c r="P583" i="2"/>
  <c r="O583" i="2"/>
  <c r="R582" i="2"/>
  <c r="Q582" i="2"/>
  <c r="P582" i="2"/>
  <c r="O582" i="2"/>
  <c r="R581" i="2"/>
  <c r="Q581" i="2"/>
  <c r="P581" i="2"/>
  <c r="O581" i="2"/>
  <c r="R580" i="2"/>
  <c r="Q580" i="2"/>
  <c r="P580" i="2"/>
  <c r="O580" i="2"/>
  <c r="R579" i="2"/>
  <c r="Q579" i="2"/>
  <c r="P579" i="2"/>
  <c r="O579" i="2"/>
  <c r="R578" i="2"/>
  <c r="Q578" i="2"/>
  <c r="P578" i="2"/>
  <c r="O578" i="2"/>
  <c r="R577" i="2"/>
  <c r="Q577" i="2"/>
  <c r="P577" i="2"/>
  <c r="O577" i="2"/>
  <c r="R576" i="2"/>
  <c r="Q576" i="2"/>
  <c r="P576" i="2"/>
  <c r="O576" i="2"/>
  <c r="R575" i="2"/>
  <c r="Q575" i="2"/>
  <c r="P575" i="2"/>
  <c r="O575" i="2"/>
  <c r="R574" i="2"/>
  <c r="Q574" i="2"/>
  <c r="P574" i="2"/>
  <c r="O574" i="2"/>
  <c r="R573" i="2"/>
  <c r="Q573" i="2"/>
  <c r="P573" i="2"/>
  <c r="O573" i="2"/>
  <c r="R572" i="2"/>
  <c r="Q572" i="2"/>
  <c r="P572" i="2"/>
  <c r="O572" i="2"/>
  <c r="R571" i="2"/>
  <c r="Q571" i="2"/>
  <c r="P571" i="2"/>
  <c r="O571" i="2"/>
  <c r="R570" i="2"/>
  <c r="Q570" i="2"/>
  <c r="P570" i="2"/>
  <c r="O570" i="2"/>
  <c r="R569" i="2"/>
  <c r="Q569" i="2"/>
  <c r="P569" i="2"/>
  <c r="O569" i="2"/>
  <c r="R568" i="2"/>
  <c r="Q568" i="2"/>
  <c r="P568" i="2"/>
  <c r="O568" i="2"/>
  <c r="R567" i="2"/>
  <c r="Q567" i="2"/>
  <c r="P567" i="2"/>
  <c r="O567" i="2"/>
  <c r="R566" i="2"/>
  <c r="Q566" i="2"/>
  <c r="P566" i="2"/>
  <c r="O566" i="2"/>
  <c r="R565" i="2"/>
  <c r="Q565" i="2"/>
  <c r="P565" i="2"/>
  <c r="O565" i="2"/>
  <c r="R564" i="2"/>
  <c r="Q564" i="2"/>
  <c r="P564" i="2"/>
  <c r="O564" i="2"/>
  <c r="R563" i="2"/>
  <c r="Q563" i="2"/>
  <c r="P563" i="2"/>
  <c r="O563" i="2"/>
  <c r="R562" i="2"/>
  <c r="Q562" i="2"/>
  <c r="P562" i="2"/>
  <c r="O562" i="2"/>
  <c r="R561" i="2"/>
  <c r="Q561" i="2"/>
  <c r="P561" i="2"/>
  <c r="O561" i="2"/>
  <c r="R560" i="2"/>
  <c r="Q560" i="2"/>
  <c r="P560" i="2"/>
  <c r="O560" i="2"/>
  <c r="R559" i="2"/>
  <c r="Q559" i="2"/>
  <c r="P559" i="2"/>
  <c r="O559" i="2"/>
  <c r="R558" i="2"/>
  <c r="Q558" i="2"/>
  <c r="P558" i="2"/>
  <c r="O558" i="2"/>
  <c r="R557" i="2"/>
  <c r="Q557" i="2"/>
  <c r="P557" i="2"/>
  <c r="O557" i="2"/>
  <c r="R556" i="2"/>
  <c r="Q556" i="2"/>
  <c r="P556" i="2"/>
  <c r="O556" i="2"/>
  <c r="R555" i="2"/>
  <c r="Q555" i="2"/>
  <c r="P555" i="2"/>
  <c r="O555" i="2"/>
  <c r="R554" i="2"/>
  <c r="Q554" i="2"/>
  <c r="P554" i="2"/>
  <c r="O554" i="2"/>
  <c r="R553" i="2"/>
  <c r="Q553" i="2"/>
  <c r="P553" i="2"/>
  <c r="O553" i="2"/>
  <c r="R552" i="2"/>
  <c r="Q552" i="2"/>
  <c r="P552" i="2"/>
  <c r="O552" i="2"/>
  <c r="R551" i="2"/>
  <c r="Q551" i="2"/>
  <c r="P551" i="2"/>
  <c r="O551" i="2"/>
  <c r="R550" i="2"/>
  <c r="Q550" i="2"/>
  <c r="P550" i="2"/>
  <c r="O550" i="2"/>
  <c r="R549" i="2"/>
  <c r="Q549" i="2"/>
  <c r="P549" i="2"/>
  <c r="O549" i="2"/>
  <c r="R548" i="2"/>
  <c r="Q548" i="2"/>
  <c r="P548" i="2"/>
  <c r="O548" i="2"/>
  <c r="R547" i="2"/>
  <c r="Q547" i="2"/>
  <c r="P547" i="2"/>
  <c r="O547" i="2"/>
  <c r="R546" i="2"/>
  <c r="Q546" i="2"/>
  <c r="P546" i="2"/>
  <c r="O546" i="2"/>
  <c r="R545" i="2"/>
  <c r="Q545" i="2"/>
  <c r="P545" i="2"/>
  <c r="O545" i="2"/>
  <c r="R544" i="2"/>
  <c r="Q544" i="2"/>
  <c r="P544" i="2"/>
  <c r="O544" i="2"/>
  <c r="R543" i="2"/>
  <c r="Q543" i="2"/>
  <c r="P543" i="2"/>
  <c r="O543" i="2"/>
  <c r="R542" i="2"/>
  <c r="Q542" i="2"/>
  <c r="P542" i="2"/>
  <c r="O542" i="2"/>
  <c r="R541" i="2"/>
  <c r="Q541" i="2"/>
  <c r="P541" i="2"/>
  <c r="O541" i="2"/>
  <c r="R540" i="2"/>
  <c r="Q540" i="2"/>
  <c r="P540" i="2"/>
  <c r="O540" i="2"/>
  <c r="R539" i="2"/>
  <c r="Q539" i="2"/>
  <c r="P539" i="2"/>
  <c r="O539" i="2"/>
  <c r="R538" i="2"/>
  <c r="Q538" i="2"/>
  <c r="P538" i="2"/>
  <c r="O538" i="2"/>
  <c r="R537" i="2"/>
  <c r="Q537" i="2"/>
  <c r="P537" i="2"/>
  <c r="O537" i="2"/>
  <c r="R536" i="2"/>
  <c r="Q536" i="2"/>
  <c r="P536" i="2"/>
  <c r="O536" i="2"/>
  <c r="R535" i="2"/>
  <c r="Q535" i="2"/>
  <c r="P535" i="2"/>
  <c r="O535" i="2"/>
  <c r="R534" i="2"/>
  <c r="Q534" i="2"/>
  <c r="P534" i="2"/>
  <c r="O534" i="2"/>
  <c r="R533" i="2"/>
  <c r="Q533" i="2"/>
  <c r="P533" i="2"/>
  <c r="O533" i="2"/>
  <c r="R532" i="2"/>
  <c r="Q532" i="2"/>
  <c r="P532" i="2"/>
  <c r="O532" i="2"/>
  <c r="R531" i="2"/>
  <c r="Q531" i="2"/>
  <c r="P531" i="2"/>
  <c r="O531" i="2"/>
  <c r="R530" i="2"/>
  <c r="Q530" i="2"/>
  <c r="P530" i="2"/>
  <c r="O530" i="2"/>
  <c r="R529" i="2"/>
  <c r="Q529" i="2"/>
  <c r="P529" i="2"/>
  <c r="O529" i="2"/>
  <c r="R528" i="2"/>
  <c r="Q528" i="2"/>
  <c r="P528" i="2"/>
  <c r="O528" i="2"/>
  <c r="R527" i="2"/>
  <c r="Q527" i="2"/>
  <c r="P527" i="2"/>
  <c r="O527" i="2"/>
  <c r="R526" i="2"/>
  <c r="Q526" i="2"/>
  <c r="P526" i="2"/>
  <c r="O526" i="2"/>
  <c r="R525" i="2"/>
  <c r="Q525" i="2"/>
  <c r="P525" i="2"/>
  <c r="O525" i="2"/>
  <c r="R524" i="2"/>
  <c r="Q524" i="2"/>
  <c r="P524" i="2"/>
  <c r="O524" i="2"/>
  <c r="R523" i="2"/>
  <c r="Q523" i="2"/>
  <c r="P523" i="2"/>
  <c r="O523" i="2"/>
  <c r="R522" i="2"/>
  <c r="Q522" i="2"/>
  <c r="P522" i="2"/>
  <c r="O522" i="2"/>
  <c r="R521" i="2"/>
  <c r="Q521" i="2"/>
  <c r="P521" i="2"/>
  <c r="O521" i="2"/>
  <c r="R520" i="2"/>
  <c r="Q520" i="2"/>
  <c r="P520" i="2"/>
  <c r="O520" i="2"/>
  <c r="R519" i="2"/>
  <c r="Q519" i="2"/>
  <c r="P519" i="2"/>
  <c r="O519" i="2"/>
  <c r="R518" i="2"/>
  <c r="Q518" i="2"/>
  <c r="P518" i="2"/>
  <c r="O518" i="2"/>
  <c r="R517" i="2"/>
  <c r="Q517" i="2"/>
  <c r="P517" i="2"/>
  <c r="O517" i="2"/>
  <c r="R516" i="2"/>
  <c r="Q516" i="2"/>
  <c r="P516" i="2"/>
  <c r="O516" i="2"/>
  <c r="R515" i="2"/>
  <c r="Q515" i="2"/>
  <c r="P515" i="2"/>
  <c r="O515" i="2"/>
  <c r="R514" i="2"/>
  <c r="Q514" i="2"/>
  <c r="P514" i="2"/>
  <c r="O514" i="2"/>
  <c r="R513" i="2"/>
  <c r="Q513" i="2"/>
  <c r="P513" i="2"/>
  <c r="O513" i="2"/>
  <c r="R512" i="2"/>
  <c r="Q512" i="2"/>
  <c r="P512" i="2"/>
  <c r="O512" i="2"/>
  <c r="R511" i="2"/>
  <c r="Q511" i="2"/>
  <c r="P511" i="2"/>
  <c r="O511" i="2"/>
  <c r="R510" i="2"/>
  <c r="Q510" i="2"/>
  <c r="P510" i="2"/>
  <c r="O510" i="2"/>
  <c r="R509" i="2"/>
  <c r="Q509" i="2"/>
  <c r="P509" i="2"/>
  <c r="O509" i="2"/>
  <c r="R508" i="2"/>
  <c r="Q508" i="2"/>
  <c r="P508" i="2"/>
  <c r="O508" i="2"/>
  <c r="R507" i="2"/>
  <c r="Q507" i="2"/>
  <c r="P507" i="2"/>
  <c r="O507" i="2"/>
  <c r="R506" i="2"/>
  <c r="Q506" i="2"/>
  <c r="P506" i="2"/>
  <c r="O506" i="2"/>
  <c r="R505" i="2"/>
  <c r="Q505" i="2"/>
  <c r="P505" i="2"/>
  <c r="O505" i="2"/>
  <c r="R504" i="2"/>
  <c r="Q504" i="2"/>
  <c r="P504" i="2"/>
  <c r="O504" i="2"/>
  <c r="R503" i="2"/>
  <c r="Q503" i="2"/>
  <c r="P503" i="2"/>
  <c r="O503" i="2"/>
  <c r="R502" i="2"/>
  <c r="Q502" i="2"/>
  <c r="P502" i="2"/>
  <c r="O502" i="2"/>
  <c r="R501" i="2"/>
  <c r="Q501" i="2"/>
  <c r="P501" i="2"/>
  <c r="O501" i="2"/>
  <c r="R500" i="2"/>
  <c r="Q500" i="2"/>
  <c r="P500" i="2"/>
  <c r="O500" i="2"/>
  <c r="R499" i="2"/>
  <c r="Q499" i="2"/>
  <c r="P499" i="2"/>
  <c r="O499" i="2"/>
  <c r="R498" i="2"/>
  <c r="Q498" i="2"/>
  <c r="P498" i="2"/>
  <c r="O498" i="2"/>
  <c r="R497" i="2"/>
  <c r="Q497" i="2"/>
  <c r="P497" i="2"/>
  <c r="O497" i="2"/>
  <c r="R496" i="2"/>
  <c r="Q496" i="2"/>
  <c r="P496" i="2"/>
  <c r="O496" i="2"/>
  <c r="R495" i="2"/>
  <c r="Q495" i="2"/>
  <c r="P495" i="2"/>
  <c r="O495" i="2"/>
  <c r="R494" i="2"/>
  <c r="Q494" i="2"/>
  <c r="P494" i="2"/>
  <c r="O494" i="2"/>
  <c r="R493" i="2"/>
  <c r="Q493" i="2"/>
  <c r="P493" i="2"/>
  <c r="O493" i="2"/>
  <c r="R492" i="2"/>
  <c r="Q492" i="2"/>
  <c r="P492" i="2"/>
  <c r="O492" i="2"/>
  <c r="R491" i="2"/>
  <c r="Q491" i="2"/>
  <c r="P491" i="2"/>
  <c r="O491" i="2"/>
  <c r="R490" i="2"/>
  <c r="Q490" i="2"/>
  <c r="P490" i="2"/>
  <c r="O490" i="2"/>
  <c r="R489" i="2"/>
  <c r="Q489" i="2"/>
  <c r="P489" i="2"/>
  <c r="O489" i="2"/>
  <c r="R488" i="2"/>
  <c r="Q488" i="2"/>
  <c r="P488" i="2"/>
  <c r="O488" i="2"/>
  <c r="R487" i="2"/>
  <c r="Q487" i="2"/>
  <c r="P487" i="2"/>
  <c r="O487" i="2"/>
  <c r="R486" i="2"/>
  <c r="Q486" i="2"/>
  <c r="P486" i="2"/>
  <c r="O486" i="2"/>
  <c r="R485" i="2"/>
  <c r="Q485" i="2"/>
  <c r="P485" i="2"/>
  <c r="O485" i="2"/>
  <c r="R484" i="2"/>
  <c r="Q484" i="2"/>
  <c r="P484" i="2"/>
  <c r="O484" i="2"/>
  <c r="R483" i="2"/>
  <c r="Q483" i="2"/>
  <c r="P483" i="2"/>
  <c r="O483" i="2"/>
  <c r="R482" i="2"/>
  <c r="Q482" i="2"/>
  <c r="P482" i="2"/>
  <c r="O482" i="2"/>
  <c r="R481" i="2"/>
  <c r="Q481" i="2"/>
  <c r="P481" i="2"/>
  <c r="O481" i="2"/>
  <c r="R480" i="2"/>
  <c r="Q480" i="2"/>
  <c r="P480" i="2"/>
  <c r="O480" i="2"/>
  <c r="R479" i="2"/>
  <c r="Q479" i="2"/>
  <c r="P479" i="2"/>
  <c r="O479" i="2"/>
  <c r="R478" i="2"/>
  <c r="Q478" i="2"/>
  <c r="P478" i="2"/>
  <c r="O478" i="2"/>
  <c r="R477" i="2"/>
  <c r="Q477" i="2"/>
  <c r="P477" i="2"/>
  <c r="O477" i="2"/>
  <c r="R476" i="2"/>
  <c r="Q476" i="2"/>
  <c r="P476" i="2"/>
  <c r="O476" i="2"/>
  <c r="R475" i="2"/>
  <c r="Q475" i="2"/>
  <c r="P475" i="2"/>
  <c r="O475" i="2"/>
  <c r="R474" i="2"/>
  <c r="Q474" i="2"/>
  <c r="P474" i="2"/>
  <c r="O474" i="2"/>
  <c r="R473" i="2"/>
  <c r="Q473" i="2"/>
  <c r="P473" i="2"/>
  <c r="O473" i="2"/>
  <c r="R472" i="2"/>
  <c r="Q472" i="2"/>
  <c r="P472" i="2"/>
  <c r="O472" i="2"/>
  <c r="R471" i="2"/>
  <c r="Q471" i="2"/>
  <c r="P471" i="2"/>
  <c r="O471" i="2"/>
  <c r="R470" i="2"/>
  <c r="Q470" i="2"/>
  <c r="P470" i="2"/>
  <c r="O470" i="2"/>
  <c r="R469" i="2"/>
  <c r="Q469" i="2"/>
  <c r="P469" i="2"/>
  <c r="O469" i="2"/>
  <c r="R468" i="2"/>
  <c r="Q468" i="2"/>
  <c r="P468" i="2"/>
  <c r="O468" i="2"/>
  <c r="R467" i="2"/>
  <c r="Q467" i="2"/>
  <c r="P467" i="2"/>
  <c r="O467" i="2"/>
  <c r="R466" i="2"/>
  <c r="Q466" i="2"/>
  <c r="P466" i="2"/>
  <c r="O466" i="2"/>
  <c r="R465" i="2"/>
  <c r="Q465" i="2"/>
  <c r="P465" i="2"/>
  <c r="O465" i="2"/>
  <c r="R464" i="2"/>
  <c r="Q464" i="2"/>
  <c r="P464" i="2"/>
  <c r="O464" i="2"/>
  <c r="R463" i="2"/>
  <c r="Q463" i="2"/>
  <c r="P463" i="2"/>
  <c r="O463" i="2"/>
  <c r="R462" i="2"/>
  <c r="Q462" i="2"/>
  <c r="P462" i="2"/>
  <c r="O462" i="2"/>
  <c r="R461" i="2"/>
  <c r="Q461" i="2"/>
  <c r="P461" i="2"/>
  <c r="O461" i="2"/>
  <c r="R460" i="2"/>
  <c r="Q460" i="2"/>
  <c r="P460" i="2"/>
  <c r="O460" i="2"/>
  <c r="R459" i="2"/>
  <c r="Q459" i="2"/>
  <c r="P459" i="2"/>
  <c r="O459" i="2"/>
  <c r="R458" i="2"/>
  <c r="Q458" i="2"/>
  <c r="P458" i="2"/>
  <c r="O458" i="2"/>
  <c r="R457" i="2"/>
  <c r="Q457" i="2"/>
  <c r="P457" i="2"/>
  <c r="O457" i="2"/>
  <c r="R456" i="2"/>
  <c r="Q456" i="2"/>
  <c r="P456" i="2"/>
  <c r="O456" i="2"/>
  <c r="R455" i="2"/>
  <c r="Q455" i="2"/>
  <c r="P455" i="2"/>
  <c r="O455" i="2"/>
  <c r="R454" i="2"/>
  <c r="Q454" i="2"/>
  <c r="P454" i="2"/>
  <c r="O454" i="2"/>
  <c r="R453" i="2"/>
  <c r="Q453" i="2"/>
  <c r="P453" i="2"/>
  <c r="O453" i="2"/>
  <c r="R452" i="2"/>
  <c r="Q452" i="2"/>
  <c r="P452" i="2"/>
  <c r="O452" i="2"/>
  <c r="R451" i="2"/>
  <c r="Q451" i="2"/>
  <c r="P451" i="2"/>
  <c r="O451" i="2"/>
  <c r="R450" i="2"/>
  <c r="Q450" i="2"/>
  <c r="P450" i="2"/>
  <c r="O450" i="2"/>
  <c r="R449" i="2"/>
  <c r="Q449" i="2"/>
  <c r="P449" i="2"/>
  <c r="O449" i="2"/>
  <c r="R448" i="2"/>
  <c r="Q448" i="2"/>
  <c r="P448" i="2"/>
  <c r="O448" i="2"/>
  <c r="R447" i="2"/>
  <c r="Q447" i="2"/>
  <c r="P447" i="2"/>
  <c r="O447" i="2"/>
  <c r="R446" i="2"/>
  <c r="Q446" i="2"/>
  <c r="P446" i="2"/>
  <c r="O446" i="2"/>
  <c r="R445" i="2"/>
  <c r="Q445" i="2"/>
  <c r="P445" i="2"/>
  <c r="O445" i="2"/>
  <c r="R444" i="2"/>
  <c r="Q444" i="2"/>
  <c r="P444" i="2"/>
  <c r="O444" i="2"/>
  <c r="R443" i="2"/>
  <c r="Q443" i="2"/>
  <c r="P443" i="2"/>
  <c r="O443" i="2"/>
  <c r="R442" i="2"/>
  <c r="Q442" i="2"/>
  <c r="P442" i="2"/>
  <c r="O442" i="2"/>
  <c r="R441" i="2"/>
  <c r="Q441" i="2"/>
  <c r="P441" i="2"/>
  <c r="O441" i="2"/>
  <c r="R440" i="2"/>
  <c r="Q440" i="2"/>
  <c r="P440" i="2"/>
  <c r="O440" i="2"/>
  <c r="R439" i="2"/>
  <c r="Q439" i="2"/>
  <c r="P439" i="2"/>
  <c r="O439" i="2"/>
  <c r="R438" i="2"/>
  <c r="Q438" i="2"/>
  <c r="P438" i="2"/>
  <c r="O438" i="2"/>
  <c r="R437" i="2"/>
  <c r="Q437" i="2"/>
  <c r="P437" i="2"/>
  <c r="O437" i="2"/>
  <c r="R436" i="2"/>
  <c r="Q436" i="2"/>
  <c r="P436" i="2"/>
  <c r="O436" i="2"/>
  <c r="R435" i="2"/>
  <c r="Q435" i="2"/>
  <c r="P435" i="2"/>
  <c r="O435" i="2"/>
  <c r="R434" i="2"/>
  <c r="Q434" i="2"/>
  <c r="P434" i="2"/>
  <c r="O434" i="2"/>
  <c r="R433" i="2"/>
  <c r="Q433" i="2"/>
  <c r="P433" i="2"/>
  <c r="O433" i="2"/>
  <c r="R432" i="2"/>
  <c r="Q432" i="2"/>
  <c r="P432" i="2"/>
  <c r="O432" i="2"/>
  <c r="R431" i="2"/>
  <c r="Q431" i="2"/>
  <c r="P431" i="2"/>
  <c r="O431" i="2"/>
  <c r="R430" i="2"/>
  <c r="Q430" i="2"/>
  <c r="P430" i="2"/>
  <c r="O430" i="2"/>
  <c r="R429" i="2"/>
  <c r="Q429" i="2"/>
  <c r="P429" i="2"/>
  <c r="O429" i="2"/>
  <c r="R428" i="2"/>
  <c r="Q428" i="2"/>
  <c r="P428" i="2"/>
  <c r="O428" i="2"/>
  <c r="R427" i="2"/>
  <c r="Q427" i="2"/>
  <c r="P427" i="2"/>
  <c r="O427" i="2"/>
  <c r="R426" i="2"/>
  <c r="Q426" i="2"/>
  <c r="P426" i="2"/>
  <c r="O426" i="2"/>
  <c r="R425" i="2"/>
  <c r="Q425" i="2"/>
  <c r="P425" i="2"/>
  <c r="O425" i="2"/>
  <c r="R424" i="2"/>
  <c r="Q424" i="2"/>
  <c r="P424" i="2"/>
  <c r="O424" i="2"/>
  <c r="R423" i="2"/>
  <c r="Q423" i="2"/>
  <c r="P423" i="2"/>
  <c r="O423" i="2"/>
  <c r="R422" i="2"/>
  <c r="Q422" i="2"/>
  <c r="P422" i="2"/>
  <c r="O422" i="2"/>
  <c r="R421" i="2"/>
  <c r="Q421" i="2"/>
  <c r="P421" i="2"/>
  <c r="O421" i="2"/>
  <c r="R420" i="2"/>
  <c r="Q420" i="2"/>
  <c r="P420" i="2"/>
  <c r="O420" i="2"/>
  <c r="R419" i="2"/>
  <c r="Q419" i="2"/>
  <c r="P419" i="2"/>
  <c r="O419" i="2"/>
  <c r="R418" i="2"/>
  <c r="Q418" i="2"/>
  <c r="P418" i="2"/>
  <c r="O418" i="2"/>
  <c r="R417" i="2"/>
  <c r="Q417" i="2"/>
  <c r="P417" i="2"/>
  <c r="O417" i="2"/>
  <c r="R416" i="2"/>
  <c r="Q416" i="2"/>
  <c r="P416" i="2"/>
  <c r="O416" i="2"/>
  <c r="R415" i="2"/>
  <c r="Q415" i="2"/>
  <c r="P415" i="2"/>
  <c r="O415" i="2"/>
  <c r="R414" i="2"/>
  <c r="Q414" i="2"/>
  <c r="P414" i="2"/>
  <c r="O414" i="2"/>
  <c r="R413" i="2"/>
  <c r="Q413" i="2"/>
  <c r="P413" i="2"/>
  <c r="O413" i="2"/>
  <c r="R412" i="2"/>
  <c r="Q412" i="2"/>
  <c r="P412" i="2"/>
  <c r="O412" i="2"/>
  <c r="R411" i="2"/>
  <c r="Q411" i="2"/>
  <c r="P411" i="2"/>
  <c r="O411" i="2"/>
  <c r="R410" i="2"/>
  <c r="Q410" i="2"/>
  <c r="P410" i="2"/>
  <c r="O410" i="2"/>
  <c r="R409" i="2"/>
  <c r="Q409" i="2"/>
  <c r="P409" i="2"/>
  <c r="O409" i="2"/>
  <c r="R408" i="2"/>
  <c r="Q408" i="2"/>
  <c r="P408" i="2"/>
  <c r="O408" i="2"/>
  <c r="R407" i="2"/>
  <c r="Q407" i="2"/>
  <c r="P407" i="2"/>
  <c r="O407" i="2"/>
  <c r="R406" i="2"/>
  <c r="Q406" i="2"/>
  <c r="P406" i="2"/>
  <c r="O406" i="2"/>
  <c r="R405" i="2"/>
  <c r="Q405" i="2"/>
  <c r="P405" i="2"/>
  <c r="O405" i="2"/>
  <c r="R404" i="2"/>
  <c r="Q404" i="2"/>
  <c r="P404" i="2"/>
  <c r="O404" i="2"/>
  <c r="R403" i="2"/>
  <c r="Q403" i="2"/>
  <c r="P403" i="2"/>
  <c r="O403" i="2"/>
  <c r="R402" i="2"/>
  <c r="Q402" i="2"/>
  <c r="P402" i="2"/>
  <c r="O402" i="2"/>
  <c r="R401" i="2"/>
  <c r="Q401" i="2"/>
  <c r="P401" i="2"/>
  <c r="O401" i="2"/>
  <c r="R400" i="2"/>
  <c r="Q400" i="2"/>
  <c r="P400" i="2"/>
  <c r="O400" i="2"/>
  <c r="R399" i="2"/>
  <c r="Q399" i="2"/>
  <c r="P399" i="2"/>
  <c r="O399" i="2"/>
  <c r="R398" i="2"/>
  <c r="Q398" i="2"/>
  <c r="P398" i="2"/>
  <c r="O398" i="2"/>
  <c r="R397" i="2"/>
  <c r="Q397" i="2"/>
  <c r="P397" i="2"/>
  <c r="O397" i="2"/>
  <c r="R396" i="2"/>
  <c r="Q396" i="2"/>
  <c r="P396" i="2"/>
  <c r="O396" i="2"/>
  <c r="R395" i="2"/>
  <c r="Q395" i="2"/>
  <c r="P395" i="2"/>
  <c r="O395" i="2"/>
  <c r="R394" i="2"/>
  <c r="Q394" i="2"/>
  <c r="P394" i="2"/>
  <c r="O394" i="2"/>
  <c r="R393" i="2"/>
  <c r="Q393" i="2"/>
  <c r="P393" i="2"/>
  <c r="O393" i="2"/>
  <c r="R392" i="2"/>
  <c r="Q392" i="2"/>
  <c r="P392" i="2"/>
  <c r="O392" i="2"/>
  <c r="R391" i="2"/>
  <c r="Q391" i="2"/>
  <c r="P391" i="2"/>
  <c r="O391" i="2"/>
  <c r="R390" i="2"/>
  <c r="Q390" i="2"/>
  <c r="P390" i="2"/>
  <c r="O390" i="2"/>
  <c r="R389" i="2"/>
  <c r="Q389" i="2"/>
  <c r="P389" i="2"/>
  <c r="O389" i="2"/>
  <c r="R388" i="2"/>
  <c r="Q388" i="2"/>
  <c r="P388" i="2"/>
  <c r="O388" i="2"/>
  <c r="R387" i="2"/>
  <c r="Q387" i="2"/>
  <c r="P387" i="2"/>
  <c r="O387" i="2"/>
  <c r="R386" i="2"/>
  <c r="Q386" i="2"/>
  <c r="P386" i="2"/>
  <c r="O386" i="2"/>
  <c r="R385" i="2"/>
  <c r="Q385" i="2"/>
  <c r="P385" i="2"/>
  <c r="O385" i="2"/>
  <c r="R384" i="2"/>
  <c r="Q384" i="2"/>
  <c r="P384" i="2"/>
  <c r="O384" i="2"/>
  <c r="R383" i="2"/>
  <c r="Q383" i="2"/>
  <c r="P383" i="2"/>
  <c r="O383" i="2"/>
  <c r="R382" i="2"/>
  <c r="Q382" i="2"/>
  <c r="P382" i="2"/>
  <c r="O382" i="2"/>
  <c r="R381" i="2"/>
  <c r="Q381" i="2"/>
  <c r="P381" i="2"/>
  <c r="O381" i="2"/>
  <c r="R380" i="2"/>
  <c r="Q380" i="2"/>
  <c r="P380" i="2"/>
  <c r="O380" i="2"/>
  <c r="R379" i="2"/>
  <c r="Q379" i="2"/>
  <c r="P379" i="2"/>
  <c r="O379" i="2"/>
  <c r="R378" i="2"/>
  <c r="Q378" i="2"/>
  <c r="P378" i="2"/>
  <c r="O378" i="2"/>
  <c r="R377" i="2"/>
  <c r="Q377" i="2"/>
  <c r="P377" i="2"/>
  <c r="O377" i="2"/>
  <c r="R376" i="2"/>
  <c r="Q376" i="2"/>
  <c r="P376" i="2"/>
  <c r="O376" i="2"/>
  <c r="R375" i="2"/>
  <c r="Q375" i="2"/>
  <c r="P375" i="2"/>
  <c r="O375" i="2"/>
  <c r="R374" i="2"/>
  <c r="Q374" i="2"/>
  <c r="P374" i="2"/>
  <c r="O374" i="2"/>
  <c r="R373" i="2"/>
  <c r="Q373" i="2"/>
  <c r="P373" i="2"/>
  <c r="O373" i="2"/>
  <c r="R372" i="2"/>
  <c r="Q372" i="2"/>
  <c r="P372" i="2"/>
  <c r="O372" i="2"/>
  <c r="R371" i="2"/>
  <c r="Q371" i="2"/>
  <c r="P371" i="2"/>
  <c r="O371" i="2"/>
  <c r="R370" i="2"/>
  <c r="Q370" i="2"/>
  <c r="P370" i="2"/>
  <c r="O370" i="2"/>
  <c r="R369" i="2"/>
  <c r="Q369" i="2"/>
  <c r="P369" i="2"/>
  <c r="O369" i="2"/>
  <c r="R368" i="2"/>
  <c r="Q368" i="2"/>
  <c r="P368" i="2"/>
  <c r="O368" i="2"/>
  <c r="R367" i="2"/>
  <c r="Q367" i="2"/>
  <c r="P367" i="2"/>
  <c r="O367" i="2"/>
  <c r="R366" i="2"/>
  <c r="Q366" i="2"/>
  <c r="P366" i="2"/>
  <c r="O366" i="2"/>
  <c r="R365" i="2"/>
  <c r="Q365" i="2"/>
  <c r="P365" i="2"/>
  <c r="O365" i="2"/>
  <c r="R364" i="2"/>
  <c r="Q364" i="2"/>
  <c r="P364" i="2"/>
  <c r="O364" i="2"/>
  <c r="R363" i="2"/>
  <c r="Q363" i="2"/>
  <c r="P363" i="2"/>
  <c r="O363" i="2"/>
  <c r="R362" i="2"/>
  <c r="Q362" i="2"/>
  <c r="P362" i="2"/>
  <c r="O362" i="2"/>
  <c r="R361" i="2"/>
  <c r="Q361" i="2"/>
  <c r="P361" i="2"/>
  <c r="O361" i="2"/>
  <c r="R360" i="2"/>
  <c r="Q360" i="2"/>
  <c r="P360" i="2"/>
  <c r="O360" i="2"/>
  <c r="R359" i="2"/>
  <c r="Q359" i="2"/>
  <c r="P359" i="2"/>
  <c r="O359" i="2"/>
  <c r="R358" i="2"/>
  <c r="Q358" i="2"/>
  <c r="P358" i="2"/>
  <c r="O358" i="2"/>
  <c r="R357" i="2"/>
  <c r="Q357" i="2"/>
  <c r="P357" i="2"/>
  <c r="O357" i="2"/>
  <c r="R356" i="2"/>
  <c r="Q356" i="2"/>
  <c r="P356" i="2"/>
  <c r="O356" i="2"/>
  <c r="R355" i="2"/>
  <c r="Q355" i="2"/>
  <c r="P355" i="2"/>
  <c r="O355" i="2"/>
  <c r="R354" i="2"/>
  <c r="Q354" i="2"/>
  <c r="P354" i="2"/>
  <c r="O354" i="2"/>
  <c r="R353" i="2"/>
  <c r="Q353" i="2"/>
  <c r="P353" i="2"/>
  <c r="O353" i="2"/>
  <c r="R352" i="2"/>
  <c r="Q352" i="2"/>
  <c r="P352" i="2"/>
  <c r="O352" i="2"/>
  <c r="R351" i="2"/>
  <c r="Q351" i="2"/>
  <c r="P351" i="2"/>
  <c r="O351" i="2"/>
  <c r="R350" i="2"/>
  <c r="Q350" i="2"/>
  <c r="P350" i="2"/>
  <c r="O350" i="2"/>
  <c r="R349" i="2"/>
  <c r="Q349" i="2"/>
  <c r="P349" i="2"/>
  <c r="O349" i="2"/>
  <c r="R348" i="2"/>
  <c r="Q348" i="2"/>
  <c r="P348" i="2"/>
  <c r="O348" i="2"/>
  <c r="R347" i="2"/>
  <c r="Q347" i="2"/>
  <c r="P347" i="2"/>
  <c r="O347" i="2"/>
  <c r="R346" i="2"/>
  <c r="Q346" i="2"/>
  <c r="P346" i="2"/>
  <c r="O346" i="2"/>
  <c r="R345" i="2"/>
  <c r="Q345" i="2"/>
  <c r="P345" i="2"/>
  <c r="O345" i="2"/>
  <c r="R344" i="2"/>
  <c r="Q344" i="2"/>
  <c r="P344" i="2"/>
  <c r="O344" i="2"/>
  <c r="R343" i="2"/>
  <c r="Q343" i="2"/>
  <c r="P343" i="2"/>
  <c r="O343" i="2"/>
  <c r="R342" i="2"/>
  <c r="Q342" i="2"/>
  <c r="P342" i="2"/>
  <c r="O342" i="2"/>
  <c r="R341" i="2"/>
  <c r="Q341" i="2"/>
  <c r="P341" i="2"/>
  <c r="O341" i="2"/>
  <c r="R340" i="2"/>
  <c r="Q340" i="2"/>
  <c r="P340" i="2"/>
  <c r="O340" i="2"/>
  <c r="R339" i="2"/>
  <c r="Q339" i="2"/>
  <c r="P339" i="2"/>
  <c r="O339" i="2"/>
  <c r="R338" i="2"/>
  <c r="Q338" i="2"/>
  <c r="P338" i="2"/>
  <c r="O338" i="2"/>
  <c r="R337" i="2"/>
  <c r="Q337" i="2"/>
  <c r="P337" i="2"/>
  <c r="O337" i="2"/>
  <c r="R336" i="2"/>
  <c r="Q336" i="2"/>
  <c r="P336" i="2"/>
  <c r="O336" i="2"/>
  <c r="R335" i="2"/>
  <c r="Q335" i="2"/>
  <c r="P335" i="2"/>
  <c r="O335" i="2"/>
  <c r="R334" i="2"/>
  <c r="Q334" i="2"/>
  <c r="P334" i="2"/>
  <c r="O334" i="2"/>
  <c r="R333" i="2"/>
  <c r="Q333" i="2"/>
  <c r="P333" i="2"/>
  <c r="O333" i="2"/>
  <c r="R332" i="2"/>
  <c r="Q332" i="2"/>
  <c r="P332" i="2"/>
  <c r="O332" i="2"/>
  <c r="R331" i="2"/>
  <c r="Q331" i="2"/>
  <c r="P331" i="2"/>
  <c r="O331" i="2"/>
  <c r="R330" i="2"/>
  <c r="Q330" i="2"/>
  <c r="P330" i="2"/>
  <c r="O330" i="2"/>
  <c r="R329" i="2"/>
  <c r="Q329" i="2"/>
  <c r="P329" i="2"/>
  <c r="O329" i="2"/>
  <c r="R328" i="2"/>
  <c r="Q328" i="2"/>
  <c r="P328" i="2"/>
  <c r="O328" i="2"/>
  <c r="R327" i="2"/>
  <c r="Q327" i="2"/>
  <c r="P327" i="2"/>
  <c r="O327" i="2"/>
  <c r="R326" i="2"/>
  <c r="Q326" i="2"/>
  <c r="P326" i="2"/>
  <c r="O326" i="2"/>
  <c r="R325" i="2"/>
  <c r="Q325" i="2"/>
  <c r="P325" i="2"/>
  <c r="O325" i="2"/>
  <c r="R324" i="2"/>
  <c r="Q324" i="2"/>
  <c r="P324" i="2"/>
  <c r="O324" i="2"/>
  <c r="R323" i="2"/>
  <c r="Q323" i="2"/>
  <c r="P323" i="2"/>
  <c r="O323" i="2"/>
  <c r="R322" i="2"/>
  <c r="Q322" i="2"/>
  <c r="P322" i="2"/>
  <c r="O322" i="2"/>
  <c r="R321" i="2"/>
  <c r="Q321" i="2"/>
  <c r="P321" i="2"/>
  <c r="O321" i="2"/>
  <c r="R320" i="2"/>
  <c r="Q320" i="2"/>
  <c r="P320" i="2"/>
  <c r="O320" i="2"/>
  <c r="R319" i="2"/>
  <c r="Q319" i="2"/>
  <c r="P319" i="2"/>
  <c r="O319" i="2"/>
  <c r="R318" i="2"/>
  <c r="Q318" i="2"/>
  <c r="P318" i="2"/>
  <c r="O318" i="2"/>
  <c r="R317" i="2"/>
  <c r="Q317" i="2"/>
  <c r="P317" i="2"/>
  <c r="O317" i="2"/>
  <c r="R316" i="2"/>
  <c r="Q316" i="2"/>
  <c r="P316" i="2"/>
  <c r="O316" i="2"/>
  <c r="R315" i="2"/>
  <c r="Q315" i="2"/>
  <c r="P315" i="2"/>
  <c r="O315" i="2"/>
  <c r="R314" i="2"/>
  <c r="Q314" i="2"/>
  <c r="P314" i="2"/>
  <c r="O314" i="2"/>
  <c r="R313" i="2"/>
  <c r="Q313" i="2"/>
  <c r="P313" i="2"/>
  <c r="O313" i="2"/>
  <c r="R312" i="2"/>
  <c r="Q312" i="2"/>
  <c r="P312" i="2"/>
  <c r="O312" i="2"/>
  <c r="R311" i="2"/>
  <c r="Q311" i="2"/>
  <c r="P311" i="2"/>
  <c r="O311" i="2"/>
  <c r="R310" i="2"/>
  <c r="Q310" i="2"/>
  <c r="P310" i="2"/>
  <c r="O310" i="2"/>
  <c r="R309" i="2"/>
  <c r="Q309" i="2"/>
  <c r="P309" i="2"/>
  <c r="O309" i="2"/>
  <c r="R308" i="2"/>
  <c r="Q308" i="2"/>
  <c r="P308" i="2"/>
  <c r="O308" i="2"/>
  <c r="R307" i="2"/>
  <c r="Q307" i="2"/>
  <c r="P307" i="2"/>
  <c r="O307" i="2"/>
  <c r="R306" i="2"/>
  <c r="Q306" i="2"/>
  <c r="P306" i="2"/>
  <c r="O306" i="2"/>
  <c r="R305" i="2"/>
  <c r="Q305" i="2"/>
  <c r="P305" i="2"/>
  <c r="O305" i="2"/>
  <c r="R304" i="2"/>
  <c r="Q304" i="2"/>
  <c r="P304" i="2"/>
  <c r="O304" i="2"/>
  <c r="R303" i="2"/>
  <c r="Q303" i="2"/>
  <c r="P303" i="2"/>
  <c r="O303" i="2"/>
  <c r="R302" i="2"/>
  <c r="Q302" i="2"/>
  <c r="P302" i="2"/>
  <c r="O302" i="2"/>
  <c r="R301" i="2"/>
  <c r="Q301" i="2"/>
  <c r="P301" i="2"/>
  <c r="O301" i="2"/>
  <c r="R300" i="2"/>
  <c r="Q300" i="2"/>
  <c r="P300" i="2"/>
  <c r="O300" i="2"/>
  <c r="R299" i="2"/>
  <c r="Q299" i="2"/>
  <c r="P299" i="2"/>
  <c r="O299" i="2"/>
  <c r="R298" i="2"/>
  <c r="Q298" i="2"/>
  <c r="P298" i="2"/>
  <c r="O298" i="2"/>
  <c r="R297" i="2"/>
  <c r="Q297" i="2"/>
  <c r="P297" i="2"/>
  <c r="O297" i="2"/>
  <c r="R296" i="2"/>
  <c r="Q296" i="2"/>
  <c r="P296" i="2"/>
  <c r="O296" i="2"/>
  <c r="R295" i="2"/>
  <c r="Q295" i="2"/>
  <c r="P295" i="2"/>
  <c r="O295" i="2"/>
  <c r="R294" i="2"/>
  <c r="Q294" i="2"/>
  <c r="P294" i="2"/>
  <c r="O294" i="2"/>
  <c r="R293" i="2"/>
  <c r="Q293" i="2"/>
  <c r="P293" i="2"/>
  <c r="O293" i="2"/>
  <c r="R292" i="2"/>
  <c r="Q292" i="2"/>
  <c r="P292" i="2"/>
  <c r="O292" i="2"/>
  <c r="R291" i="2"/>
  <c r="Q291" i="2"/>
  <c r="P291" i="2"/>
  <c r="O291" i="2"/>
  <c r="R290" i="2"/>
  <c r="Q290" i="2"/>
  <c r="P290" i="2"/>
  <c r="O290" i="2"/>
  <c r="R289" i="2"/>
  <c r="Q289" i="2"/>
  <c r="P289" i="2"/>
  <c r="O289" i="2"/>
  <c r="R288" i="2"/>
  <c r="Q288" i="2"/>
  <c r="P288" i="2"/>
  <c r="O288" i="2"/>
  <c r="R287" i="2"/>
  <c r="Q287" i="2"/>
  <c r="P287" i="2"/>
  <c r="O287" i="2"/>
  <c r="R286" i="2"/>
  <c r="Q286" i="2"/>
  <c r="P286" i="2"/>
  <c r="O286" i="2"/>
  <c r="R285" i="2"/>
  <c r="Q285" i="2"/>
  <c r="P285" i="2"/>
  <c r="O285" i="2"/>
  <c r="R284" i="2"/>
  <c r="Q284" i="2"/>
  <c r="P284" i="2"/>
  <c r="O284" i="2"/>
  <c r="R283" i="2"/>
  <c r="Q283" i="2"/>
  <c r="P283" i="2"/>
  <c r="O283" i="2"/>
  <c r="R282" i="2"/>
  <c r="Q282" i="2"/>
  <c r="P282" i="2"/>
  <c r="O282" i="2"/>
  <c r="R281" i="2"/>
  <c r="Q281" i="2"/>
  <c r="P281" i="2"/>
  <c r="O281" i="2"/>
  <c r="R280" i="2"/>
  <c r="Q280" i="2"/>
  <c r="P280" i="2"/>
  <c r="O280" i="2"/>
  <c r="R279" i="2"/>
  <c r="Q279" i="2"/>
  <c r="P279" i="2"/>
  <c r="O279" i="2"/>
  <c r="R278" i="2"/>
  <c r="Q278" i="2"/>
  <c r="P278" i="2"/>
  <c r="O278" i="2"/>
  <c r="R277" i="2"/>
  <c r="Q277" i="2"/>
  <c r="P277" i="2"/>
  <c r="O277" i="2"/>
  <c r="R276" i="2"/>
  <c r="Q276" i="2"/>
  <c r="P276" i="2"/>
  <c r="O276" i="2"/>
  <c r="R275" i="2"/>
  <c r="Q275" i="2"/>
  <c r="P275" i="2"/>
  <c r="O275" i="2"/>
  <c r="R274" i="2"/>
  <c r="Q274" i="2"/>
  <c r="P274" i="2"/>
  <c r="O274" i="2"/>
  <c r="R273" i="2"/>
  <c r="Q273" i="2"/>
  <c r="P273" i="2"/>
  <c r="O273" i="2"/>
  <c r="R272" i="2"/>
  <c r="Q272" i="2"/>
  <c r="P272" i="2"/>
  <c r="O272" i="2"/>
  <c r="R271" i="2"/>
  <c r="Q271" i="2"/>
  <c r="P271" i="2"/>
  <c r="O271" i="2"/>
  <c r="R270" i="2"/>
  <c r="Q270" i="2"/>
  <c r="P270" i="2"/>
  <c r="O270" i="2"/>
  <c r="R269" i="2"/>
  <c r="Q269" i="2"/>
  <c r="P269" i="2"/>
  <c r="O269" i="2"/>
  <c r="R268" i="2"/>
  <c r="Q268" i="2"/>
  <c r="P268" i="2"/>
  <c r="O268" i="2"/>
  <c r="R267" i="2"/>
  <c r="Q267" i="2"/>
  <c r="P267" i="2"/>
  <c r="O267" i="2"/>
  <c r="R266" i="2"/>
  <c r="Q266" i="2"/>
  <c r="P266" i="2"/>
  <c r="O266" i="2"/>
  <c r="R265" i="2"/>
  <c r="Q265" i="2"/>
  <c r="P265" i="2"/>
  <c r="O265" i="2"/>
  <c r="R264" i="2"/>
  <c r="Q264" i="2"/>
  <c r="P264" i="2"/>
  <c r="O264" i="2"/>
  <c r="R263" i="2"/>
  <c r="Q263" i="2"/>
  <c r="P263" i="2"/>
  <c r="O263" i="2"/>
  <c r="R262" i="2"/>
  <c r="Q262" i="2"/>
  <c r="P262" i="2"/>
  <c r="O262" i="2"/>
  <c r="R261" i="2"/>
  <c r="Q261" i="2"/>
  <c r="P261" i="2"/>
  <c r="O261" i="2"/>
  <c r="R260" i="2"/>
  <c r="Q260" i="2"/>
  <c r="P260" i="2"/>
  <c r="O260" i="2"/>
  <c r="R259" i="2"/>
  <c r="Q259" i="2"/>
  <c r="P259" i="2"/>
  <c r="O259" i="2"/>
  <c r="R258" i="2"/>
  <c r="Q258" i="2"/>
  <c r="P258" i="2"/>
  <c r="O258" i="2"/>
  <c r="R257" i="2"/>
  <c r="Q257" i="2"/>
  <c r="P257" i="2"/>
  <c r="O257" i="2"/>
  <c r="R256" i="2"/>
  <c r="Q256" i="2"/>
  <c r="P256" i="2"/>
  <c r="O256" i="2"/>
  <c r="R255" i="2"/>
  <c r="Q255" i="2"/>
  <c r="P255" i="2"/>
  <c r="O255" i="2"/>
  <c r="R254" i="2"/>
  <c r="Q254" i="2"/>
  <c r="P254" i="2"/>
  <c r="O254" i="2"/>
  <c r="R253" i="2"/>
  <c r="Q253" i="2"/>
  <c r="P253" i="2"/>
  <c r="O253" i="2"/>
  <c r="R252" i="2"/>
  <c r="Q252" i="2"/>
  <c r="P252" i="2"/>
  <c r="O252" i="2"/>
  <c r="R251" i="2"/>
  <c r="Q251" i="2"/>
  <c r="P251" i="2"/>
  <c r="O251" i="2"/>
  <c r="R250" i="2"/>
  <c r="Q250" i="2"/>
  <c r="P250" i="2"/>
  <c r="O250" i="2"/>
  <c r="R249" i="2"/>
  <c r="Q249" i="2"/>
  <c r="P249" i="2"/>
  <c r="O249" i="2"/>
  <c r="R248" i="2"/>
  <c r="Q248" i="2"/>
  <c r="P248" i="2"/>
  <c r="O248" i="2"/>
  <c r="R247" i="2"/>
  <c r="Q247" i="2"/>
  <c r="P247" i="2"/>
  <c r="O247" i="2"/>
  <c r="R246" i="2"/>
  <c r="Q246" i="2"/>
  <c r="P246" i="2"/>
  <c r="O246" i="2"/>
  <c r="R245" i="2"/>
  <c r="Q245" i="2"/>
  <c r="P245" i="2"/>
  <c r="O245" i="2"/>
  <c r="R244" i="2"/>
  <c r="Q244" i="2"/>
  <c r="P244" i="2"/>
  <c r="O244" i="2"/>
  <c r="R243" i="2"/>
  <c r="Q243" i="2"/>
  <c r="P243" i="2"/>
  <c r="O243" i="2"/>
  <c r="R242" i="2"/>
  <c r="Q242" i="2"/>
  <c r="P242" i="2"/>
  <c r="O242" i="2"/>
  <c r="R241" i="2"/>
  <c r="Q241" i="2"/>
  <c r="P241" i="2"/>
  <c r="O241" i="2"/>
  <c r="R240" i="2"/>
  <c r="Q240" i="2"/>
  <c r="P240" i="2"/>
  <c r="O240" i="2"/>
  <c r="R239" i="2"/>
  <c r="Q239" i="2"/>
  <c r="P239" i="2"/>
  <c r="O239" i="2"/>
  <c r="R238" i="2"/>
  <c r="Q238" i="2"/>
  <c r="P238" i="2"/>
  <c r="O238" i="2"/>
  <c r="R237" i="2"/>
  <c r="Q237" i="2"/>
  <c r="P237" i="2"/>
  <c r="O237" i="2"/>
  <c r="R236" i="2"/>
  <c r="Q236" i="2"/>
  <c r="P236" i="2"/>
  <c r="O236" i="2"/>
  <c r="R235" i="2"/>
  <c r="Q235" i="2"/>
  <c r="P235" i="2"/>
  <c r="O235" i="2"/>
  <c r="R234" i="2"/>
  <c r="Q234" i="2"/>
  <c r="P234" i="2"/>
  <c r="O234" i="2"/>
  <c r="R233" i="2"/>
  <c r="Q233" i="2"/>
  <c r="P233" i="2"/>
  <c r="O233" i="2"/>
  <c r="R232" i="2"/>
  <c r="Q232" i="2"/>
  <c r="P232" i="2"/>
  <c r="O232" i="2"/>
  <c r="R231" i="2"/>
  <c r="Q231" i="2"/>
  <c r="P231" i="2"/>
  <c r="O231" i="2"/>
  <c r="R230" i="2"/>
  <c r="Q230" i="2"/>
  <c r="P230" i="2"/>
  <c r="O230" i="2"/>
  <c r="R229" i="2"/>
  <c r="Q229" i="2"/>
  <c r="P229" i="2"/>
  <c r="O229" i="2"/>
  <c r="R228" i="2"/>
  <c r="Q228" i="2"/>
  <c r="P228" i="2"/>
  <c r="O228" i="2"/>
  <c r="R227" i="2"/>
  <c r="Q227" i="2"/>
  <c r="P227" i="2"/>
  <c r="O227" i="2"/>
  <c r="R226" i="2"/>
  <c r="Q226" i="2"/>
  <c r="P226" i="2"/>
  <c r="O226" i="2"/>
  <c r="R225" i="2"/>
  <c r="Q225" i="2"/>
  <c r="P225" i="2"/>
  <c r="O225" i="2"/>
  <c r="R224" i="2"/>
  <c r="Q224" i="2"/>
  <c r="P224" i="2"/>
  <c r="O224" i="2"/>
  <c r="R223" i="2"/>
  <c r="Q223" i="2"/>
  <c r="P223" i="2"/>
  <c r="O223" i="2"/>
  <c r="R222" i="2"/>
  <c r="Q222" i="2"/>
  <c r="P222" i="2"/>
  <c r="O222" i="2"/>
  <c r="R221" i="2"/>
  <c r="Q221" i="2"/>
  <c r="P221" i="2"/>
  <c r="O221" i="2"/>
  <c r="R220" i="2"/>
  <c r="Q220" i="2"/>
  <c r="P220" i="2"/>
  <c r="O220" i="2"/>
  <c r="R219" i="2"/>
  <c r="Q219" i="2"/>
  <c r="P219" i="2"/>
  <c r="O219" i="2"/>
  <c r="R218" i="2"/>
  <c r="Q218" i="2"/>
  <c r="P218" i="2"/>
  <c r="O218" i="2"/>
  <c r="R217" i="2"/>
  <c r="Q217" i="2"/>
  <c r="P217" i="2"/>
  <c r="O217" i="2"/>
  <c r="R216" i="2"/>
  <c r="Q216" i="2"/>
  <c r="P216" i="2"/>
  <c r="O216" i="2"/>
  <c r="R215" i="2"/>
  <c r="Q215" i="2"/>
  <c r="P215" i="2"/>
  <c r="O215" i="2"/>
  <c r="R214" i="2"/>
  <c r="Q214" i="2"/>
  <c r="P214" i="2"/>
  <c r="O214" i="2"/>
  <c r="R213" i="2"/>
  <c r="Q213" i="2"/>
  <c r="P213" i="2"/>
  <c r="O213" i="2"/>
  <c r="R212" i="2"/>
  <c r="Q212" i="2"/>
  <c r="P212" i="2"/>
  <c r="O212" i="2"/>
  <c r="R211" i="2"/>
  <c r="Q211" i="2"/>
  <c r="P211" i="2"/>
  <c r="O211" i="2"/>
  <c r="R210" i="2"/>
  <c r="Q210" i="2"/>
  <c r="P210" i="2"/>
  <c r="O210" i="2"/>
  <c r="R209" i="2"/>
  <c r="Q209" i="2"/>
  <c r="P209" i="2"/>
  <c r="O209" i="2"/>
  <c r="R208" i="2"/>
  <c r="Q208" i="2"/>
  <c r="P208" i="2"/>
  <c r="O208" i="2"/>
  <c r="R207" i="2"/>
  <c r="Q207" i="2"/>
  <c r="P207" i="2"/>
  <c r="O207" i="2"/>
  <c r="R206" i="2"/>
  <c r="Q206" i="2"/>
  <c r="P206" i="2"/>
  <c r="O206" i="2"/>
  <c r="R205" i="2"/>
  <c r="Q205" i="2"/>
  <c r="P205" i="2"/>
  <c r="O205" i="2"/>
  <c r="R204" i="2"/>
  <c r="Q204" i="2"/>
  <c r="P204" i="2"/>
  <c r="O204" i="2"/>
  <c r="R203" i="2"/>
  <c r="Q203" i="2"/>
  <c r="P203" i="2"/>
  <c r="O203" i="2"/>
  <c r="R202" i="2"/>
  <c r="Q202" i="2"/>
  <c r="P202" i="2"/>
  <c r="O202" i="2"/>
  <c r="R201" i="2"/>
  <c r="Q201" i="2"/>
  <c r="P201" i="2"/>
  <c r="O201" i="2"/>
  <c r="R200" i="2"/>
  <c r="Q200" i="2"/>
  <c r="P200" i="2"/>
  <c r="O200" i="2"/>
  <c r="R199" i="2"/>
  <c r="Q199" i="2"/>
  <c r="P199" i="2"/>
  <c r="O199" i="2"/>
  <c r="R198" i="2"/>
  <c r="Q198" i="2"/>
  <c r="P198" i="2"/>
  <c r="O198" i="2"/>
  <c r="R197" i="2"/>
  <c r="Q197" i="2"/>
  <c r="P197" i="2"/>
  <c r="O197" i="2"/>
  <c r="R196" i="2"/>
  <c r="Q196" i="2"/>
  <c r="P196" i="2"/>
  <c r="O196" i="2"/>
  <c r="R195" i="2"/>
  <c r="Q195" i="2"/>
  <c r="P195" i="2"/>
  <c r="O195" i="2"/>
  <c r="R194" i="2"/>
  <c r="Q194" i="2"/>
  <c r="P194" i="2"/>
  <c r="O194" i="2"/>
  <c r="R193" i="2"/>
  <c r="Q193" i="2"/>
  <c r="P193" i="2"/>
  <c r="O193" i="2"/>
  <c r="R192" i="2"/>
  <c r="Q192" i="2"/>
  <c r="P192" i="2"/>
  <c r="O192" i="2"/>
  <c r="R191" i="2"/>
  <c r="Q191" i="2"/>
  <c r="P191" i="2"/>
  <c r="O191" i="2"/>
  <c r="R190" i="2"/>
  <c r="Q190" i="2"/>
  <c r="P190" i="2"/>
  <c r="O190" i="2"/>
  <c r="R189" i="2"/>
  <c r="Q189" i="2"/>
  <c r="P189" i="2"/>
  <c r="O189" i="2"/>
  <c r="R188" i="2"/>
  <c r="Q188" i="2"/>
  <c r="P188" i="2"/>
  <c r="O188" i="2"/>
  <c r="R187" i="2"/>
  <c r="Q187" i="2"/>
  <c r="P187" i="2"/>
  <c r="O187" i="2"/>
  <c r="R186" i="2"/>
  <c r="Q186" i="2"/>
  <c r="P186" i="2"/>
  <c r="O186" i="2"/>
  <c r="R185" i="2"/>
  <c r="Q185" i="2"/>
  <c r="P185" i="2"/>
  <c r="O185" i="2"/>
  <c r="R184" i="2"/>
  <c r="Q184" i="2"/>
  <c r="P184" i="2"/>
  <c r="O184" i="2"/>
  <c r="R183" i="2"/>
  <c r="Q183" i="2"/>
  <c r="P183" i="2"/>
  <c r="O183" i="2"/>
  <c r="R182" i="2"/>
  <c r="Q182" i="2"/>
  <c r="P182" i="2"/>
  <c r="O182" i="2"/>
  <c r="R181" i="2"/>
  <c r="Q181" i="2"/>
  <c r="P181" i="2"/>
  <c r="O181" i="2"/>
  <c r="R180" i="2"/>
  <c r="Q180" i="2"/>
  <c r="P180" i="2"/>
  <c r="O180" i="2"/>
  <c r="R179" i="2"/>
  <c r="Q179" i="2"/>
  <c r="P179" i="2"/>
  <c r="O179" i="2"/>
  <c r="R178" i="2"/>
  <c r="Q178" i="2"/>
  <c r="P178" i="2"/>
  <c r="O178" i="2"/>
  <c r="R177" i="2"/>
  <c r="Q177" i="2"/>
  <c r="P177" i="2"/>
  <c r="O177" i="2"/>
  <c r="R176" i="2"/>
  <c r="Q176" i="2"/>
  <c r="P176" i="2"/>
  <c r="O176" i="2"/>
  <c r="R175" i="2"/>
  <c r="Q175" i="2"/>
  <c r="P175" i="2"/>
  <c r="O175" i="2"/>
  <c r="R174" i="2"/>
  <c r="Q174" i="2"/>
  <c r="P174" i="2"/>
  <c r="O174" i="2"/>
  <c r="R173" i="2"/>
  <c r="Q173" i="2"/>
  <c r="P173" i="2"/>
  <c r="O173" i="2"/>
  <c r="R172" i="2"/>
  <c r="Q172" i="2"/>
  <c r="P172" i="2"/>
  <c r="O172" i="2"/>
  <c r="R171" i="2"/>
  <c r="Q171" i="2"/>
  <c r="P171" i="2"/>
  <c r="O171" i="2"/>
  <c r="R170" i="2"/>
  <c r="Q170" i="2"/>
  <c r="P170" i="2"/>
  <c r="O170" i="2"/>
  <c r="R169" i="2"/>
  <c r="Q169" i="2"/>
  <c r="P169" i="2"/>
  <c r="O169" i="2"/>
  <c r="R168" i="2"/>
  <c r="Q168" i="2"/>
  <c r="P168" i="2"/>
  <c r="O168" i="2"/>
  <c r="R167" i="2"/>
  <c r="Q167" i="2"/>
  <c r="P167" i="2"/>
  <c r="O167" i="2"/>
  <c r="R166" i="2"/>
  <c r="Q166" i="2"/>
  <c r="P166" i="2"/>
  <c r="O166" i="2"/>
  <c r="R165" i="2"/>
  <c r="Q165" i="2"/>
  <c r="P165" i="2"/>
  <c r="O165" i="2"/>
  <c r="R164" i="2"/>
  <c r="Q164" i="2"/>
  <c r="P164" i="2"/>
  <c r="O164" i="2"/>
  <c r="R163" i="2"/>
  <c r="Q163" i="2"/>
  <c r="P163" i="2"/>
  <c r="O163" i="2"/>
  <c r="R162" i="2"/>
  <c r="Q162" i="2"/>
  <c r="P162" i="2"/>
  <c r="O162" i="2"/>
  <c r="R161" i="2"/>
  <c r="Q161" i="2"/>
  <c r="P161" i="2"/>
  <c r="O161" i="2"/>
  <c r="R160" i="2"/>
  <c r="Q160" i="2"/>
  <c r="P160" i="2"/>
  <c r="O160" i="2"/>
  <c r="R159" i="2"/>
  <c r="Q159" i="2"/>
  <c r="P159" i="2"/>
  <c r="O159" i="2"/>
  <c r="R158" i="2"/>
  <c r="Q158" i="2"/>
  <c r="P158" i="2"/>
  <c r="O158" i="2"/>
  <c r="R157" i="2"/>
  <c r="Q157" i="2"/>
  <c r="P157" i="2"/>
  <c r="O157" i="2"/>
  <c r="R156" i="2"/>
  <c r="Q156" i="2"/>
  <c r="P156" i="2"/>
  <c r="O156" i="2"/>
  <c r="R155" i="2"/>
  <c r="Q155" i="2"/>
  <c r="P155" i="2"/>
  <c r="O155" i="2"/>
  <c r="R154" i="2"/>
  <c r="Q154" i="2"/>
  <c r="P154" i="2"/>
  <c r="O154" i="2"/>
  <c r="R153" i="2"/>
  <c r="Q153" i="2"/>
  <c r="P153" i="2"/>
  <c r="O153" i="2"/>
  <c r="R152" i="2"/>
  <c r="Q152" i="2"/>
  <c r="P152" i="2"/>
  <c r="O152" i="2"/>
  <c r="R151" i="2"/>
  <c r="Q151" i="2"/>
  <c r="P151" i="2"/>
  <c r="O151" i="2"/>
  <c r="R150" i="2"/>
  <c r="Q150" i="2"/>
  <c r="P150" i="2"/>
  <c r="O150" i="2"/>
  <c r="R149" i="2"/>
  <c r="Q149" i="2"/>
  <c r="P149" i="2"/>
  <c r="O149" i="2"/>
  <c r="R148" i="2"/>
  <c r="Q148" i="2"/>
  <c r="P148" i="2"/>
  <c r="O148" i="2"/>
  <c r="R147" i="2"/>
  <c r="Q147" i="2"/>
  <c r="P147" i="2"/>
  <c r="O147" i="2"/>
  <c r="R146" i="2"/>
  <c r="Q146" i="2"/>
  <c r="P146" i="2"/>
  <c r="O146" i="2"/>
  <c r="R145" i="2"/>
  <c r="Q145" i="2"/>
  <c r="P145" i="2"/>
  <c r="O145" i="2"/>
  <c r="R144" i="2"/>
  <c r="Q144" i="2"/>
  <c r="P144" i="2"/>
  <c r="O144" i="2"/>
  <c r="R143" i="2"/>
  <c r="Q143" i="2"/>
  <c r="P143" i="2"/>
  <c r="O143" i="2"/>
  <c r="R142" i="2"/>
  <c r="Q142" i="2"/>
  <c r="P142" i="2"/>
  <c r="O142" i="2"/>
  <c r="R141" i="2"/>
  <c r="Q141" i="2"/>
  <c r="P141" i="2"/>
  <c r="O141" i="2"/>
  <c r="R140" i="2"/>
  <c r="Q140" i="2"/>
  <c r="P140" i="2"/>
  <c r="O140" i="2"/>
  <c r="R139" i="2"/>
  <c r="Q139" i="2"/>
  <c r="P139" i="2"/>
  <c r="O139" i="2"/>
  <c r="R138" i="2"/>
  <c r="Q138" i="2"/>
  <c r="P138" i="2"/>
  <c r="O138" i="2"/>
  <c r="R137" i="2"/>
  <c r="Q137" i="2"/>
  <c r="P137" i="2"/>
  <c r="O137" i="2"/>
  <c r="R136" i="2"/>
  <c r="Q136" i="2"/>
  <c r="P136" i="2"/>
  <c r="O136" i="2"/>
  <c r="R135" i="2"/>
  <c r="Q135" i="2"/>
  <c r="P135" i="2"/>
  <c r="O135" i="2"/>
  <c r="R134" i="2"/>
  <c r="Q134" i="2"/>
  <c r="P134" i="2"/>
  <c r="O134" i="2"/>
  <c r="R133" i="2"/>
  <c r="Q133" i="2"/>
  <c r="P133" i="2"/>
  <c r="O133" i="2"/>
  <c r="R132" i="2"/>
  <c r="Q132" i="2"/>
  <c r="P132" i="2"/>
  <c r="O132" i="2"/>
  <c r="R131" i="2"/>
  <c r="Q131" i="2"/>
  <c r="P131" i="2"/>
  <c r="O131" i="2"/>
  <c r="R130" i="2"/>
  <c r="Q130" i="2"/>
  <c r="P130" i="2"/>
  <c r="O130" i="2"/>
  <c r="R129" i="2"/>
  <c r="Q129" i="2"/>
  <c r="P129" i="2"/>
  <c r="O129" i="2"/>
  <c r="R128" i="2"/>
  <c r="Q128" i="2"/>
  <c r="P128" i="2"/>
  <c r="O128" i="2"/>
  <c r="R127" i="2"/>
  <c r="Q127" i="2"/>
  <c r="P127" i="2"/>
  <c r="O127" i="2"/>
  <c r="R126" i="2"/>
  <c r="Q126" i="2"/>
  <c r="P126" i="2"/>
  <c r="O126" i="2"/>
  <c r="R125" i="2"/>
  <c r="Q125" i="2"/>
  <c r="P125" i="2"/>
  <c r="O125" i="2"/>
  <c r="R124" i="2"/>
  <c r="Q124" i="2"/>
  <c r="P124" i="2"/>
  <c r="O124" i="2"/>
  <c r="R123" i="2"/>
  <c r="Q123" i="2"/>
  <c r="P123" i="2"/>
  <c r="O123" i="2"/>
  <c r="R122" i="2"/>
  <c r="Q122" i="2"/>
  <c r="P122" i="2"/>
  <c r="O122" i="2"/>
  <c r="R121" i="2"/>
  <c r="Q121" i="2"/>
  <c r="P121" i="2"/>
  <c r="O121" i="2"/>
  <c r="R120" i="2"/>
  <c r="Q120" i="2"/>
  <c r="P120" i="2"/>
  <c r="O120" i="2"/>
  <c r="R119" i="2"/>
  <c r="Q119" i="2"/>
  <c r="P119" i="2"/>
  <c r="O119" i="2"/>
  <c r="R118" i="2"/>
  <c r="Q118" i="2"/>
  <c r="P118" i="2"/>
  <c r="O118" i="2"/>
  <c r="R117" i="2"/>
  <c r="Q117" i="2"/>
  <c r="P117" i="2"/>
  <c r="O117" i="2"/>
  <c r="R116" i="2"/>
  <c r="Q116" i="2"/>
  <c r="P116" i="2"/>
  <c r="O116" i="2"/>
  <c r="R115" i="2"/>
  <c r="Q115" i="2"/>
  <c r="P115" i="2"/>
  <c r="O115" i="2"/>
  <c r="R114" i="2"/>
  <c r="Q114" i="2"/>
  <c r="P114" i="2"/>
  <c r="O114" i="2"/>
  <c r="R113" i="2"/>
  <c r="Q113" i="2"/>
  <c r="P113" i="2"/>
  <c r="O113" i="2"/>
  <c r="R112" i="2"/>
  <c r="Q112" i="2"/>
  <c r="P112" i="2"/>
  <c r="O112" i="2"/>
  <c r="R111" i="2"/>
  <c r="Q111" i="2"/>
  <c r="P111" i="2"/>
  <c r="O111" i="2"/>
  <c r="R110" i="2"/>
  <c r="Q110" i="2"/>
  <c r="P110" i="2"/>
  <c r="O110" i="2"/>
  <c r="R109" i="2"/>
  <c r="Q109" i="2"/>
  <c r="P109" i="2"/>
  <c r="O109" i="2"/>
  <c r="R108" i="2"/>
  <c r="Q108" i="2"/>
  <c r="P108" i="2"/>
  <c r="O108" i="2"/>
  <c r="R107" i="2"/>
  <c r="Q107" i="2"/>
  <c r="P107" i="2"/>
  <c r="O107" i="2"/>
  <c r="R106" i="2"/>
  <c r="Q106" i="2"/>
  <c r="P106" i="2"/>
  <c r="O106" i="2"/>
  <c r="R105" i="2"/>
  <c r="Q105" i="2"/>
  <c r="P105" i="2"/>
  <c r="O105" i="2"/>
  <c r="R104" i="2"/>
  <c r="Q104" i="2"/>
  <c r="P104" i="2"/>
  <c r="O104" i="2"/>
  <c r="R103" i="2"/>
  <c r="Q103" i="2"/>
  <c r="P103" i="2"/>
  <c r="O103" i="2"/>
  <c r="R102" i="2"/>
  <c r="Q102" i="2"/>
  <c r="P102" i="2"/>
  <c r="O102" i="2"/>
  <c r="R101" i="2"/>
  <c r="Q101" i="2"/>
  <c r="P101" i="2"/>
  <c r="O101" i="2"/>
  <c r="R100" i="2"/>
  <c r="Q100" i="2"/>
  <c r="P100" i="2"/>
  <c r="O100" i="2"/>
  <c r="R99" i="2"/>
  <c r="Q99" i="2"/>
  <c r="P99" i="2"/>
  <c r="O99" i="2"/>
  <c r="R98" i="2"/>
  <c r="Q98" i="2"/>
  <c r="P98" i="2"/>
  <c r="O98" i="2"/>
  <c r="R97" i="2"/>
  <c r="Q97" i="2"/>
  <c r="P97" i="2"/>
  <c r="O97" i="2"/>
  <c r="R96" i="2"/>
  <c r="Q96" i="2"/>
  <c r="P96" i="2"/>
  <c r="O96" i="2"/>
  <c r="R95" i="2"/>
  <c r="Q95" i="2"/>
  <c r="P95" i="2"/>
  <c r="O95" i="2"/>
  <c r="R94" i="2"/>
  <c r="Q94" i="2"/>
  <c r="P94" i="2"/>
  <c r="O94" i="2"/>
  <c r="R93" i="2"/>
  <c r="Q93" i="2"/>
  <c r="P93" i="2"/>
  <c r="O93" i="2"/>
  <c r="R92" i="2"/>
  <c r="Q92" i="2"/>
  <c r="P92" i="2"/>
  <c r="O92" i="2"/>
  <c r="R91" i="2"/>
  <c r="Q91" i="2"/>
  <c r="P91" i="2"/>
  <c r="O91" i="2"/>
  <c r="R90" i="2"/>
  <c r="Q90" i="2"/>
  <c r="P90" i="2"/>
  <c r="O90" i="2"/>
  <c r="R89" i="2"/>
  <c r="Q89" i="2"/>
  <c r="P89" i="2"/>
  <c r="O89" i="2"/>
  <c r="R88" i="2"/>
  <c r="Q88" i="2"/>
  <c r="P88" i="2"/>
  <c r="O88" i="2"/>
  <c r="R87" i="2"/>
  <c r="Q87" i="2"/>
  <c r="P87" i="2"/>
  <c r="O87" i="2"/>
  <c r="R86" i="2"/>
  <c r="Q86" i="2"/>
  <c r="P86" i="2"/>
  <c r="O86" i="2"/>
  <c r="R85" i="2"/>
  <c r="Q85" i="2"/>
  <c r="P85" i="2"/>
  <c r="O85" i="2"/>
  <c r="R84" i="2"/>
  <c r="Q84" i="2"/>
  <c r="P84" i="2"/>
  <c r="O84" i="2"/>
  <c r="R83" i="2"/>
  <c r="Q83" i="2"/>
  <c r="P83" i="2"/>
  <c r="O83" i="2"/>
  <c r="R82" i="2"/>
  <c r="Q82" i="2"/>
  <c r="P82" i="2"/>
  <c r="O82" i="2"/>
  <c r="R81" i="2"/>
  <c r="Q81" i="2"/>
  <c r="P81" i="2"/>
  <c r="O81" i="2"/>
  <c r="R80" i="2"/>
  <c r="Q80" i="2"/>
  <c r="P80" i="2"/>
  <c r="O80" i="2"/>
  <c r="R79" i="2"/>
  <c r="Q79" i="2"/>
  <c r="P79" i="2"/>
  <c r="O79" i="2"/>
  <c r="R78" i="2"/>
  <c r="Q78" i="2"/>
  <c r="P78" i="2"/>
  <c r="O78" i="2"/>
  <c r="R77" i="2"/>
  <c r="Q77" i="2"/>
  <c r="P77" i="2"/>
  <c r="O77" i="2"/>
  <c r="R76" i="2"/>
  <c r="Q76" i="2"/>
  <c r="P76" i="2"/>
  <c r="O76" i="2"/>
  <c r="R75" i="2"/>
  <c r="Q75" i="2"/>
  <c r="P75" i="2"/>
  <c r="O75" i="2"/>
  <c r="R74" i="2"/>
  <c r="Q74" i="2"/>
  <c r="P74" i="2"/>
  <c r="O74" i="2"/>
  <c r="R73" i="2"/>
  <c r="Q73" i="2"/>
  <c r="P73" i="2"/>
  <c r="O73" i="2"/>
  <c r="R72" i="2"/>
  <c r="Q72" i="2"/>
  <c r="P72" i="2"/>
  <c r="O72" i="2"/>
  <c r="R71" i="2"/>
  <c r="Q71" i="2"/>
  <c r="P71" i="2"/>
  <c r="O71" i="2"/>
  <c r="R70" i="2"/>
  <c r="Q70" i="2"/>
  <c r="P70" i="2"/>
  <c r="O70" i="2"/>
  <c r="R69" i="2"/>
  <c r="Q69" i="2"/>
  <c r="P69" i="2"/>
  <c r="O69" i="2"/>
  <c r="R68" i="2"/>
  <c r="Q68" i="2"/>
  <c r="P68" i="2"/>
  <c r="O68" i="2"/>
  <c r="R67" i="2"/>
  <c r="Q67" i="2"/>
  <c r="P67" i="2"/>
  <c r="O67" i="2"/>
  <c r="R66" i="2"/>
  <c r="Q66" i="2"/>
  <c r="P66" i="2"/>
  <c r="O66" i="2"/>
  <c r="R65" i="2"/>
  <c r="Q65" i="2"/>
  <c r="P65" i="2"/>
  <c r="O65" i="2"/>
  <c r="R64" i="2"/>
  <c r="Q64" i="2"/>
  <c r="P64" i="2"/>
  <c r="O64" i="2"/>
  <c r="R63" i="2"/>
  <c r="Q63" i="2"/>
  <c r="P63" i="2"/>
  <c r="O63" i="2"/>
  <c r="R62" i="2"/>
  <c r="Q62" i="2"/>
  <c r="P62" i="2"/>
  <c r="O62" i="2"/>
  <c r="R61" i="2"/>
  <c r="Q61" i="2"/>
  <c r="P61" i="2"/>
  <c r="O61" i="2"/>
  <c r="R60" i="2"/>
  <c r="Q60" i="2"/>
  <c r="P60" i="2"/>
  <c r="O60" i="2"/>
  <c r="R59" i="2"/>
  <c r="Q59" i="2"/>
  <c r="P59" i="2"/>
  <c r="O59" i="2"/>
  <c r="R58" i="2"/>
  <c r="Q58" i="2"/>
  <c r="P58" i="2"/>
  <c r="O58" i="2"/>
  <c r="R57" i="2"/>
  <c r="Q57" i="2"/>
  <c r="P57" i="2"/>
  <c r="O57" i="2"/>
  <c r="R56" i="2"/>
  <c r="Q56" i="2"/>
  <c r="P56" i="2"/>
  <c r="O56" i="2"/>
  <c r="R55" i="2"/>
  <c r="Q55" i="2"/>
  <c r="P55" i="2"/>
  <c r="O55" i="2"/>
  <c r="R54" i="2"/>
  <c r="Q54" i="2"/>
  <c r="P54" i="2"/>
  <c r="O54" i="2"/>
  <c r="R53" i="2"/>
  <c r="Q53" i="2"/>
  <c r="P53" i="2"/>
  <c r="O53" i="2"/>
  <c r="R52" i="2"/>
  <c r="Q52" i="2"/>
  <c r="P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R48" i="2"/>
  <c r="Q48" i="2"/>
  <c r="P48" i="2"/>
  <c r="O48" i="2"/>
  <c r="R47" i="2"/>
  <c r="Q47" i="2"/>
  <c r="P47" i="2"/>
  <c r="O47" i="2"/>
  <c r="R46" i="2"/>
  <c r="Q46" i="2"/>
  <c r="P46" i="2"/>
  <c r="O46" i="2"/>
  <c r="R45" i="2"/>
  <c r="Q45" i="2"/>
  <c r="P45" i="2"/>
  <c r="O45" i="2"/>
  <c r="R44" i="2"/>
  <c r="Q44" i="2"/>
  <c r="P44" i="2"/>
  <c r="O44" i="2"/>
  <c r="R43" i="2"/>
  <c r="Q43" i="2"/>
  <c r="P43" i="2"/>
  <c r="O43" i="2"/>
  <c r="R42" i="2"/>
  <c r="Q42" i="2"/>
  <c r="P42" i="2"/>
  <c r="O42" i="2"/>
  <c r="R41" i="2"/>
  <c r="Q41" i="2"/>
  <c r="P41" i="2"/>
  <c r="O41" i="2"/>
  <c r="R40" i="2"/>
  <c r="Q40" i="2"/>
  <c r="P40" i="2"/>
  <c r="O40" i="2"/>
  <c r="R39" i="2"/>
  <c r="Q39" i="2"/>
  <c r="P39" i="2"/>
  <c r="O39" i="2"/>
  <c r="R38" i="2"/>
  <c r="Q38" i="2"/>
  <c r="P38" i="2"/>
  <c r="O38" i="2"/>
  <c r="R37" i="2"/>
  <c r="Q37" i="2"/>
  <c r="P37" i="2"/>
  <c r="O37" i="2"/>
  <c r="R36" i="2"/>
  <c r="Q36" i="2"/>
  <c r="P36" i="2"/>
  <c r="O36" i="2"/>
  <c r="R35" i="2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R31" i="2"/>
  <c r="Q31" i="2"/>
  <c r="P31" i="2"/>
  <c r="O31" i="2"/>
  <c r="R30" i="2"/>
  <c r="Q30" i="2"/>
  <c r="P30" i="2"/>
  <c r="O30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R4" i="2"/>
  <c r="Q4" i="2"/>
  <c r="P4" i="2"/>
  <c r="O4" i="2"/>
  <c r="R3" i="2"/>
  <c r="Q3" i="2"/>
  <c r="P3" i="2"/>
  <c r="O3" i="2"/>
  <c r="R2" i="2"/>
  <c r="Q2" i="2"/>
  <c r="P2" i="2"/>
  <c r="O2" i="2"/>
  <c r="R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0" i="9" l="1"/>
  <c r="H10" i="9" s="1"/>
  <c r="E9" i="9"/>
  <c r="F9" i="9" s="1"/>
  <c r="E7" i="9"/>
  <c r="F7" i="9" s="1"/>
  <c r="G9" i="9"/>
  <c r="E13" i="9"/>
  <c r="G13" i="9" s="1"/>
  <c r="G7" i="9"/>
  <c r="E11" i="9"/>
  <c r="F11" i="9" s="1"/>
  <c r="H9" i="9"/>
  <c r="E8" i="9"/>
  <c r="F8" i="9" s="1"/>
  <c r="E12" i="9"/>
  <c r="G10" i="9"/>
  <c r="G6" i="9"/>
  <c r="F6" i="9"/>
  <c r="H13" i="9" l="1"/>
  <c r="F10" i="9"/>
  <c r="H7" i="9"/>
  <c r="F13" i="9"/>
  <c r="H12" i="9"/>
  <c r="G12" i="9"/>
  <c r="F12" i="9"/>
  <c r="G8" i="9"/>
  <c r="H8" i="9"/>
  <c r="G11" i="9"/>
  <c r="H11" i="9"/>
  <c r="S2" i="2"/>
</calcChain>
</file>

<file path=xl/sharedStrings.xml><?xml version="1.0" encoding="utf-8"?>
<sst xmlns="http://schemas.openxmlformats.org/spreadsheetml/2006/main" count="13523" uniqueCount="2115">
  <si>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</si>
  <si>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</si>
  <si>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</si>
  <si>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</si>
  <si>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</si>
  <si>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</si>
  <si>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</si>
  <si>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</si>
  <si>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</si>
  <si>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</si>
  <si>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</si>
  <si>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</si>
  <si>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</si>
  <si>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</si>
  <si>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</si>
  <si>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</si>
  <si>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</si>
  <si>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</si>
  <si>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</si>
  <si>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</si>
  <si>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</si>
  <si>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</si>
  <si>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</si>
  <si>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</si>
  <si>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</si>
  <si>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</si>
  <si>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</si>
  <si>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</si>
  <si>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</si>
  <si>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</si>
  <si>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</si>
  <si>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</si>
  <si>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</si>
  <si>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</si>
  <si>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</si>
  <si>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</si>
  <si>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</si>
  <si>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</si>
  <si>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</si>
  <si>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</si>
  <si>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</si>
  <si>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</si>
  <si>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</si>
  <si>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</si>
  <si>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</si>
  <si>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</si>
  <si>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</si>
  <si>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</si>
  <si>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</si>
  <si>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</si>
  <si>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</si>
  <si>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</si>
  <si>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</si>
  <si>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</si>
  <si>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</si>
  <si>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</si>
  <si>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</si>
  <si>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</si>
  <si>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</si>
  <si>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</si>
  <si>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</si>
  <si>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</si>
  <si>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</si>
  <si>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</si>
  <si>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</si>
  <si>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</si>
  <si>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</si>
  <si>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</si>
  <si>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</si>
  <si>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</si>
  <si>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</si>
  <si>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</si>
  <si>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</si>
  <si>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</si>
  <si>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</si>
  <si>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</si>
  <si>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</si>
  <si>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</si>
  <si>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</si>
  <si>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</si>
  <si>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</si>
  <si>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</si>
  <si>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</si>
  <si>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</si>
  <si>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</si>
  <si>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</si>
  <si>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</si>
  <si>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</si>
  <si>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</si>
  <si>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</si>
  <si>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</si>
  <si>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</si>
  <si>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</si>
  <si>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</si>
  <si>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</si>
  <si>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</si>
  <si>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</si>
  <si>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</si>
  <si>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</si>
  <si>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</si>
  <si>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</si>
  <si>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</si>
  <si>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</si>
  <si>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</si>
  <si>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</si>
  <si>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</si>
  <si>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</si>
  <si>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</si>
  <si>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</si>
  <si>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</si>
  <si>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</si>
  <si>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</si>
  <si>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</si>
  <si>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</si>
  <si>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</si>
  <si>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</si>
  <si>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</si>
  <si>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</si>
  <si>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</si>
  <si>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</si>
  <si>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</si>
  <si>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</si>
  <si>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</si>
  <si>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</si>
  <si>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</si>
  <si>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</si>
  <si>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</si>
  <si>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</si>
  <si>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</si>
  <si>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</si>
  <si>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</si>
  <si>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</si>
  <si>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</si>
  <si>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</si>
  <si>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</si>
  <si>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</si>
  <si>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</si>
  <si>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</si>
  <si>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</si>
  <si>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</si>
  <si>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</si>
  <si>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</si>
  <si>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</si>
  <si>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</si>
  <si>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</si>
  <si>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</si>
  <si>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</si>
  <si>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</si>
  <si>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</si>
  <si>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</si>
  <si>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</si>
  <si>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</si>
  <si>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</si>
  <si>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</si>
  <si>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</si>
  <si>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</si>
  <si>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</si>
  <si>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</si>
  <si>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</si>
  <si>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</si>
  <si>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</si>
  <si>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</si>
  <si>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</si>
  <si>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</si>
  <si>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</si>
  <si>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</si>
  <si>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</si>
  <si>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</si>
  <si>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</si>
  <si>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</si>
  <si>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</si>
  <si>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</si>
  <si>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</si>
  <si>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</si>
  <si>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</si>
  <si>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</si>
  <si>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</si>
  <si>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</si>
  <si>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</si>
  <si>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</si>
  <si>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</si>
  <si>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</si>
  <si>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</si>
  <si>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</si>
  <si>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</si>
  <si>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</si>
  <si>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</si>
  <si>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</si>
  <si>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</si>
  <si>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</si>
  <si>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</si>
  <si>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</si>
  <si>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</si>
  <si>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</si>
  <si>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</si>
  <si>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</si>
  <si>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</si>
  <si>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</si>
  <si>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</si>
  <si>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</si>
  <si>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</si>
  <si>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</si>
  <si>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</si>
  <si>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</si>
  <si>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</si>
  <si>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</si>
  <si>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</si>
  <si>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</si>
  <si>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</si>
  <si>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</si>
  <si>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</si>
  <si>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</si>
  <si>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</si>
  <si>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</si>
  <si>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</si>
  <si>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</si>
  <si>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</si>
  <si>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</si>
  <si>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</si>
  <si>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</si>
  <si>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</si>
  <si>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</si>
  <si>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</si>
  <si>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</si>
  <si>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</si>
  <si>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</si>
  <si>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</si>
  <si>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</si>
  <si>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</si>
  <si>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</si>
  <si>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</si>
  <si>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</si>
  <si>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</si>
  <si>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</si>
  <si>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</si>
  <si>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</si>
  <si>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</si>
  <si>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</si>
  <si>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</si>
  <si>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</si>
  <si>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</si>
  <si>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</si>
  <si>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</si>
  <si>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</si>
  <si>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</si>
  <si>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</si>
  <si>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</si>
  <si>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</si>
  <si>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</si>
  <si>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</si>
  <si>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</si>
  <si>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</si>
  <si>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</si>
  <si>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</si>
  <si>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</si>
  <si>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</si>
  <si>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</si>
  <si>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</si>
  <si>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</si>
  <si>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</si>
  <si>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</si>
  <si>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</si>
  <si>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</si>
  <si>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</si>
  <si>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</si>
  <si>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</si>
  <si>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</si>
  <si>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</si>
  <si>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</si>
  <si>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</si>
  <si>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</si>
  <si>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</si>
  <si>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</si>
  <si>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</si>
  <si>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</si>
  <si>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</si>
  <si>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</si>
  <si>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</si>
  <si>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</si>
  <si>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</si>
  <si>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</si>
  <si>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</si>
  <si>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</si>
  <si>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</si>
  <si>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</si>
  <si>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</si>
  <si>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</si>
  <si>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</si>
  <si>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</si>
  <si>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</si>
  <si>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</si>
  <si>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</si>
  <si>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</si>
  <si>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</si>
  <si>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</si>
  <si>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</si>
  <si>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</si>
  <si>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</si>
  <si>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</si>
  <si>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</si>
  <si>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</si>
  <si>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</si>
  <si>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</si>
  <si>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</si>
  <si>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</si>
  <si>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</si>
  <si>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</si>
  <si>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</si>
  <si>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</si>
  <si>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</si>
  <si>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</si>
  <si>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</si>
  <si>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</si>
  <si>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</si>
  <si>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</si>
  <si>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</si>
  <si>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</si>
  <si>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</si>
  <si>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</si>
  <si>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</si>
  <si>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</si>
  <si>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</si>
  <si>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</si>
  <si>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</si>
  <si>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</si>
  <si>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</si>
  <si>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</si>
  <si>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</si>
  <si>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</si>
  <si>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</si>
  <si>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</si>
  <si>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</si>
  <si>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</si>
  <si>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</si>
  <si>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</si>
  <si>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</si>
  <si>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</si>
  <si>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</si>
  <si>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</si>
  <si>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</si>
  <si>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</si>
  <si>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</si>
  <si>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</si>
  <si>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</si>
  <si>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</si>
  <si>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</si>
  <si>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</si>
  <si>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</si>
  <si>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</si>
  <si>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</si>
  <si>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</si>
  <si>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</si>
  <si>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</si>
  <si>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</si>
  <si>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</si>
  <si>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</si>
  <si>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</si>
  <si>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</si>
  <si>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</si>
  <si>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</si>
  <si>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</si>
  <si>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</si>
  <si>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</si>
  <si>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</si>
  <si>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</si>
  <si>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</si>
  <si>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</si>
  <si>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</si>
  <si>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</si>
  <si>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</si>
  <si>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</si>
  <si>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</si>
  <si>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</si>
  <si>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</si>
  <si>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</si>
  <si>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</si>
  <si>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</si>
  <si>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</si>
  <si>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</si>
  <si>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</si>
  <si>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</si>
  <si>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</si>
  <si>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</si>
  <si>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</si>
  <si>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</si>
  <si>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</si>
  <si>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</si>
  <si>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</si>
  <si>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</si>
  <si>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</si>
  <si>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</si>
  <si>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</si>
  <si>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</si>
  <si>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</si>
  <si>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</si>
  <si>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</si>
  <si>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</si>
  <si>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</si>
  <si>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</si>
  <si>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</si>
  <si>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</si>
  <si>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</si>
  <si>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</si>
  <si>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</si>
  <si>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</si>
  <si>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</si>
  <si>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</si>
  <si>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</si>
  <si>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</si>
  <si>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</si>
  <si>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</si>
  <si>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</si>
  <si>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</si>
  <si>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</si>
  <si>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</si>
  <si>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</si>
  <si>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</si>
  <si>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</si>
  <si>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</si>
  <si>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</si>
  <si>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</si>
  <si>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</si>
  <si>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</si>
  <si>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</si>
  <si>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</si>
  <si>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</si>
  <si>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</si>
  <si>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</si>
  <si>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</si>
  <si>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</si>
  <si>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</si>
  <si>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</si>
  <si>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</si>
  <si>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</si>
  <si>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</si>
  <si>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</si>
  <si>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</si>
  <si>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</si>
  <si>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</si>
  <si>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</si>
  <si>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</si>
  <si>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</si>
  <si>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</si>
  <si>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</si>
  <si>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</si>
  <si>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</si>
  <si>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</si>
  <si>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</si>
  <si>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</si>
  <si>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</si>
  <si>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</si>
  <si>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</si>
  <si>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</si>
  <si>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</si>
  <si>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</si>
  <si>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</si>
  <si>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</si>
  <si>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</si>
  <si>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</si>
  <si>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</si>
  <si>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</si>
  <si>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</si>
  <si>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</si>
  <si>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</si>
  <si>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</si>
  <si>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</si>
  <si>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</si>
  <si>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</si>
  <si>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</si>
  <si>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</si>
  <si>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</si>
  <si>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</si>
  <si>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</si>
  <si>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</si>
  <si>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</si>
  <si>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</si>
  <si>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</si>
  <si>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</si>
  <si>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</si>
  <si>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</si>
  <si>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</si>
  <si>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</si>
  <si>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</si>
  <si>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</si>
  <si>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</si>
  <si>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</si>
  <si>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</si>
  <si>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</si>
  <si>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</si>
  <si>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</si>
  <si>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</si>
  <si>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</si>
  <si>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</si>
  <si>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</si>
  <si>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</si>
  <si>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</si>
  <si>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</si>
  <si>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</si>
  <si>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</si>
  <si>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</si>
  <si>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</si>
  <si>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</si>
  <si>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</si>
  <si>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</si>
  <si>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</si>
  <si>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</si>
  <si>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</si>
  <si>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</si>
  <si>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</si>
  <si>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</si>
  <si>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</si>
  <si>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</si>
  <si>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</si>
  <si>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</si>
  <si>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</si>
  <si>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</si>
  <si>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</si>
  <si>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</si>
  <si>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</si>
  <si>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</si>
  <si>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</si>
  <si>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</si>
  <si>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</si>
  <si>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</si>
  <si>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</si>
  <si>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</si>
  <si>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</si>
  <si>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</si>
  <si>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</si>
  <si>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</si>
  <si>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</si>
  <si>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</si>
  <si>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</si>
  <si>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</si>
  <si>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</si>
  <si>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</si>
  <si>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</si>
  <si>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</si>
  <si>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</si>
  <si>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</si>
  <si>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</si>
  <si>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</si>
  <si>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</si>
  <si>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</si>
  <si>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</si>
  <si>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</si>
  <si>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</si>
  <si>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</si>
  <si>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</si>
  <si>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</si>
  <si>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</si>
  <si>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</si>
  <si>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</si>
  <si>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</si>
  <si>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</si>
  <si>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</si>
  <si>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</si>
  <si>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</si>
  <si>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</si>
  <si>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</si>
  <si>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</si>
  <si>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</si>
  <si>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</si>
  <si>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</si>
  <si>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</si>
  <si>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</si>
  <si>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</si>
  <si>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</si>
  <si>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</si>
  <si>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</si>
  <si>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</si>
  <si>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</si>
  <si>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</si>
  <si>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</si>
  <si>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</si>
  <si>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</si>
  <si>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</si>
  <si>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</si>
  <si>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</si>
  <si>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</si>
  <si>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</si>
  <si>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</si>
  <si>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</si>
  <si>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</si>
  <si>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</si>
  <si>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</si>
  <si>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</si>
  <si>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</si>
  <si>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</si>
  <si>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</si>
  <si>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</si>
  <si>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</si>
  <si>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</si>
  <si>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</si>
  <si>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</si>
  <si>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</si>
  <si>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</si>
  <si>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</si>
  <si>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</si>
  <si>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</si>
  <si>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</si>
  <si>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</si>
  <si>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</si>
  <si>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</si>
  <si>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</si>
  <si>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</si>
  <si>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</si>
  <si>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</si>
  <si>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</si>
  <si>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</si>
  <si>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</si>
  <si>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</si>
  <si>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</si>
  <si>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</si>
  <si>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</si>
  <si>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</si>
  <si>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</si>
  <si>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</si>
  <si>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</si>
  <si>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</si>
  <si>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</si>
  <si>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</si>
  <si>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</si>
  <si>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</si>
  <si>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</si>
  <si>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</si>
  <si>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</si>
  <si>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</si>
  <si>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</si>
  <si>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</si>
  <si>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</si>
  <si>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</si>
  <si>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</si>
  <si>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</si>
  <si>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</si>
  <si>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</si>
  <si>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</si>
  <si>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</si>
  <si>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</si>
  <si>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</si>
  <si>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</si>
  <si>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</si>
  <si>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</si>
  <si>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</si>
  <si>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</si>
  <si>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</si>
  <si>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</si>
  <si>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</si>
  <si>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</si>
  <si>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</si>
  <si>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</si>
  <si>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</si>
  <si>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</si>
  <si>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</si>
  <si>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</si>
  <si>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</si>
  <si>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</si>
  <si>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</si>
  <si>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</si>
  <si>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</si>
  <si>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</si>
  <si>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</si>
  <si>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</si>
  <si>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</si>
  <si>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</si>
  <si>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</si>
  <si>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</si>
  <si>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</si>
  <si>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</si>
  <si>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</si>
  <si>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</si>
  <si>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</si>
  <si>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</si>
  <si>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</si>
  <si>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</si>
  <si>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</si>
  <si>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</si>
  <si>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</si>
  <si>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</si>
  <si>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</si>
  <si>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</si>
  <si>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</si>
  <si>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</si>
  <si>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</si>
  <si>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</si>
  <si>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</si>
  <si>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</si>
  <si>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</si>
  <si>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</si>
  <si>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</si>
  <si>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</si>
  <si>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</si>
  <si>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</si>
  <si>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</si>
  <si>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</si>
  <si>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</si>
  <si>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</si>
  <si>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</si>
  <si>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</si>
  <si>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</si>
  <si>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</si>
  <si>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</si>
  <si>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</si>
  <si>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</si>
  <si>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</si>
  <si>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</si>
  <si>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</si>
  <si>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</si>
  <si>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</si>
  <si>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</si>
  <si>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</si>
  <si>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</si>
  <si>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</si>
  <si>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</si>
  <si>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</si>
  <si>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</si>
  <si>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</si>
  <si>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</si>
  <si>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</si>
  <si>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</si>
  <si>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</si>
  <si>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</si>
  <si>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</si>
  <si>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</si>
  <si>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</si>
  <si>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</si>
  <si>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</si>
  <si>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</si>
  <si>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</si>
  <si>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</si>
  <si>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</si>
  <si>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</si>
  <si>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</si>
  <si>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</si>
  <si>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</si>
  <si>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</si>
  <si>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</si>
  <si>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</si>
  <si>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</si>
  <si>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</si>
  <si>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</si>
  <si>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</si>
  <si>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</si>
  <si>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</si>
  <si>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</si>
  <si>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</si>
  <si>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</si>
  <si>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</si>
  <si>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</si>
  <si>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</si>
  <si>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</si>
  <si>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</si>
  <si>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</si>
  <si>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</si>
  <si>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</si>
  <si>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</si>
  <si>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</si>
  <si>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</si>
  <si>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</si>
  <si>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</si>
  <si>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</si>
  <si>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</si>
  <si>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</si>
  <si>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</si>
  <si>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</si>
  <si>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</si>
  <si>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</si>
  <si>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</si>
  <si>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</si>
  <si>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</si>
  <si>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</si>
  <si>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</si>
  <si>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</si>
  <si>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</si>
  <si>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</si>
  <si>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</si>
  <si>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</si>
  <si>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</si>
  <si>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</si>
  <si>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</si>
  <si>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</si>
  <si>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</si>
  <si>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</si>
  <si>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</si>
  <si>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</si>
  <si>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</si>
  <si>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</si>
  <si>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</si>
  <si>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</si>
  <si>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</si>
  <si>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</si>
  <si>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</si>
  <si>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</si>
  <si>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</si>
  <si>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</si>
  <si>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</si>
  <si>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</si>
  <si>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</si>
  <si>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</si>
  <si>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</si>
  <si>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</si>
  <si>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</si>
  <si>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</si>
  <si>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</si>
  <si>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</si>
  <si>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</si>
  <si>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</si>
  <si>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</si>
  <si>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</si>
  <si>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</si>
  <si>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</si>
  <si>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</si>
  <si>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</si>
  <si>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</si>
  <si>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</si>
  <si>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</si>
  <si>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</si>
  <si>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</si>
  <si>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</si>
  <si>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</si>
  <si>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</si>
  <si>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</si>
  <si>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</si>
  <si>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</si>
  <si>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</si>
  <si>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</si>
  <si>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</si>
  <si>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</si>
  <si>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</si>
  <si>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</si>
  <si>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</si>
  <si>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</si>
  <si>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</si>
  <si>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</si>
  <si>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</si>
  <si>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</si>
  <si>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</si>
  <si>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</si>
  <si>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</si>
  <si>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</si>
  <si>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</si>
  <si>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</si>
  <si>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</si>
  <si>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</si>
  <si>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</si>
  <si>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</si>
  <si>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</si>
  <si>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</si>
  <si>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</si>
  <si>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</si>
  <si>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</si>
  <si>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</si>
  <si>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</si>
  <si>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</si>
  <si>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</si>
  <si>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</si>
  <si>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</si>
  <si>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</si>
  <si>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</si>
  <si>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</si>
  <si>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</si>
  <si>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</si>
  <si>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</si>
  <si>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</si>
  <si>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</si>
  <si>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</si>
  <si>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</si>
  <si>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</si>
  <si>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</si>
  <si>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</si>
  <si>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</si>
  <si>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</si>
  <si>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</si>
  <si>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</si>
  <si>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</si>
  <si>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</si>
  <si>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</si>
  <si>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</si>
  <si>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</si>
  <si>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</si>
  <si>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</si>
  <si>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</si>
  <si>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</si>
  <si>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</si>
  <si>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</si>
  <si>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</si>
  <si>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</si>
  <si>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</si>
  <si>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</si>
  <si>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</si>
  <si>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</si>
  <si>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</si>
  <si>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</si>
  <si>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</si>
  <si>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</si>
  <si>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</si>
  <si>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</si>
  <si>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</si>
  <si>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</si>
  <si>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</si>
  <si>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</si>
  <si>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</si>
  <si>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</si>
  <si>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</si>
  <si>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</si>
  <si>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</si>
  <si>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</si>
  <si>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</si>
  <si>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</si>
  <si>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</si>
  <si>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</si>
  <si>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</si>
  <si>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</si>
  <si>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</si>
  <si>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</si>
  <si>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</si>
  <si>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</si>
  <si>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</si>
  <si>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</si>
  <si>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</si>
  <si>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</si>
  <si>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</si>
  <si>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</si>
  <si>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</si>
  <si>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</si>
  <si>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</si>
  <si>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</si>
  <si>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</si>
  <si>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</si>
  <si>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</si>
  <si>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</si>
  <si>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</si>
  <si>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</si>
  <si>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</si>
  <si>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</si>
  <si>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</si>
  <si>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</si>
  <si>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</si>
  <si>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</si>
  <si>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</si>
  <si>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</si>
  <si>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</si>
  <si>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</si>
  <si>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</si>
  <si>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</si>
  <si>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</si>
  <si>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</si>
  <si>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</si>
  <si>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</si>
  <si>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</si>
  <si>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</si>
  <si>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</si>
  <si>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</si>
  <si>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</si>
  <si>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</si>
  <si>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</si>
  <si>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</si>
  <si>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</si>
  <si>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</si>
  <si>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</si>
  <si>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</si>
  <si>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</si>
  <si>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</si>
  <si>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</si>
  <si>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</si>
  <si>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</si>
  <si>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</si>
  <si>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</si>
  <si>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</si>
  <si>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</si>
  <si>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</si>
  <si>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</si>
  <si>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</si>
  <si>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</si>
  <si>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</si>
  <si>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</si>
  <si>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</si>
  <si>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</si>
  <si>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</si>
  <si>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</si>
  <si>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</si>
  <si>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</si>
  <si>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</si>
  <si>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</si>
  <si>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</si>
  <si>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</si>
  <si>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</si>
  <si>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</si>
  <si>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</si>
  <si>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</si>
  <si>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</si>
  <si>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</si>
  <si>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</si>
  <si>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</si>
  <si>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</si>
  <si>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</si>
  <si>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</si>
  <si>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</si>
  <si>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</si>
  <si>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</si>
  <si>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</si>
  <si>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</si>
  <si>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</si>
  <si>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</si>
  <si>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</si>
  <si>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</si>
  <si>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</si>
  <si>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</si>
  <si>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</si>
  <si>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</si>
  <si>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</si>
  <si>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</si>
  <si>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</si>
  <si>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</si>
  <si>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</si>
  <si>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</si>
  <si>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</si>
  <si>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</si>
  <si>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</si>
  <si>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</si>
  <si>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</si>
  <si>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</si>
  <si>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</si>
  <si>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</si>
  <si>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</si>
  <si>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</si>
  <si>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</si>
  <si>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</si>
  <si>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</si>
  <si>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</si>
  <si>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</si>
  <si>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</si>
  <si>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</si>
  <si>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</si>
  <si>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</si>
  <si>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</si>
  <si>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</si>
  <si>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</si>
  <si>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</si>
  <si>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</si>
  <si>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</si>
  <si>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</si>
  <si>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</si>
  <si>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</si>
  <si>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</si>
  <si>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</si>
  <si>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</si>
  <si>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</si>
  <si>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</si>
  <si>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</si>
  <si>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</si>
  <si>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</si>
  <si>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</si>
  <si>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</si>
  <si>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</si>
  <si>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</si>
  <si>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</si>
  <si>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</si>
  <si>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</si>
  <si>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</si>
  <si>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</si>
  <si>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</si>
  <si>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</si>
  <si>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</si>
  <si>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</si>
  <si>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</si>
  <si>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</si>
  <si>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</si>
  <si>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</si>
  <si>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</si>
  <si>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</si>
  <si>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</si>
  <si>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</si>
  <si>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</si>
  <si>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</si>
  <si>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</si>
  <si>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</si>
  <si>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</si>
  <si>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</si>
  <si>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</si>
  <si>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</si>
  <si>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</si>
  <si>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</si>
  <si>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</si>
  <si>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</si>
  <si>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</si>
  <si>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</si>
  <si>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</si>
  <si>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</si>
  <si>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</si>
  <si>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</si>
  <si>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</si>
  <si>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</si>
  <si>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</si>
  <si>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</si>
  <si>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</si>
  <si>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</si>
  <si>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</si>
  <si>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</si>
  <si>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</si>
  <si>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</si>
  <si>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</si>
  <si>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</si>
  <si>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</si>
  <si>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</si>
  <si>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</si>
  <si>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</si>
  <si>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</si>
  <si>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</si>
  <si>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</si>
  <si>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</si>
  <si>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</si>
  <si>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</si>
  <si>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</si>
  <si>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</si>
  <si>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</si>
  <si>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</si>
  <si>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</si>
  <si>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</si>
  <si>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</si>
  <si>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</si>
  <si>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</si>
  <si>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</si>
  <si>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</si>
  <si>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</si>
  <si>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</si>
  <si>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</si>
  <si>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</si>
  <si>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</si>
  <si>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</si>
  <si>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</si>
  <si>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</si>
  <si>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</si>
  <si>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</si>
  <si>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</si>
  <si>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</si>
  <si>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</si>
  <si>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</si>
  <si>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</si>
  <si>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</si>
  <si>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</si>
  <si>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</si>
  <si>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</si>
  <si>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</si>
  <si>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</si>
  <si>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</si>
  <si>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</si>
  <si>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</si>
  <si>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</si>
  <si>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</si>
  <si>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</si>
  <si>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</si>
  <si>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</si>
  <si>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</si>
  <si>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</si>
  <si>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</si>
  <si>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</si>
  <si>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</si>
  <si>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</si>
  <si>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</si>
  <si>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</si>
  <si>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</si>
  <si>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</si>
  <si>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</si>
  <si>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</si>
  <si>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</si>
  <si>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</si>
  <si>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</si>
  <si>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</si>
  <si>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</si>
  <si>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</si>
  <si>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</si>
  <si>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</si>
  <si>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</si>
  <si>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</si>
  <si>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</si>
  <si>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</si>
  <si>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</si>
  <si>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</si>
  <si>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</si>
  <si>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</si>
  <si>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</si>
  <si>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</si>
  <si>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</si>
  <si>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</si>
  <si>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</si>
  <si>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</si>
  <si>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</si>
  <si>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</si>
  <si>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</si>
  <si>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</si>
  <si>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</si>
  <si>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</si>
  <si>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</si>
  <si>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</si>
  <si>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</si>
  <si>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</si>
  <si>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</si>
  <si>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</si>
  <si>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</si>
  <si>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</si>
  <si>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</si>
  <si>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</si>
  <si>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</si>
  <si>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</si>
  <si>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</si>
  <si>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</si>
  <si>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</si>
  <si>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</si>
  <si>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</si>
  <si>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</si>
  <si>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</si>
  <si>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</si>
  <si>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</si>
  <si>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</si>
  <si>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</si>
  <si>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</si>
  <si>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</si>
  <si>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</si>
  <si>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</si>
  <si>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</si>
  <si>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</si>
  <si>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</si>
  <si>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</si>
  <si>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</si>
  <si>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</si>
  <si>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</si>
  <si>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</si>
  <si>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</si>
  <si>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</si>
  <si>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</si>
  <si>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</si>
  <si>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</si>
  <si>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</si>
  <si>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</si>
  <si>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</si>
  <si>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</si>
  <si>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</si>
  <si>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</si>
  <si>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</si>
  <si>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</si>
  <si>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</si>
  <si>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</si>
  <si>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</si>
  <si>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</si>
  <si>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</si>
  <si>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</si>
  <si>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</si>
  <si>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</si>
  <si>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</si>
  <si>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</si>
  <si>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</si>
  <si>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</si>
  <si>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</si>
  <si>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</si>
  <si>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</si>
  <si>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</si>
  <si>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</si>
  <si>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</si>
  <si>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</si>
  <si>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</si>
  <si>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</si>
  <si>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</si>
  <si>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</si>
  <si>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</si>
  <si>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</si>
  <si>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</si>
  <si>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</si>
  <si>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</si>
  <si>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</si>
  <si>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</si>
  <si>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</si>
  <si>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</si>
  <si>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</si>
  <si>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</si>
  <si>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</si>
  <si>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</si>
  <si>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</si>
  <si>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</si>
  <si>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</si>
  <si>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</si>
  <si>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</si>
  <si>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</si>
  <si>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</si>
  <si>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</si>
  <si>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</si>
  <si>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</si>
  <si>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</si>
  <si>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</si>
  <si>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</si>
  <si>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</si>
  <si>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</si>
  <si>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</si>
  <si>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</si>
  <si>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</si>
  <si>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</si>
  <si>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</si>
  <si>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</si>
  <si>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</si>
  <si>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</si>
  <si>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</si>
  <si>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</si>
  <si>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</si>
  <si>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</si>
  <si>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</si>
  <si>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</si>
  <si>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</si>
  <si>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</si>
  <si>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</si>
  <si>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</si>
  <si>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</si>
  <si>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</si>
  <si>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</si>
  <si>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</si>
  <si>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</si>
  <si>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</si>
  <si>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</si>
  <si>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</si>
  <si>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</si>
  <si>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</si>
  <si>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</si>
  <si>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</si>
  <si>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</si>
  <si>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</si>
  <si>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</si>
  <si>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</si>
  <si>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</si>
  <si>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</si>
  <si>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</si>
  <si>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</si>
  <si>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</si>
  <si>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</si>
  <si>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</si>
  <si>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</si>
  <si>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</si>
  <si>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</si>
  <si>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</si>
  <si>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</si>
  <si>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</si>
  <si>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</si>
  <si>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</si>
  <si>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</si>
  <si>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</si>
  <si>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</si>
  <si>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</si>
  <si>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</si>
  <si>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</si>
  <si>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</si>
  <si>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</si>
  <si>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</si>
  <si>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</si>
  <si>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</si>
  <si>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</si>
  <si>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</si>
  <si>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</si>
  <si>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</si>
  <si>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</si>
  <si>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</si>
  <si>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</si>
  <si>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</si>
  <si>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</si>
  <si>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</si>
  <si>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</si>
  <si>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</si>
  <si>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</si>
  <si>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</si>
  <si>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</si>
  <si>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</si>
  <si>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</si>
  <si>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</si>
  <si>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</si>
  <si>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</si>
  <si>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</si>
  <si>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</si>
  <si>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</si>
  <si>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</si>
  <si>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</si>
  <si>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</si>
  <si>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</si>
  <si>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</si>
  <si>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</si>
  <si>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</si>
  <si>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</si>
  <si>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</si>
  <si>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</si>
  <si>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</si>
  <si>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</si>
  <si>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</si>
  <si>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</si>
  <si>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</si>
  <si>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</si>
  <si>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</si>
  <si>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</si>
  <si>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</si>
  <si>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</si>
  <si>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</si>
  <si>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</si>
  <si>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</si>
  <si>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</si>
  <si>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</si>
  <si>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</si>
  <si>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</si>
  <si>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</si>
  <si>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</si>
  <si>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</si>
  <si>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</si>
  <si>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</si>
  <si>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</si>
  <si>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</si>
  <si>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</si>
  <si>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</si>
  <si>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</si>
  <si>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</si>
  <si>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</si>
  <si>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</si>
  <si>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</si>
  <si>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</si>
  <si>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</si>
  <si>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</si>
  <si>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</si>
  <si>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</si>
  <si>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</si>
  <si>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</si>
  <si>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</si>
  <si>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</si>
  <si>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</si>
  <si>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</si>
  <si>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</si>
  <si>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</si>
  <si>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</si>
  <si>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</si>
  <si>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</si>
  <si>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</si>
  <si>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</si>
  <si>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</si>
  <si>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</si>
  <si>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</si>
  <si>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</si>
  <si>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</si>
  <si>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</si>
  <si>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</si>
  <si>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</si>
  <si>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</si>
  <si>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</si>
  <si>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</si>
  <si>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</si>
  <si>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</si>
  <si>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</si>
  <si>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</si>
  <si>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</si>
  <si>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</si>
  <si>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</si>
  <si>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</si>
  <si>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</si>
  <si>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</si>
  <si>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</si>
  <si>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</si>
  <si>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</si>
  <si>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</si>
  <si>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</si>
  <si>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</si>
  <si>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</si>
  <si>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</si>
  <si>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</si>
  <si>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</si>
  <si>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</si>
  <si>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</si>
  <si>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</si>
  <si>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</si>
  <si>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</si>
  <si>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</si>
  <si>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</si>
  <si>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</si>
  <si>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</si>
  <si>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</si>
  <si>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</si>
  <si>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</si>
  <si>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</si>
  <si>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</si>
  <si>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</si>
  <si>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</si>
  <si>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</si>
  <si>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</si>
  <si>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</si>
  <si>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</si>
  <si>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</si>
  <si>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</si>
  <si>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</si>
  <si>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</si>
  <si>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</si>
  <si>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</si>
  <si>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</si>
  <si>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</si>
  <si>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</si>
  <si>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</si>
  <si>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</si>
  <si>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</si>
  <si>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</si>
  <si>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</si>
  <si>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</si>
  <si>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</si>
  <si>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</si>
  <si>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</si>
  <si>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</si>
  <si>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</si>
  <si>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</si>
  <si>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</si>
  <si>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</si>
  <si>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</si>
  <si>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</si>
  <si>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</si>
  <si>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</si>
  <si>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</si>
  <si>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</si>
  <si>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</si>
  <si>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</si>
  <si>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</si>
  <si>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</si>
  <si>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</si>
  <si>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</si>
  <si>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</si>
  <si>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</si>
  <si>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</si>
  <si>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</si>
  <si>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</si>
  <si>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</si>
  <si>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</si>
  <si>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</si>
  <si>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</si>
  <si>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</si>
  <si>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</si>
  <si>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</si>
  <si>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</si>
  <si>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</si>
  <si>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</si>
  <si>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</si>
  <si>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</si>
  <si>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</si>
  <si>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</si>
  <si>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</si>
  <si>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</si>
  <si>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</si>
  <si>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</si>
  <si>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</si>
  <si>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</si>
  <si>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</si>
  <si>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</si>
  <si>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</si>
  <si>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</si>
  <si>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</si>
  <si>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</si>
  <si>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</si>
  <si>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</si>
  <si>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</si>
  <si>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</si>
  <si>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</si>
  <si>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</si>
  <si>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</si>
  <si>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</si>
  <si>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</si>
  <si>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</si>
  <si>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</si>
  <si>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</si>
  <si>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</si>
  <si>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</si>
  <si>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</si>
  <si>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</si>
  <si>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</si>
  <si>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</si>
  <si>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</si>
  <si>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</si>
  <si>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</si>
  <si>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</si>
  <si>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</si>
  <si>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</si>
  <si>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</si>
  <si>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</si>
  <si>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</si>
  <si>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</si>
  <si>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</si>
  <si>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</si>
  <si>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</si>
  <si>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</si>
  <si>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</si>
  <si>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</si>
  <si>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</si>
  <si>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</si>
  <si>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</si>
  <si>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</si>
  <si>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</si>
  <si>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</si>
  <si>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</si>
  <si>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</si>
  <si>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</si>
  <si>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</si>
  <si>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</si>
  <si>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</si>
  <si>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</si>
  <si>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</si>
  <si>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</si>
  <si>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</si>
  <si>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</si>
  <si>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</si>
  <si>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</si>
  <si>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</si>
  <si>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</si>
  <si>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</si>
  <si>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</si>
  <si>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</si>
  <si>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</si>
  <si>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</si>
  <si>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</si>
  <si>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</si>
  <si>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</si>
  <si>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</si>
  <si>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</si>
  <si>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</si>
  <si>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</si>
  <si>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</si>
  <si>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</si>
  <si>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</si>
  <si>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</si>
  <si>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</si>
  <si>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</si>
  <si>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</si>
  <si>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</si>
  <si>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</si>
  <si>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</si>
  <si>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</si>
  <si>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</si>
  <si>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</si>
  <si>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</si>
  <si>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</si>
  <si>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</si>
  <si>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</si>
  <si>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</si>
  <si>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</si>
  <si>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</si>
  <si>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</si>
  <si>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</si>
  <si>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</si>
  <si>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</si>
  <si>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</si>
  <si>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</si>
  <si>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</si>
  <si>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</si>
  <si>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</si>
  <si>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</si>
  <si>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</si>
  <si>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</si>
  <si>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</si>
  <si>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</si>
  <si>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</si>
  <si>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</si>
  <si>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</si>
  <si>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</si>
  <si>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</si>
  <si>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</si>
  <si>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</si>
  <si>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</si>
  <si>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</si>
  <si>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</si>
  <si>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</si>
  <si>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</si>
  <si>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</si>
  <si>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</si>
  <si>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</si>
  <si>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</si>
  <si>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</si>
  <si>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</si>
  <si>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</si>
  <si>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</si>
  <si>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</si>
  <si>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</si>
  <si>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</si>
  <si>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</si>
  <si>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</si>
  <si>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</si>
  <si>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</si>
  <si>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</si>
  <si>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</si>
  <si>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</si>
  <si>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</si>
  <si>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</si>
  <si>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</si>
  <si>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</si>
  <si>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</si>
  <si>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</si>
  <si>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</si>
  <si>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</si>
  <si>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</si>
  <si>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</si>
  <si>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</si>
  <si>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</si>
  <si>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</si>
  <si>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</si>
  <si>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</si>
  <si>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</si>
  <si>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</si>
  <si>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</si>
  <si>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</si>
  <si>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</si>
  <si>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</si>
  <si>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</si>
  <si>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</si>
  <si>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</si>
  <si>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</si>
  <si>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</si>
  <si>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</si>
  <si>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</si>
  <si>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</si>
  <si>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</si>
  <si>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</si>
  <si>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</si>
  <si>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</si>
  <si>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</si>
  <si>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</si>
  <si>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</si>
  <si>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</si>
  <si>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</si>
  <si>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</si>
  <si>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</si>
  <si>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</si>
  <si>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</si>
  <si>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</si>
  <si>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</si>
  <si>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</si>
  <si>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</si>
  <si>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</si>
  <si>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</si>
  <si>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</si>
  <si>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</si>
  <si>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</si>
  <si>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</si>
  <si>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</si>
  <si>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</si>
  <si>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</si>
  <si>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</si>
  <si>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</si>
  <si>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</si>
  <si>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</si>
  <si>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</si>
  <si>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</si>
  <si>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</si>
  <si>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</si>
  <si>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</si>
  <si>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</si>
  <si>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</si>
  <si>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</si>
  <si>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</si>
  <si>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</si>
  <si>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</si>
  <si>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</si>
  <si>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</si>
  <si>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</si>
  <si>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</si>
  <si>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</si>
  <si>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</si>
  <si>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</si>
  <si>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</si>
  <si>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</si>
  <si>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</si>
  <si>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</si>
  <si>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</si>
  <si>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</si>
  <si>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</si>
  <si>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</si>
  <si>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</si>
  <si>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</si>
  <si>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</si>
  <si>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</si>
  <si>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</si>
  <si>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</si>
  <si>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</si>
  <si>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</si>
  <si>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</si>
  <si>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</si>
  <si>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</si>
  <si>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</si>
  <si>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</si>
  <si>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</si>
  <si>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</si>
  <si>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</si>
  <si>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</si>
  <si>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</si>
  <si>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</si>
  <si>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</si>
  <si>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</si>
  <si>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</si>
  <si>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</si>
  <si>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</si>
  <si>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</si>
  <si>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</si>
  <si>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</si>
  <si>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</si>
  <si>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</si>
  <si>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</si>
  <si>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</si>
  <si>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</si>
  <si>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</si>
  <si>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</si>
  <si>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</si>
  <si>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</si>
  <si>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</si>
  <si>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</si>
  <si>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</si>
  <si>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</si>
  <si>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</si>
  <si>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</si>
  <si>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</si>
  <si>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</si>
  <si>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</si>
  <si>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</si>
  <si>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</si>
  <si>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</si>
  <si>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</si>
  <si>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</si>
  <si>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</si>
  <si>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</si>
  <si>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</si>
  <si>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</si>
  <si>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</si>
  <si>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</si>
  <si>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</si>
  <si>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</si>
  <si>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</si>
  <si>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</si>
  <si>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</si>
  <si>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</si>
  <si>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</si>
  <si>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</si>
  <si>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</si>
  <si>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</si>
  <si>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</si>
  <si>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</si>
  <si>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</si>
  <si>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</si>
  <si>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</si>
  <si>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</si>
  <si>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</si>
  <si>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</si>
  <si>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</si>
  <si>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</si>
  <si>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</si>
  <si>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</si>
  <si>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</si>
  <si>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</si>
  <si>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</si>
  <si>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</si>
  <si>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</si>
  <si>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</si>
  <si>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</si>
  <si>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</si>
  <si>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</si>
  <si>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</si>
  <si>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</si>
  <si>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</si>
  <si>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</si>
  <si>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</si>
  <si>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</si>
  <si>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</si>
  <si>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</si>
  <si>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</si>
  <si>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</si>
  <si>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</si>
  <si>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</si>
  <si>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</si>
  <si>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</si>
  <si>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</si>
  <si>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</si>
  <si>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</si>
  <si>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</si>
  <si>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</si>
  <si>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</si>
  <si>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</si>
  <si>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</si>
  <si>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</si>
  <si>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</si>
  <si>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</si>
  <si>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</si>
  <si>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</si>
  <si>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</si>
  <si>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</si>
  <si>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</si>
  <si>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</si>
  <si>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</si>
  <si>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</si>
  <si>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</si>
  <si>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</si>
  <si>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</si>
  <si>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</si>
  <si>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</si>
  <si>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</si>
  <si>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</si>
  <si>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</si>
  <si>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</si>
  <si>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</si>
  <si>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</si>
  <si>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</si>
  <si>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</si>
  <si>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</si>
  <si>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</si>
  <si>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</si>
  <si>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</si>
  <si>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</si>
  <si>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</si>
  <si>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</si>
  <si>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</si>
  <si>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</si>
  <si>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</si>
  <si>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</si>
  <si>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</si>
  <si>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</si>
  <si>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</si>
  <si>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</si>
  <si>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</si>
  <si>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</si>
  <si>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</si>
  <si>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</si>
  <si>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</si>
  <si>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</si>
  <si>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</si>
  <si>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</si>
  <si>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</si>
  <si>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</si>
  <si>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</si>
  <si>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</si>
  <si>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</si>
  <si>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</si>
  <si>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</si>
  <si>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</si>
  <si>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</si>
  <si>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</si>
  <si>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</si>
  <si>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</si>
  <si>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</si>
  <si>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</si>
  <si>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</si>
  <si>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</si>
  <si>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</si>
  <si>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</si>
  <si>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</si>
  <si>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</si>
  <si>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</si>
  <si>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</si>
  <si>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</si>
  <si>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</si>
  <si>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</si>
  <si>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</si>
  <si>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</si>
  <si>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</si>
  <si>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</si>
  <si>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</si>
  <si>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</si>
  <si>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</si>
  <si>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</si>
  <si>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</si>
  <si>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</si>
  <si>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</si>
  <si>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</si>
  <si>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</si>
  <si>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</si>
  <si>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</si>
  <si>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</si>
  <si>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</si>
  <si>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</si>
  <si>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</si>
  <si>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</si>
  <si>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</si>
  <si>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</si>
  <si>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</si>
  <si>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</si>
  <si>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</si>
  <si>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</si>
  <si>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</si>
  <si>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</si>
  <si>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</si>
  <si>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</si>
  <si>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</si>
  <si>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</si>
  <si>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</si>
  <si>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</si>
  <si>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</si>
  <si>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</si>
  <si>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</si>
  <si>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</si>
  <si>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</si>
  <si>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</si>
  <si>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</si>
  <si>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</si>
  <si>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</si>
  <si>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</si>
  <si>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</si>
  <si>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</si>
  <si>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</si>
  <si>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</si>
  <si>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</si>
  <si>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</si>
  <si>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</si>
  <si>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</si>
  <si>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</si>
  <si>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</si>
  <si>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</si>
  <si>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</si>
  <si>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</si>
  <si>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</si>
  <si>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</si>
  <si>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</si>
  <si>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</si>
  <si>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</si>
  <si>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</si>
  <si>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</si>
  <si>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</si>
  <si>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</si>
  <si>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</si>
  <si>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</si>
  <si>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</si>
  <si>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</si>
  <si>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</si>
  <si>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</si>
  <si>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</si>
  <si>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</si>
  <si>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</si>
  <si>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</si>
  <si>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</si>
  <si>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</si>
  <si>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</si>
  <si>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</si>
  <si>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</si>
  <si>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</si>
  <si>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</si>
  <si>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Catergory</t>
  </si>
  <si>
    <t>Sub Catergory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</si>
  <si>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</si>
  <si>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</si>
  <si>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</si>
  <si>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</si>
  <si>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</si>
  <si>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</si>
  <si>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</si>
  <si>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</si>
  <si>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</si>
  <si>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</si>
  <si>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</si>
  <si>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</si>
  <si>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</si>
  <si>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</si>
  <si>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</si>
  <si>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</si>
  <si>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</si>
  <si>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</si>
  <si>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</si>
  <si>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</si>
  <si>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</si>
  <si>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</si>
  <si>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</si>
  <si>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</si>
  <si>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</si>
  <si>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</si>
  <si>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</si>
  <si>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</si>
  <si>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</si>
  <si>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</si>
  <si>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</si>
  <si>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</si>
  <si>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</si>
  <si>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</si>
  <si>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</si>
  <si>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</si>
  <si>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</si>
  <si>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</si>
  <si>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</si>
  <si>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</si>
  <si>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</si>
  <si>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</si>
  <si>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</si>
  <si>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</si>
  <si>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</si>
  <si>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</si>
  <si>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</si>
  <si>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</si>
  <si>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</si>
  <si>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</si>
  <si>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</si>
  <si>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</si>
  <si>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</si>
  <si>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</si>
  <si>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</si>
  <si>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</si>
  <si>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</si>
  <si>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</si>
  <si>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</si>
  <si>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</si>
  <si>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</si>
  <si>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</si>
  <si>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</si>
  <si>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</si>
  <si>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</si>
  <si>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</si>
  <si>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</si>
  <si>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</si>
  <si>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</si>
  <si>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</si>
  <si>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</si>
  <si>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</si>
  <si>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than/equal to 50000</t>
  </si>
  <si>
    <t>Sum</t>
  </si>
  <si>
    <t>Successful Campaign</t>
  </si>
  <si>
    <t>Failed Campaign</t>
  </si>
  <si>
    <t>Mean</t>
  </si>
  <si>
    <t>Median</t>
  </si>
  <si>
    <t>Minimum</t>
  </si>
  <si>
    <t>Maxium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</si>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</sst>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m/dd/yy;@"/>
  </numFmts>
  <fonts count="21" x14ac:knownFonts="1">
    <font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2"/>
      <color rgb="FF006100"/>
      <name val="Century Gothic"/>
      <family val="2"/>
      <scheme val="minor"/>
    </font>
    <font>
      <sz val="12"/>
      <color rgb="FF9C0006"/>
      <name val="Century Gothic"/>
      <family val="2"/>
      <scheme val="minor"/>
    </font>
    <font>
      <sz val="12"/>
      <color rgb="FF9C5700"/>
      <name val="Century Gothic"/>
      <family val="2"/>
      <scheme val="minor"/>
    </font>
    <font>
      <sz val="12"/>
      <color rgb="FF3F3F76"/>
      <name val="Century Gothic"/>
      <family val="2"/>
      <scheme val="minor"/>
    </font>
    <font>
      <b/>
      <sz val="12"/>
      <color rgb="FF3F3F3F"/>
      <name val="Century Gothic"/>
      <family val="2"/>
      <scheme val="minor"/>
    </font>
    <font>
      <b/>
      <sz val="12"/>
      <color rgb="FFFA7D00"/>
      <name val="Century Gothic"/>
      <family val="2"/>
      <scheme val="minor"/>
    </font>
    <font>
      <sz val="12"/>
      <color rgb="FFFA7D0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2"/>
      <color rgb="FFFF0000"/>
      <name val="Century Gothic"/>
      <family val="2"/>
      <scheme val="minor"/>
    </font>
    <font>
      <i/>
      <sz val="12"/>
      <color rgb="FF7F7F7F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2"/>
      <color theme="0"/>
      <name val="Century Gothic"/>
      <family val="2"/>
      <scheme val="minor"/>
    </font>
    <font>
      <b/>
      <sz val="12"/>
      <color rgb="FF00B050"/>
      <name val="Century Gothic"/>
      <family val="2"/>
      <scheme val="minor"/>
    </font>
    <font>
      <b/>
      <sz val="12"/>
      <color rgb="FFFF0000"/>
      <name val="Century Gothic"/>
      <family val="2"/>
      <scheme val="minor"/>
    </font>
    <font>
      <i/>
      <sz val="12"/>
      <color theme="1"/>
      <name val="Century Gothic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0" applyNumberFormat="1"/>
    <xf numFmtId="10" fontId="0" fillId="0" borderId="0" xfId="42" applyNumberFormat="1" applyFont="1"/>
    <xf numFmtId="10" fontId="0" fillId="0" borderId="0" xfId="0" applyNumberFormat="1"/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6" fillId="0" borderId="12" xfId="0" applyFont="1" applyBorder="1"/>
    <xf numFmtId="0" fontId="16" fillId="0" borderId="10" xfId="0" applyFont="1" applyBorder="1"/>
    <xf numFmtId="0" fontId="16" fillId="0" borderId="14" xfId="0" applyFont="1" applyBorder="1"/>
    <xf numFmtId="0" fontId="16" fillId="0" borderId="16" xfId="0" applyFont="1" applyBorder="1"/>
    <xf numFmtId="0" fontId="0" fillId="0" borderId="17" xfId="0" applyBorder="1"/>
    <xf numFmtId="0" fontId="16" fillId="0" borderId="18" xfId="0" applyFont="1" applyBorder="1"/>
    <xf numFmtId="2" fontId="20" fillId="0" borderId="13" xfId="0" applyNumberFormat="1" applyFont="1" applyBorder="1"/>
    <xf numFmtId="2" fontId="20" fillId="0" borderId="19" xfId="0" applyNumberFormat="1" applyFont="1" applyBorder="1"/>
    <xf numFmtId="2" fontId="20" fillId="0" borderId="20" xfId="0" applyNumberFormat="1" applyFont="1" applyBorder="1"/>
    <xf numFmtId="2" fontId="20" fillId="0" borderId="21" xfId="0" applyNumberFormat="1" applyFont="1" applyBorder="1"/>
    <xf numFmtId="2" fontId="20" fillId="0" borderId="15" xfId="0" applyNumberFormat="1" applyFont="1" applyBorder="1"/>
    <xf numFmtId="2" fontId="20" fillId="0" borderId="22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FF0000"/>
      </font>
    </dxf>
    <dxf>
      <font>
        <color theme="9" tint="-0.24994659260841701"/>
      </font>
    </dxf>
    <dxf>
      <font>
        <color rgb="FF00B0F0"/>
      </font>
    </dxf>
    <dxf>
      <font>
        <color theme="7" tint="-0.24994659260841701"/>
      </font>
    </dxf>
    <dxf>
      <font>
        <color rgb="FF00A44A"/>
      </font>
    </dxf>
    <dxf>
      <font>
        <color rgb="FFFF0000"/>
      </font>
    </dxf>
    <dxf>
      <font>
        <color theme="9" tint="-0.24994659260841701"/>
      </font>
    </dxf>
    <dxf>
      <font>
        <color rgb="FF00B0F0"/>
      </font>
    </dxf>
    <dxf>
      <font>
        <color theme="7" tint="-0.24994659260841701"/>
      </font>
    </dxf>
    <dxf>
      <font>
        <color rgb="FF00A44A"/>
      </font>
    </dxf>
    <dxf>
      <font>
        <color rgb="FFFF0000"/>
      </font>
    </dxf>
    <dxf>
      <font>
        <color theme="9" tint="-0.24994659260841701"/>
      </font>
    </dxf>
    <dxf>
      <font>
        <color rgb="FF00B0F0"/>
      </font>
    </dxf>
    <dxf>
      <font>
        <color theme="7" tint="-0.24994659260841701"/>
      </font>
    </dxf>
    <dxf>
      <font>
        <color rgb="FF00A44A"/>
      </font>
    </dxf>
    <dxf>
      <font>
        <color rgb="FFFF0000"/>
      </font>
    </dxf>
    <dxf>
      <font>
        <color theme="9" tint="-0.24994659260841701"/>
      </font>
    </dxf>
    <dxf>
      <font>
        <color rgb="FF00B0F0"/>
      </font>
    </dxf>
    <dxf>
      <font>
        <color theme="7" tint="-0.24994659260841701"/>
      </font>
    </dxf>
    <dxf>
      <font>
        <color rgb="FF00A44A"/>
      </font>
    </dxf>
    <dxf>
      <font>
        <color rgb="FFFF0000"/>
      </font>
    </dxf>
    <dxf>
      <font>
        <color theme="9" tint="-0.24994659260841701"/>
      </font>
    </dxf>
    <dxf>
      <font>
        <color rgb="FF00B0F0"/>
      </font>
    </dxf>
    <dxf>
      <font>
        <color theme="7" tint="-0.24994659260841701"/>
      </font>
    </dxf>
    <dxf>
      <fill>
        <patternFill patternType="solid">
          <fgColor rgb="FF00A44A"/>
          <bgColor rgb="FFFFFFFF"/>
        </patternFill>
      </fill>
    </dxf>
  </dxfs>
  <tableStyles count="0" defaultTableStyle="TableStyleMedium2" defaultPivotStyle="PivotStyleLight16"/>
  <colors>
    <mruColors>
      <color rgb="FF00A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(1).xlsx]Parent!PivotTable1</c:name>
    <c:fmtId val="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0-4DC4-B4E9-A6669AFAC77B}"/>
            </c:ext>
          </c:extLst>
        </c:ser>
        <c:ser>
          <c:idx val="1"/>
          <c:order val="1"/>
          <c:tx>
            <c:strRef>
              <c:f>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0-4DC4-B4E9-A6669AFAC77B}"/>
            </c:ext>
          </c:extLst>
        </c:ser>
        <c:ser>
          <c:idx val="2"/>
          <c:order val="2"/>
          <c:tx>
            <c:strRef>
              <c:f>Parent!$D$3:$D$4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0-4DC4-B4E9-A6669AFAC77B}"/>
            </c:ext>
          </c:extLst>
        </c:ser>
        <c:ser>
          <c:idx val="3"/>
          <c:order val="3"/>
          <c:tx>
            <c:strRef>
              <c:f>Parent!$E$3:$E$4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0-4DC4-B4E9-A6669AFA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281023"/>
        <c:axId val="2137020351"/>
      </c:barChart>
      <c:catAx>
        <c:axId val="12622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0351"/>
        <c:crosses val="autoZero"/>
        <c:auto val="1"/>
        <c:lblAlgn val="ctr"/>
        <c:lblOffset val="100"/>
        <c:noMultiLvlLbl val="0"/>
      </c:catAx>
      <c:valAx>
        <c:axId val="21370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8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[CrowdfundingBook (1).xlsx]Sub!PivotTable4</c:name>
    <c:fmtId val="4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F-4971-BBBD-DDBBEB9D8667}"/>
            </c:ext>
          </c:extLst>
        </c:ser>
        <c:ser>
          <c:idx val="1"/>
          <c:order val="1"/>
          <c:tx>
            <c:strRef>
              <c:f>Sub!$C$4:$C$5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F-4971-BBBD-DDBBEB9D8667}"/>
            </c:ext>
          </c:extLst>
        </c:ser>
        <c:ser>
          <c:idx val="2"/>
          <c:order val="2"/>
          <c:tx>
            <c:strRef>
              <c:f>Sub!$D$4:$D$5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F-4971-BBBD-DDBBEB9D8667}"/>
            </c:ext>
          </c:extLst>
        </c:ser>
        <c:ser>
          <c:idx val="3"/>
          <c:order val="3"/>
          <c:tx>
            <c:strRef>
              <c:f>Sub!$E$4:$E$5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F-4971-BBBD-DDBBEB9D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92239"/>
        <c:axId val="1691857471"/>
      </c:barChart>
      <c:catAx>
        <c:axId val="12989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57471"/>
        <c:crosses val="autoZero"/>
        <c:auto val="1"/>
        <c:lblAlgn val="ctr"/>
        <c:lblOffset val="100"/>
        <c:noMultiLvlLbl val="0"/>
      </c:catAx>
      <c:valAx>
        <c:axId val="16918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(1).xlsx]Date Created Conv!PivotTable5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A-4679-9D56-4A70DF84226D}"/>
            </c:ext>
          </c:extLst>
        </c:ser>
        <c:ser>
          <c:idx val="1"/>
          <c:order val="1"/>
          <c:tx>
            <c:strRef>
              <c:f>'Date Created Conv'!$C$5:$C$6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A-4679-9D56-4A70DF84226D}"/>
            </c:ext>
          </c:extLst>
        </c:ser>
        <c:ser>
          <c:idx val="2"/>
          <c:order val="2"/>
          <c:tx>
            <c:strRef>
              <c:f>'Date Created Conv'!$D$5:$D$6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A-4679-9D56-4A70DF842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16303"/>
        <c:axId val="1563485119"/>
      </c:lineChart>
      <c:catAx>
        <c:axId val="1169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85119"/>
        <c:crosses val="autoZero"/>
        <c:auto val="1"/>
        <c:lblAlgn val="ctr"/>
        <c:lblOffset val="100"/>
        <c:noMultiLvlLbl val="0"/>
      </c:catAx>
      <c:valAx>
        <c:axId val="15634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28575</xdr:rowOff>
    </xdr:from>
    <xdr:to>
      <xdr:col>17</xdr:col>
      <xdr:colOff>9525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4726-5F63-DABA-57ED-D10BED0E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9525</xdr:rowOff>
    </xdr:from>
    <xdr:to>
      <xdr:col>17</xdr:col>
      <xdr:colOff>152401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A89AA-E657-DE69-338F-87E5524EC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19050</xdr:rowOff>
    </xdr:from>
    <xdr:to>
      <xdr:col>14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1DCC2-1413-E92E-6DD9-A437B89DC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Aranda" refreshedDate="45194.883808217593" createdVersion="8" refreshedVersion="8" minRefreshableVersion="3" recordCount="1001" xr:uid="{4D4D87D1-C4EB-4546-B7AB-AEB2A4203C37}">
  <cacheSource type="worksheet">
    <worksheetSource ref="A1:R1048576" sheet="Worksheet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1" maxValue="113.17073170731707"/>
    </cacheField>
    <cacheField name="Parent Cater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r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Aranda" refreshedDate="45194.926461226853" createdVersion="8" refreshedVersion="8" minRefreshableVersion="3" recordCount="1001" xr:uid="{98E805AB-F20D-4F35-81F3-5C7ADBE0B397}">
  <cacheSource type="worksheet">
    <worksheetSource ref="A1:T1048576" sheet="Worksheet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1" maxValue="113.17073170731707"/>
    </cacheField>
    <cacheField name="Parent Cater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r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5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  <r>
    <m/>
    <x v="974"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x v="877"/>
  </r>
  <r>
    <m/>
    <m/>
    <m/>
    <m/>
    <m/>
    <x v="4"/>
    <m/>
    <m/>
    <m/>
    <m/>
    <m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2DC7E-3BF7-48E1-BFA0-72874A29D74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04EDA-7CC1-4EEB-92AD-18CD61907C6E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91C17-ADB2-4087-B626-9B819C398478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:E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5" hier="-1"/>
  </pageFields>
  <dataFields count="1">
    <dataField name="Count of outcome" fld="5" subtotal="count" baseField="0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E1" workbookViewId="0">
      <selection activeCell="N9" sqref="N9"/>
    </sheetView>
  </sheetViews>
  <sheetFormatPr defaultColWidth="11.109375" defaultRowHeight="15.75" x14ac:dyDescent="0.3"/>
  <cols>
    <col min="1" max="1" width="4.33203125" customWidth="1"/>
    <col min="2" max="2" width="30.77734375" customWidth="1"/>
    <col min="3" max="3" width="33.6640625" style="3" customWidth="1"/>
    <col min="7" max="7" width="13.109375" customWidth="1"/>
    <col min="10" max="11" width="11.33203125" customWidth="1"/>
    <col min="14" max="14" width="28.109375" customWidth="1"/>
    <col min="15" max="16" width="17.109375" customWidth="1"/>
    <col min="17" max="17" width="15.6640625" customWidth="1"/>
    <col min="18" max="18" width="16.5546875" customWidth="1"/>
  </cols>
  <sheetData>
    <row r="1" spans="1:18" s="1" customFormat="1" ht="15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4" t="s">
        <v>2030</v>
      </c>
      <c r="Q1" s="1" t="s">
        <v>2031</v>
      </c>
      <c r="R1" s="1" t="s">
        <v>2032</v>
      </c>
    </row>
    <row r="2" spans="1:18" ht="17.2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 t="e">
        <f>E2/G2</f>
        <v>#DIV/0!</v>
      </c>
      <c r="Q2" t="str">
        <f>LEFT(N2,SEARCH("/",N2)-1)</f>
        <v>food</v>
      </c>
      <c r="R2" t="str">
        <f>RIGHT(N2,LEN(N2)-SEARCH("/",N2))</f>
        <v>food trucks</v>
      </c>
    </row>
    <row r="3" spans="1:18" ht="17.2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(E3/D3)*100</f>
        <v>1040</v>
      </c>
      <c r="P3" s="5">
        <f t="shared" ref="P3:P66" si="1">E3/G3</f>
        <v>92.151898734177209</v>
      </c>
      <c r="Q3" t="str">
        <f t="shared" ref="Q3:Q66" si="2">LEFT(N3,SEARCH("/",N3)-1)</f>
        <v>music</v>
      </c>
      <c r="R3" t="str">
        <f>RIGHT(N3,LEN(N3)-SEARCH("/",N3))</f>
        <v>rock</v>
      </c>
    </row>
    <row r="4" spans="1:18" ht="34.5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131.4787822878229</v>
      </c>
      <c r="P4" s="5">
        <f t="shared" si="1"/>
        <v>100.01614035087719</v>
      </c>
      <c r="Q4" t="str">
        <f t="shared" si="2"/>
        <v>technology</v>
      </c>
      <c r="R4" t="str">
        <f>RIGHT(N4,LEN(N4)-SEARCH("/",N4))</f>
        <v>web</v>
      </c>
    </row>
    <row r="5" spans="1:18" ht="34.5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 s="5">
        <f t="shared" si="1"/>
        <v>103.20833333333333</v>
      </c>
      <c r="Q5" t="str">
        <f t="shared" si="2"/>
        <v>music</v>
      </c>
      <c r="R5" t="str">
        <f t="shared" ref="R5:R68" si="3">RIGHT(N5,LEN(N5)-SEARCH("/",N5))</f>
        <v>rock</v>
      </c>
    </row>
    <row r="6" spans="1:18" ht="17.2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 s="5">
        <f t="shared" si="1"/>
        <v>99.339622641509436</v>
      </c>
      <c r="Q6" t="str">
        <f t="shared" si="2"/>
        <v>theater</v>
      </c>
      <c r="R6" t="str">
        <f t="shared" si="3"/>
        <v>plays</v>
      </c>
    </row>
    <row r="7" spans="1:18" ht="17.2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 s="5">
        <f t="shared" si="1"/>
        <v>75.833333333333329</v>
      </c>
      <c r="Q7" t="str">
        <f t="shared" si="2"/>
        <v>theater</v>
      </c>
      <c r="R7" t="str">
        <f t="shared" si="3"/>
        <v>plays</v>
      </c>
    </row>
    <row r="8" spans="1:18" ht="34.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 s="5">
        <f t="shared" si="1"/>
        <v>60.555555555555557</v>
      </c>
      <c r="Q8" t="str">
        <f t="shared" si="2"/>
        <v>film &amp; video</v>
      </c>
      <c r="R8" t="str">
        <f t="shared" si="3"/>
        <v>documentary</v>
      </c>
    </row>
    <row r="9" spans="1:18" ht="17.2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 s="5">
        <f t="shared" si="1"/>
        <v>64.93832599118943</v>
      </c>
      <c r="Q9" t="str">
        <f t="shared" si="2"/>
        <v>theater</v>
      </c>
      <c r="R9" t="str">
        <f t="shared" si="3"/>
        <v>plays</v>
      </c>
    </row>
    <row r="10" spans="1:18" ht="17.2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 s="5">
        <f t="shared" si="1"/>
        <v>30.997175141242938</v>
      </c>
      <c r="Q10" t="str">
        <f t="shared" si="2"/>
        <v>theater</v>
      </c>
      <c r="R10" t="str">
        <f t="shared" si="3"/>
        <v>plays</v>
      </c>
    </row>
    <row r="11" spans="1:18" ht="17.2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 s="5">
        <f t="shared" si="1"/>
        <v>72.909090909090907</v>
      </c>
      <c r="Q11" t="str">
        <f t="shared" si="2"/>
        <v>music</v>
      </c>
      <c r="R11" t="str">
        <f t="shared" si="3"/>
        <v>electric music</v>
      </c>
    </row>
    <row r="12" spans="1:18" ht="17.2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 s="5">
        <f t="shared" si="1"/>
        <v>62.9</v>
      </c>
      <c r="Q12" t="str">
        <f t="shared" si="2"/>
        <v>film &amp; video</v>
      </c>
      <c r="R12" t="str">
        <f t="shared" si="3"/>
        <v>drama</v>
      </c>
    </row>
    <row r="13" spans="1:18" ht="34.5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 s="5">
        <f t="shared" si="1"/>
        <v>112.22222222222223</v>
      </c>
      <c r="Q13" t="str">
        <f t="shared" si="2"/>
        <v>theater</v>
      </c>
      <c r="R13" t="str">
        <f t="shared" si="3"/>
        <v>plays</v>
      </c>
    </row>
    <row r="14" spans="1:18" ht="17.2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 s="5">
        <f t="shared" si="1"/>
        <v>102.34545454545454</v>
      </c>
      <c r="Q14" t="str">
        <f t="shared" si="2"/>
        <v>film &amp; video</v>
      </c>
      <c r="R14" t="str">
        <f t="shared" si="3"/>
        <v>drama</v>
      </c>
    </row>
    <row r="15" spans="1:18" ht="34.5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 s="5">
        <f t="shared" si="1"/>
        <v>105.05102040816327</v>
      </c>
      <c r="Q15" t="str">
        <f t="shared" si="2"/>
        <v>music</v>
      </c>
      <c r="R15" t="str">
        <f t="shared" si="3"/>
        <v>indie rock</v>
      </c>
    </row>
    <row r="16" spans="1:18" ht="17.2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 s="5">
        <f t="shared" si="1"/>
        <v>94.144999999999996</v>
      </c>
      <c r="Q16" t="str">
        <f t="shared" si="2"/>
        <v>music</v>
      </c>
      <c r="R16" t="str">
        <f t="shared" si="3"/>
        <v>indie rock</v>
      </c>
    </row>
    <row r="17" spans="1:18" ht="34.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 s="5">
        <f t="shared" si="1"/>
        <v>84.986725663716811</v>
      </c>
      <c r="Q17" t="str">
        <f t="shared" si="2"/>
        <v>technology</v>
      </c>
      <c r="R17" t="str">
        <f t="shared" si="3"/>
        <v>wearables</v>
      </c>
    </row>
    <row r="18" spans="1:18" ht="17.2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 s="5">
        <f t="shared" si="1"/>
        <v>110.41</v>
      </c>
      <c r="Q18" t="str">
        <f t="shared" si="2"/>
        <v>publishing</v>
      </c>
      <c r="R18" t="str">
        <f t="shared" si="3"/>
        <v>nonfiction</v>
      </c>
    </row>
    <row r="19" spans="1:18" ht="34.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 s="5">
        <f t="shared" si="1"/>
        <v>107.96236989591674</v>
      </c>
      <c r="Q19" t="str">
        <f t="shared" si="2"/>
        <v>film &amp; video</v>
      </c>
      <c r="R19" t="str">
        <f t="shared" si="3"/>
        <v>animation</v>
      </c>
    </row>
    <row r="20" spans="1:18" ht="17.2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 s="5">
        <f t="shared" si="1"/>
        <v>45.103703703703701</v>
      </c>
      <c r="Q20" t="str">
        <f t="shared" si="2"/>
        <v>theater</v>
      </c>
      <c r="R20" t="str">
        <f t="shared" si="3"/>
        <v>plays</v>
      </c>
    </row>
    <row r="21" spans="1:18" ht="17.2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 s="5">
        <f t="shared" si="1"/>
        <v>45.001483679525222</v>
      </c>
      <c r="Q21" t="str">
        <f t="shared" si="2"/>
        <v>theater</v>
      </c>
      <c r="R21" t="str">
        <f t="shared" si="3"/>
        <v>plays</v>
      </c>
    </row>
    <row r="22" spans="1:18" ht="17.2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 s="5">
        <f t="shared" si="1"/>
        <v>105.97134670487107</v>
      </c>
      <c r="Q22" t="str">
        <f t="shared" si="2"/>
        <v>film &amp; video</v>
      </c>
      <c r="R22" t="str">
        <f t="shared" si="3"/>
        <v>drama</v>
      </c>
    </row>
    <row r="23" spans="1:18" ht="17.2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 s="5">
        <f t="shared" si="1"/>
        <v>69.055555555555557</v>
      </c>
      <c r="Q23" t="str">
        <f t="shared" si="2"/>
        <v>theater</v>
      </c>
      <c r="R23" t="str">
        <f t="shared" si="3"/>
        <v>plays</v>
      </c>
    </row>
    <row r="24" spans="1:18" ht="17.2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 s="5">
        <f t="shared" si="1"/>
        <v>85.044943820224717</v>
      </c>
      <c r="Q24" t="str">
        <f t="shared" si="2"/>
        <v>theater</v>
      </c>
      <c r="R24" t="str">
        <f t="shared" si="3"/>
        <v>plays</v>
      </c>
    </row>
    <row r="25" spans="1:18" ht="17.2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 s="5">
        <f t="shared" si="1"/>
        <v>105.22535211267606</v>
      </c>
      <c r="Q25" t="str">
        <f t="shared" si="2"/>
        <v>film &amp; video</v>
      </c>
      <c r="R25" t="str">
        <f t="shared" si="3"/>
        <v>documentary</v>
      </c>
    </row>
    <row r="26" spans="1:18" ht="17.2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 s="5">
        <f t="shared" si="1"/>
        <v>39.003741114852225</v>
      </c>
      <c r="Q26" t="str">
        <f t="shared" si="2"/>
        <v>technology</v>
      </c>
      <c r="R26" t="str">
        <f t="shared" si="3"/>
        <v>wearables</v>
      </c>
    </row>
    <row r="27" spans="1:18" ht="17.2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 s="5">
        <f t="shared" si="1"/>
        <v>73.030674846625772</v>
      </c>
      <c r="Q27" t="str">
        <f t="shared" si="2"/>
        <v>games</v>
      </c>
      <c r="R27" t="str">
        <f t="shared" si="3"/>
        <v>video games</v>
      </c>
    </row>
    <row r="28" spans="1:18" ht="17.2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 s="5">
        <f t="shared" si="1"/>
        <v>35.009459459459457</v>
      </c>
      <c r="Q28" t="str">
        <f t="shared" si="2"/>
        <v>theater</v>
      </c>
      <c r="R28" t="str">
        <f t="shared" si="3"/>
        <v>plays</v>
      </c>
    </row>
    <row r="29" spans="1:18" ht="17.2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 s="5">
        <f t="shared" si="1"/>
        <v>106.6</v>
      </c>
      <c r="Q29" t="str">
        <f t="shared" si="2"/>
        <v>music</v>
      </c>
      <c r="R29" t="str">
        <f t="shared" si="3"/>
        <v>rock</v>
      </c>
    </row>
    <row r="30" spans="1:18" ht="17.2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 s="5">
        <f t="shared" si="1"/>
        <v>61.997747747747745</v>
      </c>
      <c r="Q30" t="str">
        <f t="shared" si="2"/>
        <v>theater</v>
      </c>
      <c r="R30" t="str">
        <f t="shared" si="3"/>
        <v>plays</v>
      </c>
    </row>
    <row r="31" spans="1:18" ht="17.2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 s="5">
        <f t="shared" si="1"/>
        <v>94.000622665006233</v>
      </c>
      <c r="Q31" t="str">
        <f t="shared" si="2"/>
        <v>film &amp; video</v>
      </c>
      <c r="R31" t="str">
        <f t="shared" si="3"/>
        <v>shorts</v>
      </c>
    </row>
    <row r="32" spans="1:18" ht="17.2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 s="5">
        <f t="shared" si="1"/>
        <v>112.05426356589147</v>
      </c>
      <c r="Q32" t="str">
        <f t="shared" si="2"/>
        <v>film &amp; video</v>
      </c>
      <c r="R32" t="str">
        <f t="shared" si="3"/>
        <v>animation</v>
      </c>
    </row>
    <row r="33" spans="1:18" ht="17.2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 s="5">
        <f t="shared" si="1"/>
        <v>48.008849557522126</v>
      </c>
      <c r="Q33" t="str">
        <f t="shared" si="2"/>
        <v>games</v>
      </c>
      <c r="R33" t="str">
        <f t="shared" si="3"/>
        <v>video games</v>
      </c>
    </row>
    <row r="34" spans="1:18" ht="17.2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 s="5">
        <f t="shared" si="1"/>
        <v>38.004334633723452</v>
      </c>
      <c r="Q34" t="str">
        <f t="shared" si="2"/>
        <v>film &amp; video</v>
      </c>
      <c r="R34" t="str">
        <f t="shared" si="3"/>
        <v>documentary</v>
      </c>
    </row>
    <row r="35" spans="1:18" ht="17.2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 s="5">
        <f t="shared" si="1"/>
        <v>35.000184535892231</v>
      </c>
      <c r="Q35" t="str">
        <f t="shared" si="2"/>
        <v>theater</v>
      </c>
      <c r="R35" t="str">
        <f t="shared" si="3"/>
        <v>plays</v>
      </c>
    </row>
    <row r="36" spans="1:18" ht="34.5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 s="5">
        <f t="shared" si="1"/>
        <v>85</v>
      </c>
      <c r="Q36" t="str">
        <f t="shared" si="2"/>
        <v>film &amp; video</v>
      </c>
      <c r="R36" t="str">
        <f t="shared" si="3"/>
        <v>documentary</v>
      </c>
    </row>
    <row r="37" spans="1:18" ht="17.2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 s="5">
        <f t="shared" si="1"/>
        <v>95.993893129770996</v>
      </c>
      <c r="Q37" t="str">
        <f t="shared" si="2"/>
        <v>film &amp; video</v>
      </c>
      <c r="R37" t="str">
        <f t="shared" si="3"/>
        <v>drama</v>
      </c>
    </row>
    <row r="38" spans="1:18" ht="17.2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 s="5">
        <f t="shared" si="1"/>
        <v>68.8125</v>
      </c>
      <c r="Q38" t="str">
        <f t="shared" si="2"/>
        <v>theater</v>
      </c>
      <c r="R38" t="str">
        <f t="shared" si="3"/>
        <v>plays</v>
      </c>
    </row>
    <row r="39" spans="1:18" ht="34.5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 s="5">
        <f t="shared" si="1"/>
        <v>105.97196261682242</v>
      </c>
      <c r="Q39" t="str">
        <f t="shared" si="2"/>
        <v>publishing</v>
      </c>
      <c r="R39" t="str">
        <f t="shared" si="3"/>
        <v>fiction</v>
      </c>
    </row>
    <row r="40" spans="1:18" ht="17.2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 s="5">
        <f t="shared" si="1"/>
        <v>75.261194029850742</v>
      </c>
      <c r="Q40" t="str">
        <f t="shared" si="2"/>
        <v>photography</v>
      </c>
      <c r="R40" t="str">
        <f t="shared" si="3"/>
        <v>photography books</v>
      </c>
    </row>
    <row r="41" spans="1:18" ht="17.2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 s="5">
        <f t="shared" si="1"/>
        <v>57.125</v>
      </c>
      <c r="Q41" t="str">
        <f t="shared" si="2"/>
        <v>theater</v>
      </c>
      <c r="R41" t="str">
        <f t="shared" si="3"/>
        <v>plays</v>
      </c>
    </row>
    <row r="42" spans="1:18" ht="17.2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 s="5">
        <f t="shared" si="1"/>
        <v>75.141414141414145</v>
      </c>
      <c r="Q42" t="str">
        <f t="shared" si="2"/>
        <v>technology</v>
      </c>
      <c r="R42" t="str">
        <f t="shared" si="3"/>
        <v>wearables</v>
      </c>
    </row>
    <row r="43" spans="1:18" ht="17.2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 s="5">
        <f t="shared" si="1"/>
        <v>107.42342342342343</v>
      </c>
      <c r="Q43" t="str">
        <f t="shared" si="2"/>
        <v>music</v>
      </c>
      <c r="R43" t="str">
        <f t="shared" si="3"/>
        <v>rock</v>
      </c>
    </row>
    <row r="44" spans="1:18" ht="17.2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 s="5">
        <f t="shared" si="1"/>
        <v>35.995495495495497</v>
      </c>
      <c r="Q44" t="str">
        <f t="shared" si="2"/>
        <v>food</v>
      </c>
      <c r="R44" t="str">
        <f t="shared" si="3"/>
        <v>food trucks</v>
      </c>
    </row>
    <row r="45" spans="1:18" ht="17.2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 s="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</row>
    <row r="46" spans="1:18" ht="17.2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 s="5">
        <f t="shared" si="1"/>
        <v>107.56122448979592</v>
      </c>
      <c r="Q46" t="str">
        <f t="shared" si="2"/>
        <v>publishing</v>
      </c>
      <c r="R46" t="str">
        <f t="shared" si="3"/>
        <v>fiction</v>
      </c>
    </row>
    <row r="47" spans="1:18" ht="34.5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 s="5">
        <f t="shared" si="1"/>
        <v>94.375</v>
      </c>
      <c r="Q47" t="str">
        <f t="shared" si="2"/>
        <v>theater</v>
      </c>
      <c r="R47" t="str">
        <f t="shared" si="3"/>
        <v>plays</v>
      </c>
    </row>
    <row r="48" spans="1:18" ht="17.2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 s="5">
        <f t="shared" si="1"/>
        <v>46.163043478260867</v>
      </c>
      <c r="Q48" t="str">
        <f t="shared" si="2"/>
        <v>music</v>
      </c>
      <c r="R48" t="str">
        <f t="shared" si="3"/>
        <v>rock</v>
      </c>
    </row>
    <row r="49" spans="1:18" ht="17.2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 s="5">
        <f t="shared" si="1"/>
        <v>47.845637583892618</v>
      </c>
      <c r="Q49" t="str">
        <f t="shared" si="2"/>
        <v>theater</v>
      </c>
      <c r="R49" t="str">
        <f t="shared" si="3"/>
        <v>plays</v>
      </c>
    </row>
    <row r="50" spans="1:18" ht="17.2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 s="5">
        <f t="shared" si="1"/>
        <v>53.007815713698065</v>
      </c>
      <c r="Q50" t="str">
        <f t="shared" si="2"/>
        <v>theater</v>
      </c>
      <c r="R50" t="str">
        <f t="shared" si="3"/>
        <v>plays</v>
      </c>
    </row>
    <row r="51" spans="1:18" ht="17.2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 s="5">
        <f t="shared" si="1"/>
        <v>45.059405940594061</v>
      </c>
      <c r="Q51" t="str">
        <f t="shared" si="2"/>
        <v>music</v>
      </c>
      <c r="R51" t="str">
        <f t="shared" si="3"/>
        <v>rock</v>
      </c>
    </row>
    <row r="52" spans="1:18" ht="34.5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 s="5">
        <f t="shared" si="1"/>
        <v>2</v>
      </c>
      <c r="Q52" t="str">
        <f t="shared" si="2"/>
        <v>music</v>
      </c>
      <c r="R52" t="str">
        <f t="shared" si="3"/>
        <v>metal</v>
      </c>
    </row>
    <row r="53" spans="1:18" ht="17.2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 s="5">
        <f t="shared" si="1"/>
        <v>99.006816632583508</v>
      </c>
      <c r="Q53" t="str">
        <f t="shared" si="2"/>
        <v>technology</v>
      </c>
      <c r="R53" t="str">
        <f t="shared" si="3"/>
        <v>wearables</v>
      </c>
    </row>
    <row r="54" spans="1:18" ht="17.2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 s="5">
        <f t="shared" si="1"/>
        <v>32.786666666666669</v>
      </c>
      <c r="Q54" t="str">
        <f t="shared" si="2"/>
        <v>theater</v>
      </c>
      <c r="R54" t="str">
        <f t="shared" si="3"/>
        <v>plays</v>
      </c>
    </row>
    <row r="55" spans="1:18" ht="17.2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 s="5">
        <f t="shared" si="1"/>
        <v>59.119617224880386</v>
      </c>
      <c r="Q55" t="str">
        <f t="shared" si="2"/>
        <v>film &amp; video</v>
      </c>
      <c r="R55" t="str">
        <f t="shared" si="3"/>
        <v>drama</v>
      </c>
    </row>
    <row r="56" spans="1:18" ht="34.5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 s="5">
        <f t="shared" si="1"/>
        <v>44.93333333333333</v>
      </c>
      <c r="Q56" t="str">
        <f t="shared" si="2"/>
        <v>technology</v>
      </c>
      <c r="R56" t="str">
        <f t="shared" si="3"/>
        <v>wearables</v>
      </c>
    </row>
    <row r="57" spans="1:18" ht="34.5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 s="5">
        <f t="shared" si="1"/>
        <v>89.664122137404576</v>
      </c>
      <c r="Q57" t="str">
        <f t="shared" si="2"/>
        <v>music</v>
      </c>
      <c r="R57" t="str">
        <f t="shared" si="3"/>
        <v>jazz</v>
      </c>
    </row>
    <row r="58" spans="1:18" ht="34.5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 s="5">
        <f t="shared" si="1"/>
        <v>70.079268292682926</v>
      </c>
      <c r="Q58" t="str">
        <f t="shared" si="2"/>
        <v>technology</v>
      </c>
      <c r="R58" t="str">
        <f t="shared" si="3"/>
        <v>wearables</v>
      </c>
    </row>
    <row r="59" spans="1:18" ht="17.2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 s="5">
        <f t="shared" si="1"/>
        <v>31.059701492537314</v>
      </c>
      <c r="Q59" t="str">
        <f t="shared" si="2"/>
        <v>games</v>
      </c>
      <c r="R59" t="str">
        <f t="shared" si="3"/>
        <v>video games</v>
      </c>
    </row>
    <row r="60" spans="1:18" ht="17.2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 s="5">
        <f t="shared" si="1"/>
        <v>29.061611374407583</v>
      </c>
      <c r="Q60" t="str">
        <f t="shared" si="2"/>
        <v>theater</v>
      </c>
      <c r="R60" t="str">
        <f t="shared" si="3"/>
        <v>plays</v>
      </c>
    </row>
    <row r="61" spans="1:18" ht="17.2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 s="5">
        <f t="shared" si="1"/>
        <v>30.0859375</v>
      </c>
      <c r="Q61" t="str">
        <f t="shared" si="2"/>
        <v>theater</v>
      </c>
      <c r="R61" t="str">
        <f t="shared" si="3"/>
        <v>plays</v>
      </c>
    </row>
    <row r="62" spans="1:18" ht="17.2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 s="5">
        <f t="shared" si="1"/>
        <v>84.998125000000002</v>
      </c>
      <c r="Q62" t="str">
        <f t="shared" si="2"/>
        <v>theater</v>
      </c>
      <c r="R62" t="str">
        <f t="shared" si="3"/>
        <v>plays</v>
      </c>
    </row>
    <row r="63" spans="1:18" ht="34.5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 s="5">
        <f t="shared" si="1"/>
        <v>82.001775410563695</v>
      </c>
      <c r="Q63" t="str">
        <f t="shared" si="2"/>
        <v>theater</v>
      </c>
      <c r="R63" t="str">
        <f t="shared" si="3"/>
        <v>plays</v>
      </c>
    </row>
    <row r="64" spans="1:18" ht="34.5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 s="5">
        <f t="shared" si="1"/>
        <v>58.040160642570278</v>
      </c>
      <c r="Q64" t="str">
        <f t="shared" si="2"/>
        <v>technology</v>
      </c>
      <c r="R64" t="str">
        <f t="shared" si="3"/>
        <v>web</v>
      </c>
    </row>
    <row r="65" spans="1:18" ht="17.2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 s="5">
        <f t="shared" si="1"/>
        <v>111.4</v>
      </c>
      <c r="Q65" t="str">
        <f t="shared" si="2"/>
        <v>theater</v>
      </c>
      <c r="R65" t="str">
        <f t="shared" si="3"/>
        <v>plays</v>
      </c>
    </row>
    <row r="66" spans="1:18" ht="17.2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 s="5">
        <f t="shared" si="1"/>
        <v>71.94736842105263</v>
      </c>
      <c r="Q66" t="str">
        <f t="shared" si="2"/>
        <v>technology</v>
      </c>
      <c r="R66" t="str">
        <f t="shared" si="3"/>
        <v>web</v>
      </c>
    </row>
    <row r="67" spans="1:18" ht="17.2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(E67/D67)*100</f>
        <v>236.14754098360655</v>
      </c>
      <c r="P67" s="5">
        <f t="shared" ref="P67:P130" si="5">E67/G67</f>
        <v>61.038135593220339</v>
      </c>
      <c r="Q67" t="str">
        <f t="shared" ref="Q67:Q130" si="6">LEFT(N67,SEARCH("/",N67)-1)</f>
        <v>theater</v>
      </c>
      <c r="R67" t="str">
        <f t="shared" si="3"/>
        <v>plays</v>
      </c>
    </row>
    <row r="68" spans="1:18" ht="17.2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45.068965517241381</v>
      </c>
      <c r="P68" s="5">
        <f t="shared" si="5"/>
        <v>108.91666666666667</v>
      </c>
      <c r="Q68" t="str">
        <f t="shared" si="6"/>
        <v>theater</v>
      </c>
      <c r="R68" t="str">
        <f t="shared" si="3"/>
        <v>plays</v>
      </c>
    </row>
    <row r="69" spans="1:18" ht="34.5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162.38567493112947</v>
      </c>
      <c r="P69" s="5">
        <f t="shared" si="5"/>
        <v>29.001722017220171</v>
      </c>
      <c r="Q69" t="str">
        <f t="shared" si="6"/>
        <v>technology</v>
      </c>
      <c r="R69" t="str">
        <f t="shared" ref="R69:R132" si="7">RIGHT(N69,LEN(N69)-SEARCH("/",N69))</f>
        <v>wearables</v>
      </c>
    </row>
    <row r="70" spans="1:18" ht="17.2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254.52631578947367</v>
      </c>
      <c r="P70" s="5">
        <f t="shared" si="5"/>
        <v>58.975609756097562</v>
      </c>
      <c r="Q70" t="str">
        <f t="shared" si="6"/>
        <v>theater</v>
      </c>
      <c r="R70" t="str">
        <f t="shared" si="7"/>
        <v>plays</v>
      </c>
    </row>
    <row r="71" spans="1:18" ht="34.5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24.063291139240505</v>
      </c>
      <c r="P71" s="5">
        <f t="shared" si="5"/>
        <v>111.82352941176471</v>
      </c>
      <c r="Q71" t="str">
        <f t="shared" si="6"/>
        <v>theater</v>
      </c>
      <c r="R71" t="str">
        <f t="shared" si="7"/>
        <v>plays</v>
      </c>
    </row>
    <row r="72" spans="1:18" ht="17.2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123.74140625000001</v>
      </c>
      <c r="P72" s="5">
        <f t="shared" si="5"/>
        <v>63.995555555555555</v>
      </c>
      <c r="Q72" t="str">
        <f t="shared" si="6"/>
        <v>theater</v>
      </c>
      <c r="R72" t="str">
        <f t="shared" si="7"/>
        <v>plays</v>
      </c>
    </row>
    <row r="73" spans="1:18" ht="34.5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108.06666666666666</v>
      </c>
      <c r="P73" s="5">
        <f t="shared" si="5"/>
        <v>85.315789473684205</v>
      </c>
      <c r="Q73" t="str">
        <f t="shared" si="6"/>
        <v>theater</v>
      </c>
      <c r="R73" t="str">
        <f t="shared" si="7"/>
        <v>plays</v>
      </c>
    </row>
    <row r="74" spans="1:18" ht="17.2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670.33333333333326</v>
      </c>
      <c r="P74" s="5">
        <f t="shared" si="5"/>
        <v>74.481481481481481</v>
      </c>
      <c r="Q74" t="str">
        <f t="shared" si="6"/>
        <v>film &amp; video</v>
      </c>
      <c r="R74" t="str">
        <f t="shared" si="7"/>
        <v>animation</v>
      </c>
    </row>
    <row r="75" spans="1:18" ht="17.2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660.92857142857144</v>
      </c>
      <c r="P75" s="5">
        <f t="shared" si="5"/>
        <v>105.14772727272727</v>
      </c>
      <c r="Q75" t="str">
        <f t="shared" si="6"/>
        <v>music</v>
      </c>
      <c r="R75" t="str">
        <f t="shared" si="7"/>
        <v>jazz</v>
      </c>
    </row>
    <row r="76" spans="1:18" ht="17.2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122.46153846153847</v>
      </c>
      <c r="P76" s="5">
        <f t="shared" si="5"/>
        <v>56.188235294117646</v>
      </c>
      <c r="Q76" t="str">
        <f t="shared" si="6"/>
        <v>music</v>
      </c>
      <c r="R76" t="str">
        <f t="shared" si="7"/>
        <v>metal</v>
      </c>
    </row>
    <row r="77" spans="1:18" ht="17.2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150.57731958762886</v>
      </c>
      <c r="P77" s="5">
        <f t="shared" si="5"/>
        <v>85.917647058823533</v>
      </c>
      <c r="Q77" t="str">
        <f t="shared" si="6"/>
        <v>photography</v>
      </c>
      <c r="R77" t="str">
        <f t="shared" si="7"/>
        <v>photography books</v>
      </c>
    </row>
    <row r="78" spans="1:18" ht="17.2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78.106590724165997</v>
      </c>
      <c r="P78" s="5">
        <f t="shared" si="5"/>
        <v>57.00296912114014</v>
      </c>
      <c r="Q78" t="str">
        <f t="shared" si="6"/>
        <v>theater</v>
      </c>
      <c r="R78" t="str">
        <f t="shared" si="7"/>
        <v>plays</v>
      </c>
    </row>
    <row r="79" spans="1:18" ht="17.2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46.94736842105263</v>
      </c>
      <c r="P79" s="5">
        <f t="shared" si="5"/>
        <v>79.642857142857139</v>
      </c>
      <c r="Q79" t="str">
        <f t="shared" si="6"/>
        <v>film &amp; video</v>
      </c>
      <c r="R79" t="str">
        <f t="shared" si="7"/>
        <v>animation</v>
      </c>
    </row>
    <row r="80" spans="1:18" ht="34.5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300.8</v>
      </c>
      <c r="P80" s="5">
        <f t="shared" si="5"/>
        <v>41.018181818181816</v>
      </c>
      <c r="Q80" t="str">
        <f t="shared" si="6"/>
        <v>publishing</v>
      </c>
      <c r="R80" t="str">
        <f t="shared" si="7"/>
        <v>translations</v>
      </c>
    </row>
    <row r="81" spans="1:18" ht="17.2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69.598615916955026</v>
      </c>
      <c r="P81" s="5">
        <f t="shared" si="5"/>
        <v>48.004773269689736</v>
      </c>
      <c r="Q81" t="str">
        <f t="shared" si="6"/>
        <v>theater</v>
      </c>
      <c r="R81" t="str">
        <f t="shared" si="7"/>
        <v>plays</v>
      </c>
    </row>
    <row r="82" spans="1:18" ht="34.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637.4545454545455</v>
      </c>
      <c r="P82" s="5">
        <f t="shared" si="5"/>
        <v>55.212598425196852</v>
      </c>
      <c r="Q82" t="str">
        <f t="shared" si="6"/>
        <v>games</v>
      </c>
      <c r="R82" t="str">
        <f t="shared" si="7"/>
        <v>video games</v>
      </c>
    </row>
    <row r="83" spans="1:18" ht="17.2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225.33928571428569</v>
      </c>
      <c r="P83" s="5">
        <f t="shared" si="5"/>
        <v>92.109489051094897</v>
      </c>
      <c r="Q83" t="str">
        <f t="shared" si="6"/>
        <v>music</v>
      </c>
      <c r="R83" t="str">
        <f t="shared" si="7"/>
        <v>rock</v>
      </c>
    </row>
    <row r="84" spans="1:18" ht="17.2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1497.3000000000002</v>
      </c>
      <c r="P84" s="5">
        <f t="shared" si="5"/>
        <v>83.183333333333337</v>
      </c>
      <c r="Q84" t="str">
        <f t="shared" si="6"/>
        <v>games</v>
      </c>
      <c r="R84" t="str">
        <f t="shared" si="7"/>
        <v>video games</v>
      </c>
    </row>
    <row r="85" spans="1:18" ht="17.2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37.590225563909776</v>
      </c>
      <c r="P85" s="5">
        <f t="shared" si="5"/>
        <v>39.996000000000002</v>
      </c>
      <c r="Q85" t="str">
        <f t="shared" si="6"/>
        <v>music</v>
      </c>
      <c r="R85" t="str">
        <f t="shared" si="7"/>
        <v>electric music</v>
      </c>
    </row>
    <row r="86" spans="1:18" ht="34.5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132.36942675159236</v>
      </c>
      <c r="P86" s="5">
        <f t="shared" si="5"/>
        <v>111.1336898395722</v>
      </c>
      <c r="Q86" t="str">
        <f t="shared" si="6"/>
        <v>technology</v>
      </c>
      <c r="R86" t="str">
        <f t="shared" si="7"/>
        <v>wearables</v>
      </c>
    </row>
    <row r="87" spans="1:18" ht="17.2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131.22448979591837</v>
      </c>
      <c r="P87" s="5">
        <f t="shared" si="5"/>
        <v>90.563380281690144</v>
      </c>
      <c r="Q87" t="str">
        <f t="shared" si="6"/>
        <v>music</v>
      </c>
      <c r="R87" t="str">
        <f t="shared" si="7"/>
        <v>indie rock</v>
      </c>
    </row>
    <row r="88" spans="1:18" ht="17.2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167.63513513513513</v>
      </c>
      <c r="P88" s="5">
        <f t="shared" si="5"/>
        <v>61.108374384236456</v>
      </c>
      <c r="Q88" t="str">
        <f t="shared" si="6"/>
        <v>theater</v>
      </c>
      <c r="R88" t="str">
        <f t="shared" si="7"/>
        <v>plays</v>
      </c>
    </row>
    <row r="89" spans="1:18" ht="34.5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61.984886649874063</v>
      </c>
      <c r="P89" s="5">
        <f t="shared" si="5"/>
        <v>83.022941970310384</v>
      </c>
      <c r="Q89" t="str">
        <f t="shared" si="6"/>
        <v>music</v>
      </c>
      <c r="R89" t="str">
        <f t="shared" si="7"/>
        <v>rock</v>
      </c>
    </row>
    <row r="90" spans="1:18" ht="17.2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260.75</v>
      </c>
      <c r="P90" s="5">
        <f t="shared" si="5"/>
        <v>110.76106194690266</v>
      </c>
      <c r="Q90" t="str">
        <f t="shared" si="6"/>
        <v>publishing</v>
      </c>
      <c r="R90" t="str">
        <f t="shared" si="7"/>
        <v>translations</v>
      </c>
    </row>
    <row r="91" spans="1:18" ht="17.2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252.58823529411765</v>
      </c>
      <c r="P91" s="5">
        <f t="shared" si="5"/>
        <v>89.458333333333329</v>
      </c>
      <c r="Q91" t="str">
        <f t="shared" si="6"/>
        <v>theater</v>
      </c>
      <c r="R91" t="str">
        <f t="shared" si="7"/>
        <v>plays</v>
      </c>
    </row>
    <row r="92" spans="1:18" ht="17.2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78.615384615384613</v>
      </c>
      <c r="P92" s="5">
        <f t="shared" si="5"/>
        <v>57.849056603773583</v>
      </c>
      <c r="Q92" t="str">
        <f t="shared" si="6"/>
        <v>theater</v>
      </c>
      <c r="R92" t="str">
        <f t="shared" si="7"/>
        <v>plays</v>
      </c>
    </row>
    <row r="93" spans="1:18" ht="17.2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48.404406999351913</v>
      </c>
      <c r="P93" s="5">
        <f t="shared" si="5"/>
        <v>109.99705449189985</v>
      </c>
      <c r="Q93" t="str">
        <f t="shared" si="6"/>
        <v>publishing</v>
      </c>
      <c r="R93" t="str">
        <f t="shared" si="7"/>
        <v>translations</v>
      </c>
    </row>
    <row r="94" spans="1:18" ht="34.5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258.875</v>
      </c>
      <c r="P94" s="5">
        <f t="shared" si="5"/>
        <v>103.96586345381526</v>
      </c>
      <c r="Q94" t="str">
        <f t="shared" si="6"/>
        <v>games</v>
      </c>
      <c r="R94" t="str">
        <f t="shared" si="7"/>
        <v>video games</v>
      </c>
    </row>
    <row r="95" spans="1:18" ht="17.2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60.548713235294116</v>
      </c>
      <c r="P95" s="5">
        <f t="shared" si="5"/>
        <v>107.99508196721311</v>
      </c>
      <c r="Q95" t="str">
        <f t="shared" si="6"/>
        <v>theater</v>
      </c>
      <c r="R95" t="str">
        <f t="shared" si="7"/>
        <v>plays</v>
      </c>
    </row>
    <row r="96" spans="1:18" ht="34.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303.68965517241378</v>
      </c>
      <c r="P96" s="5">
        <f t="shared" si="5"/>
        <v>48.927777777777777</v>
      </c>
      <c r="Q96" t="str">
        <f t="shared" si="6"/>
        <v>technology</v>
      </c>
      <c r="R96" t="str">
        <f t="shared" si="7"/>
        <v>web</v>
      </c>
    </row>
    <row r="97" spans="1:18" ht="34.5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112.99999999999999</v>
      </c>
      <c r="P97" s="5">
        <f t="shared" si="5"/>
        <v>37.666666666666664</v>
      </c>
      <c r="Q97" t="str">
        <f t="shared" si="6"/>
        <v>film &amp; video</v>
      </c>
      <c r="R97" t="str">
        <f t="shared" si="7"/>
        <v>documentary</v>
      </c>
    </row>
    <row r="98" spans="1:18" ht="17.2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217.37876614060258</v>
      </c>
      <c r="P98" s="5">
        <f t="shared" si="5"/>
        <v>64.999141999141997</v>
      </c>
      <c r="Q98" t="str">
        <f t="shared" si="6"/>
        <v>theater</v>
      </c>
      <c r="R98" t="str">
        <f t="shared" si="7"/>
        <v>plays</v>
      </c>
    </row>
    <row r="99" spans="1:18" ht="17.2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926.69230769230762</v>
      </c>
      <c r="P99" s="5">
        <f t="shared" si="5"/>
        <v>106.61061946902655</v>
      </c>
      <c r="Q99" t="str">
        <f t="shared" si="6"/>
        <v>food</v>
      </c>
      <c r="R99" t="str">
        <f t="shared" si="7"/>
        <v>food trucks</v>
      </c>
    </row>
    <row r="100" spans="1:18" ht="17.2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33.692229038854805</v>
      </c>
      <c r="P100" s="5">
        <f t="shared" si="5"/>
        <v>27.009016393442622</v>
      </c>
      <c r="Q100" t="str">
        <f t="shared" si="6"/>
        <v>games</v>
      </c>
      <c r="R100" t="str">
        <f t="shared" si="7"/>
        <v>video games</v>
      </c>
    </row>
    <row r="101" spans="1:18" ht="34.5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196.7236842105263</v>
      </c>
      <c r="P101" s="5">
        <f t="shared" si="5"/>
        <v>91.16463414634147</v>
      </c>
      <c r="Q101" t="str">
        <f t="shared" si="6"/>
        <v>theater</v>
      </c>
      <c r="R101" t="str">
        <f t="shared" si="7"/>
        <v>plays</v>
      </c>
    </row>
    <row r="102" spans="1:18" ht="17.2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1</v>
      </c>
      <c r="P102" s="5">
        <f t="shared" si="5"/>
        <v>1</v>
      </c>
      <c r="Q102" t="str">
        <f t="shared" si="6"/>
        <v>theater</v>
      </c>
      <c r="R102" t="str">
        <f t="shared" si="7"/>
        <v>plays</v>
      </c>
    </row>
    <row r="103" spans="1:18" ht="17.2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1021.4444444444445</v>
      </c>
      <c r="P103" s="5">
        <f t="shared" si="5"/>
        <v>56.054878048780488</v>
      </c>
      <c r="Q103" t="str">
        <f t="shared" si="6"/>
        <v>music</v>
      </c>
      <c r="R103" t="str">
        <f t="shared" si="7"/>
        <v>electric music</v>
      </c>
    </row>
    <row r="104" spans="1:18" ht="17.2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281.67567567567568</v>
      </c>
      <c r="P104" s="5">
        <f t="shared" si="5"/>
        <v>31.017857142857142</v>
      </c>
      <c r="Q104" t="str">
        <f t="shared" si="6"/>
        <v>technology</v>
      </c>
      <c r="R104" t="str">
        <f t="shared" si="7"/>
        <v>wearables</v>
      </c>
    </row>
    <row r="105" spans="1:18" ht="17.2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24.610000000000003</v>
      </c>
      <c r="P105" s="5">
        <f t="shared" si="5"/>
        <v>66.513513513513516</v>
      </c>
      <c r="Q105" t="str">
        <f t="shared" si="6"/>
        <v>music</v>
      </c>
      <c r="R105" t="str">
        <f t="shared" si="7"/>
        <v>electric music</v>
      </c>
    </row>
    <row r="106" spans="1:18" ht="17.2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143.14010067114094</v>
      </c>
      <c r="P106" s="5">
        <f t="shared" si="5"/>
        <v>89.005216484089729</v>
      </c>
      <c r="Q106" t="str">
        <f t="shared" si="6"/>
        <v>music</v>
      </c>
      <c r="R106" t="str">
        <f t="shared" si="7"/>
        <v>indie rock</v>
      </c>
    </row>
    <row r="107" spans="1:18" ht="17.2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144.54411764705884</v>
      </c>
      <c r="P107" s="5">
        <f t="shared" si="5"/>
        <v>103.46315789473684</v>
      </c>
      <c r="Q107" t="str">
        <f t="shared" si="6"/>
        <v>technology</v>
      </c>
      <c r="R107" t="str">
        <f t="shared" si="7"/>
        <v>web</v>
      </c>
    </row>
    <row r="108" spans="1:18" ht="17.2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359.12820512820514</v>
      </c>
      <c r="P108" s="5">
        <f t="shared" si="5"/>
        <v>95.278911564625844</v>
      </c>
      <c r="Q108" t="str">
        <f t="shared" si="6"/>
        <v>theater</v>
      </c>
      <c r="R108" t="str">
        <f t="shared" si="7"/>
        <v>plays</v>
      </c>
    </row>
    <row r="109" spans="1:18" ht="34.5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186.48571428571427</v>
      </c>
      <c r="P109" s="5">
        <f t="shared" si="5"/>
        <v>75.895348837209298</v>
      </c>
      <c r="Q109" t="str">
        <f t="shared" si="6"/>
        <v>theater</v>
      </c>
      <c r="R109" t="str">
        <f t="shared" si="7"/>
        <v>plays</v>
      </c>
    </row>
    <row r="110" spans="1:18" ht="34.5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595.26666666666665</v>
      </c>
      <c r="P110" s="5">
        <f t="shared" si="5"/>
        <v>107.57831325301204</v>
      </c>
      <c r="Q110" t="str">
        <f t="shared" si="6"/>
        <v>film &amp; video</v>
      </c>
      <c r="R110" t="str">
        <f t="shared" si="7"/>
        <v>documentary</v>
      </c>
    </row>
    <row r="111" spans="1:18" ht="34.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59.21153846153846</v>
      </c>
      <c r="P111" s="5">
        <f t="shared" si="5"/>
        <v>51.31666666666667</v>
      </c>
      <c r="Q111" t="str">
        <f t="shared" si="6"/>
        <v>film &amp; video</v>
      </c>
      <c r="R111" t="str">
        <f t="shared" si="7"/>
        <v>television</v>
      </c>
    </row>
    <row r="112" spans="1:18" ht="34.5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14.962780898876405</v>
      </c>
      <c r="P112" s="5">
        <f t="shared" si="5"/>
        <v>71.983108108108112</v>
      </c>
      <c r="Q112" t="str">
        <f t="shared" si="6"/>
        <v>food</v>
      </c>
      <c r="R112" t="str">
        <f t="shared" si="7"/>
        <v>food trucks</v>
      </c>
    </row>
    <row r="113" spans="1:18" ht="17.2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119.95602605863192</v>
      </c>
      <c r="P113" s="5">
        <f t="shared" si="5"/>
        <v>108.95414201183432</v>
      </c>
      <c r="Q113" t="str">
        <f t="shared" si="6"/>
        <v>publishing</v>
      </c>
      <c r="R113" t="str">
        <f t="shared" si="7"/>
        <v>radio &amp; podcasts</v>
      </c>
    </row>
    <row r="114" spans="1:18" ht="17.2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268.82978723404256</v>
      </c>
      <c r="P114" s="5">
        <f t="shared" si="5"/>
        <v>35</v>
      </c>
      <c r="Q114" t="str">
        <f t="shared" si="6"/>
        <v>technology</v>
      </c>
      <c r="R114" t="str">
        <f t="shared" si="7"/>
        <v>web</v>
      </c>
    </row>
    <row r="115" spans="1:18" ht="17.2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376.87878787878788</v>
      </c>
      <c r="P115" s="5">
        <f t="shared" si="5"/>
        <v>94.938931297709928</v>
      </c>
      <c r="Q115" t="str">
        <f t="shared" si="6"/>
        <v>food</v>
      </c>
      <c r="R115" t="str">
        <f t="shared" si="7"/>
        <v>food trucks</v>
      </c>
    </row>
    <row r="116" spans="1:18" ht="17.2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727.15789473684208</v>
      </c>
      <c r="P116" s="5">
        <f t="shared" si="5"/>
        <v>109.65079365079364</v>
      </c>
      <c r="Q116" t="str">
        <f t="shared" si="6"/>
        <v>technology</v>
      </c>
      <c r="R116" t="str">
        <f t="shared" si="7"/>
        <v>wearables</v>
      </c>
    </row>
    <row r="117" spans="1:18" ht="34.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87.211757648470297</v>
      </c>
      <c r="P117" s="5">
        <f t="shared" si="5"/>
        <v>44.001815980629537</v>
      </c>
      <c r="Q117" t="str">
        <f t="shared" si="6"/>
        <v>publishing</v>
      </c>
      <c r="R117" t="str">
        <f t="shared" si="7"/>
        <v>fiction</v>
      </c>
    </row>
    <row r="118" spans="1:18" ht="34.5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88</v>
      </c>
      <c r="P118" s="5">
        <f t="shared" si="5"/>
        <v>86.794520547945211</v>
      </c>
      <c r="Q118" t="str">
        <f t="shared" si="6"/>
        <v>theater</v>
      </c>
      <c r="R118" t="str">
        <f t="shared" si="7"/>
        <v>plays</v>
      </c>
    </row>
    <row r="119" spans="1:18" ht="17.2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173.9387755102041</v>
      </c>
      <c r="P119" s="5">
        <f t="shared" si="5"/>
        <v>30.992727272727272</v>
      </c>
      <c r="Q119" t="str">
        <f t="shared" si="6"/>
        <v>film &amp; video</v>
      </c>
      <c r="R119" t="str">
        <f t="shared" si="7"/>
        <v>television</v>
      </c>
    </row>
    <row r="120" spans="1:18" ht="17.2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117.61111111111111</v>
      </c>
      <c r="P120" s="5">
        <f t="shared" si="5"/>
        <v>94.791044776119406</v>
      </c>
      <c r="Q120" t="str">
        <f t="shared" si="6"/>
        <v>photography</v>
      </c>
      <c r="R120" t="str">
        <f t="shared" si="7"/>
        <v>photography books</v>
      </c>
    </row>
    <row r="121" spans="1:18" ht="34.5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214.96</v>
      </c>
      <c r="P121" s="5">
        <f t="shared" si="5"/>
        <v>69.79220779220779</v>
      </c>
      <c r="Q121" t="str">
        <f t="shared" si="6"/>
        <v>film &amp; video</v>
      </c>
      <c r="R121" t="str">
        <f t="shared" si="7"/>
        <v>documentary</v>
      </c>
    </row>
    <row r="122" spans="1:18" ht="17.2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149.49667110519306</v>
      </c>
      <c r="P122" s="5">
        <f t="shared" si="5"/>
        <v>63.003367003367003</v>
      </c>
      <c r="Q122" t="str">
        <f t="shared" si="6"/>
        <v>games</v>
      </c>
      <c r="R122" t="str">
        <f t="shared" si="7"/>
        <v>mobile games</v>
      </c>
    </row>
    <row r="123" spans="1:18" ht="17.2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219.33995584988963</v>
      </c>
      <c r="P123" s="5">
        <f t="shared" si="5"/>
        <v>110.0343300110742</v>
      </c>
      <c r="Q123" t="str">
        <f t="shared" si="6"/>
        <v>games</v>
      </c>
      <c r="R123" t="str">
        <f t="shared" si="7"/>
        <v>video games</v>
      </c>
    </row>
    <row r="124" spans="1:18" ht="17.2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64.367690058479525</v>
      </c>
      <c r="P124" s="5">
        <f t="shared" si="5"/>
        <v>25.997933274284026</v>
      </c>
      <c r="Q124" t="str">
        <f t="shared" si="6"/>
        <v>publishing</v>
      </c>
      <c r="R124" t="str">
        <f t="shared" si="7"/>
        <v>fiction</v>
      </c>
    </row>
    <row r="125" spans="1:18" ht="17.2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18.622397298818232</v>
      </c>
      <c r="P125" s="5">
        <f t="shared" si="5"/>
        <v>49.987915407854985</v>
      </c>
      <c r="Q125" t="str">
        <f t="shared" si="6"/>
        <v>theater</v>
      </c>
      <c r="R125" t="str">
        <f t="shared" si="7"/>
        <v>plays</v>
      </c>
    </row>
    <row r="126" spans="1:18" ht="17.2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367.76923076923077</v>
      </c>
      <c r="P126" s="5">
        <f t="shared" si="5"/>
        <v>101.72340425531915</v>
      </c>
      <c r="Q126" t="str">
        <f t="shared" si="6"/>
        <v>photography</v>
      </c>
      <c r="R126" t="str">
        <f t="shared" si="7"/>
        <v>photography books</v>
      </c>
    </row>
    <row r="127" spans="1:18" ht="34.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159.90566037735849</v>
      </c>
      <c r="P127" s="5">
        <f t="shared" si="5"/>
        <v>47.083333333333336</v>
      </c>
      <c r="Q127" t="str">
        <f t="shared" si="6"/>
        <v>theater</v>
      </c>
      <c r="R127" t="str">
        <f t="shared" si="7"/>
        <v>plays</v>
      </c>
    </row>
    <row r="128" spans="1:18" ht="17.2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38.633185349611544</v>
      </c>
      <c r="P128" s="5">
        <f t="shared" si="5"/>
        <v>89.944444444444443</v>
      </c>
      <c r="Q128" t="str">
        <f t="shared" si="6"/>
        <v>theater</v>
      </c>
      <c r="R128" t="str">
        <f t="shared" si="7"/>
        <v>plays</v>
      </c>
    </row>
    <row r="129" spans="1:18" ht="17.2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51.42151162790698</v>
      </c>
      <c r="P129" s="5">
        <f t="shared" si="5"/>
        <v>78.96875</v>
      </c>
      <c r="Q129" t="str">
        <f t="shared" si="6"/>
        <v>theater</v>
      </c>
      <c r="R129" t="str">
        <f t="shared" si="7"/>
        <v>plays</v>
      </c>
    </row>
    <row r="130" spans="1:18" ht="17.2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60.334277620396605</v>
      </c>
      <c r="P130" s="5">
        <f t="shared" si="5"/>
        <v>80.067669172932327</v>
      </c>
      <c r="Q130" t="str">
        <f t="shared" si="6"/>
        <v>music</v>
      </c>
      <c r="R130" t="str">
        <f t="shared" si="7"/>
        <v>rock</v>
      </c>
    </row>
    <row r="131" spans="1:18" ht="17.2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8">(E131/D131)*100</f>
        <v>3.202693602693603</v>
      </c>
      <c r="P131" s="5">
        <f t="shared" ref="P131:P194" si="9">E131/G131</f>
        <v>86.472727272727269</v>
      </c>
      <c r="Q131" t="str">
        <f t="shared" ref="Q131:Q194" si="10">LEFT(N131,SEARCH("/",N131)-1)</f>
        <v>food</v>
      </c>
      <c r="R131" t="str">
        <f t="shared" si="7"/>
        <v>food trucks</v>
      </c>
    </row>
    <row r="132" spans="1:18" ht="17.2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155.46875</v>
      </c>
      <c r="P132" s="5">
        <f t="shared" si="9"/>
        <v>28.001876172607879</v>
      </c>
      <c r="Q132" t="str">
        <f t="shared" si="10"/>
        <v>film &amp; video</v>
      </c>
      <c r="R132" t="str">
        <f t="shared" si="7"/>
        <v>drama</v>
      </c>
    </row>
    <row r="133" spans="1:18" ht="34.5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100.85974499089254</v>
      </c>
      <c r="P133" s="5">
        <f t="shared" si="9"/>
        <v>67.996725337699544</v>
      </c>
      <c r="Q133" t="str">
        <f t="shared" si="10"/>
        <v>technology</v>
      </c>
      <c r="R133" t="str">
        <f t="shared" ref="R133:R196" si="11">RIGHT(N133,LEN(N133)-SEARCH("/",N133))</f>
        <v>web</v>
      </c>
    </row>
    <row r="134" spans="1:18" ht="17.2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116.18181818181819</v>
      </c>
      <c r="P134" s="5">
        <f t="shared" si="9"/>
        <v>43.078651685393261</v>
      </c>
      <c r="Q134" t="str">
        <f t="shared" si="10"/>
        <v>theater</v>
      </c>
      <c r="R134" t="str">
        <f t="shared" si="11"/>
        <v>plays</v>
      </c>
    </row>
    <row r="135" spans="1:18" ht="17.2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310.77777777777777</v>
      </c>
      <c r="P135" s="5">
        <f t="shared" si="9"/>
        <v>87.95597484276729</v>
      </c>
      <c r="Q135" t="str">
        <f t="shared" si="10"/>
        <v>music</v>
      </c>
      <c r="R135" t="str">
        <f t="shared" si="11"/>
        <v>world music</v>
      </c>
    </row>
    <row r="136" spans="1:18" ht="17.2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89.73668341708543</v>
      </c>
      <c r="P136" s="5">
        <f t="shared" si="9"/>
        <v>94.987234042553197</v>
      </c>
      <c r="Q136" t="str">
        <f t="shared" si="10"/>
        <v>film &amp; video</v>
      </c>
      <c r="R136" t="str">
        <f t="shared" si="11"/>
        <v>documentary</v>
      </c>
    </row>
    <row r="137" spans="1:18" ht="17.2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71.27272727272728</v>
      </c>
      <c r="P137" s="5">
        <f t="shared" si="9"/>
        <v>46.905982905982903</v>
      </c>
      <c r="Q137" t="str">
        <f t="shared" si="10"/>
        <v>theater</v>
      </c>
      <c r="R137" t="str">
        <f t="shared" si="11"/>
        <v>plays</v>
      </c>
    </row>
    <row r="138" spans="1:18" ht="34.5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3.2862318840579712</v>
      </c>
      <c r="P138" s="5">
        <f t="shared" si="9"/>
        <v>46.913793103448278</v>
      </c>
      <c r="Q138" t="str">
        <f t="shared" si="10"/>
        <v>film &amp; video</v>
      </c>
      <c r="R138" t="str">
        <f t="shared" si="11"/>
        <v>drama</v>
      </c>
    </row>
    <row r="139" spans="1:18" ht="17.2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261.77777777777777</v>
      </c>
      <c r="P139" s="5">
        <f t="shared" si="9"/>
        <v>94.24</v>
      </c>
      <c r="Q139" t="str">
        <f t="shared" si="10"/>
        <v>publishing</v>
      </c>
      <c r="R139" t="str">
        <f t="shared" si="11"/>
        <v>nonfiction</v>
      </c>
    </row>
    <row r="140" spans="1:18" ht="34.5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96</v>
      </c>
      <c r="P140" s="5">
        <f t="shared" si="9"/>
        <v>80.139130434782615</v>
      </c>
      <c r="Q140" t="str">
        <f t="shared" si="10"/>
        <v>games</v>
      </c>
      <c r="R140" t="str">
        <f t="shared" si="11"/>
        <v>mobile games</v>
      </c>
    </row>
    <row r="141" spans="1:18" ht="17.2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20.896851248642779</v>
      </c>
      <c r="P141" s="5">
        <f t="shared" si="9"/>
        <v>59.036809815950917</v>
      </c>
      <c r="Q141" t="str">
        <f t="shared" si="10"/>
        <v>technology</v>
      </c>
      <c r="R141" t="str">
        <f t="shared" si="11"/>
        <v>wearables</v>
      </c>
    </row>
    <row r="142" spans="1:18" ht="34.5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223.16363636363636</v>
      </c>
      <c r="P142" s="5">
        <f t="shared" si="9"/>
        <v>65.989247311827953</v>
      </c>
      <c r="Q142" t="str">
        <f t="shared" si="10"/>
        <v>film &amp; video</v>
      </c>
      <c r="R142" t="str">
        <f t="shared" si="11"/>
        <v>documentary</v>
      </c>
    </row>
    <row r="143" spans="1:18" ht="17.2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101.59097978227061</v>
      </c>
      <c r="P143" s="5">
        <f t="shared" si="9"/>
        <v>60.992530345471522</v>
      </c>
      <c r="Q143" t="str">
        <f t="shared" si="10"/>
        <v>technology</v>
      </c>
      <c r="R143" t="str">
        <f t="shared" si="11"/>
        <v>web</v>
      </c>
    </row>
    <row r="144" spans="1:18" ht="34.5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230.03999999999996</v>
      </c>
      <c r="P144" s="5">
        <f t="shared" si="9"/>
        <v>98.307692307692307</v>
      </c>
      <c r="Q144" t="str">
        <f t="shared" si="10"/>
        <v>technology</v>
      </c>
      <c r="R144" t="str">
        <f t="shared" si="11"/>
        <v>web</v>
      </c>
    </row>
    <row r="145" spans="1:18" ht="17.2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135.59259259259261</v>
      </c>
      <c r="P145" s="5">
        <f t="shared" si="9"/>
        <v>104.6</v>
      </c>
      <c r="Q145" t="str">
        <f t="shared" si="10"/>
        <v>music</v>
      </c>
      <c r="R145" t="str">
        <f t="shared" si="11"/>
        <v>indie rock</v>
      </c>
    </row>
    <row r="146" spans="1:18" ht="17.2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129.1</v>
      </c>
      <c r="P146" s="5">
        <f t="shared" si="9"/>
        <v>86.066666666666663</v>
      </c>
      <c r="Q146" t="str">
        <f t="shared" si="10"/>
        <v>theater</v>
      </c>
      <c r="R146" t="str">
        <f t="shared" si="11"/>
        <v>plays</v>
      </c>
    </row>
    <row r="147" spans="1:18" ht="17.2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236.512</v>
      </c>
      <c r="P147" s="5">
        <f t="shared" si="9"/>
        <v>76.989583333333329</v>
      </c>
      <c r="Q147" t="str">
        <f t="shared" si="10"/>
        <v>technology</v>
      </c>
      <c r="R147" t="str">
        <f t="shared" si="11"/>
        <v>wearables</v>
      </c>
    </row>
    <row r="148" spans="1:18" ht="34.5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17.25</v>
      </c>
      <c r="P148" s="5">
        <f t="shared" si="9"/>
        <v>29.764705882352942</v>
      </c>
      <c r="Q148" t="str">
        <f t="shared" si="10"/>
        <v>theater</v>
      </c>
      <c r="R148" t="str">
        <f t="shared" si="11"/>
        <v>plays</v>
      </c>
    </row>
    <row r="149" spans="1:18" ht="34.5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112.49397590361446</v>
      </c>
      <c r="P149" s="5">
        <f t="shared" si="9"/>
        <v>46.91959798994975</v>
      </c>
      <c r="Q149" t="str">
        <f t="shared" si="10"/>
        <v>theater</v>
      </c>
      <c r="R149" t="str">
        <f t="shared" si="11"/>
        <v>plays</v>
      </c>
    </row>
    <row r="150" spans="1:18" ht="17.2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121.02150537634408</v>
      </c>
      <c r="P150" s="5">
        <f t="shared" si="9"/>
        <v>105.18691588785046</v>
      </c>
      <c r="Q150" t="str">
        <f t="shared" si="10"/>
        <v>technology</v>
      </c>
      <c r="R150" t="str">
        <f t="shared" si="11"/>
        <v>wearables</v>
      </c>
    </row>
    <row r="151" spans="1:18" ht="17.2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219.87096774193549</v>
      </c>
      <c r="P151" s="5">
        <f t="shared" si="9"/>
        <v>69.907692307692301</v>
      </c>
      <c r="Q151" t="str">
        <f t="shared" si="10"/>
        <v>music</v>
      </c>
      <c r="R151" t="str">
        <f t="shared" si="11"/>
        <v>indie rock</v>
      </c>
    </row>
    <row r="152" spans="1:18" ht="17.2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1</v>
      </c>
      <c r="P152" s="5">
        <f t="shared" si="9"/>
        <v>1</v>
      </c>
      <c r="Q152" t="str">
        <f t="shared" si="10"/>
        <v>music</v>
      </c>
      <c r="R152" t="str">
        <f t="shared" si="11"/>
        <v>rock</v>
      </c>
    </row>
    <row r="153" spans="1:18" ht="17.2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64.166909620991248</v>
      </c>
      <c r="P153" s="5">
        <f t="shared" si="9"/>
        <v>60.011588275391958</v>
      </c>
      <c r="Q153" t="str">
        <f t="shared" si="10"/>
        <v>music</v>
      </c>
      <c r="R153" t="str">
        <f t="shared" si="11"/>
        <v>electric music</v>
      </c>
    </row>
    <row r="154" spans="1:18" ht="17.2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423.06746987951806</v>
      </c>
      <c r="P154" s="5">
        <f t="shared" si="9"/>
        <v>52.006220379146917</v>
      </c>
      <c r="Q154" t="str">
        <f t="shared" si="10"/>
        <v>music</v>
      </c>
      <c r="R154" t="str">
        <f t="shared" si="11"/>
        <v>indie rock</v>
      </c>
    </row>
    <row r="155" spans="1:18" ht="17.2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92.984160506863773</v>
      </c>
      <c r="P155" s="5">
        <f t="shared" si="9"/>
        <v>31.000176025347649</v>
      </c>
      <c r="Q155" t="str">
        <f t="shared" si="10"/>
        <v>theater</v>
      </c>
      <c r="R155" t="str">
        <f t="shared" si="11"/>
        <v>plays</v>
      </c>
    </row>
    <row r="156" spans="1:18" ht="17.2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58.756567425569173</v>
      </c>
      <c r="P156" s="5">
        <f t="shared" si="9"/>
        <v>95.042492917847028</v>
      </c>
      <c r="Q156" t="str">
        <f t="shared" si="10"/>
        <v>music</v>
      </c>
      <c r="R156" t="str">
        <f t="shared" si="11"/>
        <v>indie rock</v>
      </c>
    </row>
    <row r="157" spans="1:18" ht="17.2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65.022222222222226</v>
      </c>
      <c r="P157" s="5">
        <f t="shared" si="9"/>
        <v>75.968174204355108</v>
      </c>
      <c r="Q157" t="str">
        <f t="shared" si="10"/>
        <v>theater</v>
      </c>
      <c r="R157" t="str">
        <f t="shared" si="11"/>
        <v>plays</v>
      </c>
    </row>
    <row r="158" spans="1:18" ht="34.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73.939560439560438</v>
      </c>
      <c r="P158" s="5">
        <f t="shared" si="9"/>
        <v>71.013192612137203</v>
      </c>
      <c r="Q158" t="str">
        <f t="shared" si="10"/>
        <v>music</v>
      </c>
      <c r="R158" t="str">
        <f t="shared" si="11"/>
        <v>rock</v>
      </c>
    </row>
    <row r="159" spans="1:18" ht="17.2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52.666666666666664</v>
      </c>
      <c r="P159" s="5">
        <f t="shared" si="9"/>
        <v>73.733333333333334</v>
      </c>
      <c r="Q159" t="str">
        <f t="shared" si="10"/>
        <v>photography</v>
      </c>
      <c r="R159" t="str">
        <f t="shared" si="11"/>
        <v>photography books</v>
      </c>
    </row>
    <row r="160" spans="1:18" ht="17.2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220.95238095238096</v>
      </c>
      <c r="P160" s="5">
        <f t="shared" si="9"/>
        <v>113.17073170731707</v>
      </c>
      <c r="Q160" t="str">
        <f t="shared" si="10"/>
        <v>music</v>
      </c>
      <c r="R160" t="str">
        <f t="shared" si="11"/>
        <v>rock</v>
      </c>
    </row>
    <row r="161" spans="1:18" ht="17.2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100.01150627615063</v>
      </c>
      <c r="P161" s="5">
        <f t="shared" si="9"/>
        <v>105.00933552992861</v>
      </c>
      <c r="Q161" t="str">
        <f t="shared" si="10"/>
        <v>theater</v>
      </c>
      <c r="R161" t="str">
        <f t="shared" si="11"/>
        <v>plays</v>
      </c>
    </row>
    <row r="162" spans="1:18" ht="17.2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162.3125</v>
      </c>
      <c r="P162" s="5">
        <f t="shared" si="9"/>
        <v>79.176829268292678</v>
      </c>
      <c r="Q162" t="str">
        <f t="shared" si="10"/>
        <v>technology</v>
      </c>
      <c r="R162" t="str">
        <f t="shared" si="11"/>
        <v>wearables</v>
      </c>
    </row>
    <row r="163" spans="1:18" ht="34.5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78.181818181818187</v>
      </c>
      <c r="P163" s="5">
        <f t="shared" si="9"/>
        <v>57.333333333333336</v>
      </c>
      <c r="Q163" t="str">
        <f t="shared" si="10"/>
        <v>technology</v>
      </c>
      <c r="R163" t="str">
        <f t="shared" si="11"/>
        <v>web</v>
      </c>
    </row>
    <row r="164" spans="1:18" ht="34.5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149.73770491803279</v>
      </c>
      <c r="P164" s="5">
        <f t="shared" si="9"/>
        <v>58.178343949044589</v>
      </c>
      <c r="Q164" t="str">
        <f t="shared" si="10"/>
        <v>music</v>
      </c>
      <c r="R164" t="str">
        <f t="shared" si="11"/>
        <v>rock</v>
      </c>
    </row>
    <row r="165" spans="1:18" ht="17.2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253.25714285714284</v>
      </c>
      <c r="P165" s="5">
        <f t="shared" si="9"/>
        <v>36.032520325203251</v>
      </c>
      <c r="Q165" t="str">
        <f t="shared" si="10"/>
        <v>photography</v>
      </c>
      <c r="R165" t="str">
        <f t="shared" si="11"/>
        <v>photography books</v>
      </c>
    </row>
    <row r="166" spans="1:18" ht="17.2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100.16943521594683</v>
      </c>
      <c r="P166" s="5">
        <f t="shared" si="9"/>
        <v>107.99068767908309</v>
      </c>
      <c r="Q166" t="str">
        <f t="shared" si="10"/>
        <v>theater</v>
      </c>
      <c r="R166" t="str">
        <f t="shared" si="11"/>
        <v>plays</v>
      </c>
    </row>
    <row r="167" spans="1:18" ht="17.2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121.99004424778761</v>
      </c>
      <c r="P167" s="5">
        <f t="shared" si="9"/>
        <v>44.005985634477256</v>
      </c>
      <c r="Q167" t="str">
        <f t="shared" si="10"/>
        <v>technology</v>
      </c>
      <c r="R167" t="str">
        <f t="shared" si="11"/>
        <v>web</v>
      </c>
    </row>
    <row r="168" spans="1:18" ht="17.2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137.13265306122449</v>
      </c>
      <c r="P168" s="5">
        <f t="shared" si="9"/>
        <v>55.077868852459019</v>
      </c>
      <c r="Q168" t="str">
        <f t="shared" si="10"/>
        <v>photography</v>
      </c>
      <c r="R168" t="str">
        <f t="shared" si="11"/>
        <v>photography books</v>
      </c>
    </row>
    <row r="169" spans="1:18" ht="17.2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415.53846153846149</v>
      </c>
      <c r="P169" s="5">
        <f t="shared" si="9"/>
        <v>74</v>
      </c>
      <c r="Q169" t="str">
        <f t="shared" si="10"/>
        <v>theater</v>
      </c>
      <c r="R169" t="str">
        <f t="shared" si="11"/>
        <v>plays</v>
      </c>
    </row>
    <row r="170" spans="1:18" ht="17.2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31.30913348946136</v>
      </c>
      <c r="P170" s="5">
        <f t="shared" si="9"/>
        <v>41.996858638743454</v>
      </c>
      <c r="Q170" t="str">
        <f t="shared" si="10"/>
        <v>music</v>
      </c>
      <c r="R170" t="str">
        <f t="shared" si="11"/>
        <v>indie rock</v>
      </c>
    </row>
    <row r="171" spans="1:18" ht="17.2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424.08154506437768</v>
      </c>
      <c r="P171" s="5">
        <f t="shared" si="9"/>
        <v>77.988161010260455</v>
      </c>
      <c r="Q171" t="str">
        <f t="shared" si="10"/>
        <v>film &amp; video</v>
      </c>
      <c r="R171" t="str">
        <f t="shared" si="11"/>
        <v>shorts</v>
      </c>
    </row>
    <row r="172" spans="1:18" ht="17.2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2.93886230728336</v>
      </c>
      <c r="P172" s="5">
        <f t="shared" si="9"/>
        <v>82.507462686567166</v>
      </c>
      <c r="Q172" t="str">
        <f t="shared" si="10"/>
        <v>music</v>
      </c>
      <c r="R172" t="str">
        <f t="shared" si="11"/>
        <v>indie rock</v>
      </c>
    </row>
    <row r="173" spans="1:18" ht="34.5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10.63265306122449</v>
      </c>
      <c r="P173" s="5">
        <f t="shared" si="9"/>
        <v>104.2</v>
      </c>
      <c r="Q173" t="str">
        <f t="shared" si="10"/>
        <v>publishing</v>
      </c>
      <c r="R173" t="str">
        <f t="shared" si="11"/>
        <v>translations</v>
      </c>
    </row>
    <row r="174" spans="1:18" ht="17.2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82.875</v>
      </c>
      <c r="P174" s="5">
        <f t="shared" si="9"/>
        <v>25.5</v>
      </c>
      <c r="Q174" t="str">
        <f t="shared" si="10"/>
        <v>film &amp; video</v>
      </c>
      <c r="R174" t="str">
        <f t="shared" si="11"/>
        <v>documentary</v>
      </c>
    </row>
    <row r="175" spans="1:18" ht="34.5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163.01447776628748</v>
      </c>
      <c r="P175" s="5">
        <f t="shared" si="9"/>
        <v>100.98334401024984</v>
      </c>
      <c r="Q175" t="str">
        <f t="shared" si="10"/>
        <v>theater</v>
      </c>
      <c r="R175" t="str">
        <f t="shared" si="11"/>
        <v>plays</v>
      </c>
    </row>
    <row r="176" spans="1:18" ht="17.2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894.66666666666674</v>
      </c>
      <c r="P176" s="5">
        <f t="shared" si="9"/>
        <v>111.83333333333333</v>
      </c>
      <c r="Q176" t="str">
        <f t="shared" si="10"/>
        <v>technology</v>
      </c>
      <c r="R176" t="str">
        <f t="shared" si="11"/>
        <v>wearables</v>
      </c>
    </row>
    <row r="177" spans="1:18" ht="17.2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26.191501103752756</v>
      </c>
      <c r="P177" s="5">
        <f t="shared" si="9"/>
        <v>41.999115044247787</v>
      </c>
      <c r="Q177" t="str">
        <f t="shared" si="10"/>
        <v>theater</v>
      </c>
      <c r="R177" t="str">
        <f t="shared" si="11"/>
        <v>plays</v>
      </c>
    </row>
    <row r="178" spans="1:18" ht="34.5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74.834782608695647</v>
      </c>
      <c r="P178" s="5">
        <f t="shared" si="9"/>
        <v>110.05115089514067</v>
      </c>
      <c r="Q178" t="str">
        <f t="shared" si="10"/>
        <v>theater</v>
      </c>
      <c r="R178" t="str">
        <f t="shared" si="11"/>
        <v>plays</v>
      </c>
    </row>
    <row r="179" spans="1:18" ht="17.2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416.47680412371136</v>
      </c>
      <c r="P179" s="5">
        <f t="shared" si="9"/>
        <v>58.997079225994888</v>
      </c>
      <c r="Q179" t="str">
        <f t="shared" si="10"/>
        <v>theater</v>
      </c>
      <c r="R179" t="str">
        <f t="shared" si="11"/>
        <v>plays</v>
      </c>
    </row>
    <row r="180" spans="1:18" ht="17.2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96.208333333333329</v>
      </c>
      <c r="P180" s="5">
        <f t="shared" si="9"/>
        <v>32.985714285714288</v>
      </c>
      <c r="Q180" t="str">
        <f t="shared" si="10"/>
        <v>food</v>
      </c>
      <c r="R180" t="str">
        <f t="shared" si="11"/>
        <v>food trucks</v>
      </c>
    </row>
    <row r="181" spans="1:18" ht="34.5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357.71910112359546</v>
      </c>
      <c r="P181" s="5">
        <f t="shared" si="9"/>
        <v>45.005654509471306</v>
      </c>
      <c r="Q181" t="str">
        <f t="shared" si="10"/>
        <v>theater</v>
      </c>
      <c r="R181" t="str">
        <f t="shared" si="11"/>
        <v>plays</v>
      </c>
    </row>
    <row r="182" spans="1:18" ht="17.2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308.45714285714286</v>
      </c>
      <c r="P182" s="5">
        <f t="shared" si="9"/>
        <v>81.98196487897485</v>
      </c>
      <c r="Q182" t="str">
        <f t="shared" si="10"/>
        <v>technology</v>
      </c>
      <c r="R182" t="str">
        <f t="shared" si="11"/>
        <v>wearables</v>
      </c>
    </row>
    <row r="183" spans="1:18" ht="17.2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61.802325581395344</v>
      </c>
      <c r="P183" s="5">
        <f t="shared" si="9"/>
        <v>39.080882352941174</v>
      </c>
      <c r="Q183" t="str">
        <f t="shared" si="10"/>
        <v>technology</v>
      </c>
      <c r="R183" t="str">
        <f t="shared" si="11"/>
        <v>web</v>
      </c>
    </row>
    <row r="184" spans="1:18" ht="34.5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722.32472324723244</v>
      </c>
      <c r="P184" s="5">
        <f t="shared" si="9"/>
        <v>58.996383363471971</v>
      </c>
      <c r="Q184" t="str">
        <f t="shared" si="10"/>
        <v>theater</v>
      </c>
      <c r="R184" t="str">
        <f t="shared" si="11"/>
        <v>plays</v>
      </c>
    </row>
    <row r="185" spans="1:18" ht="34.5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69.117647058823522</v>
      </c>
      <c r="P185" s="5">
        <f t="shared" si="9"/>
        <v>40.988372093023258</v>
      </c>
      <c r="Q185" t="str">
        <f t="shared" si="10"/>
        <v>music</v>
      </c>
      <c r="R185" t="str">
        <f t="shared" si="11"/>
        <v>rock</v>
      </c>
    </row>
    <row r="186" spans="1:18" ht="17.2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293.05555555555554</v>
      </c>
      <c r="P186" s="5">
        <f t="shared" si="9"/>
        <v>31.029411764705884</v>
      </c>
      <c r="Q186" t="str">
        <f t="shared" si="10"/>
        <v>theater</v>
      </c>
      <c r="R186" t="str">
        <f t="shared" si="11"/>
        <v>plays</v>
      </c>
    </row>
    <row r="187" spans="1:18" ht="34.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71.8</v>
      </c>
      <c r="P187" s="5">
        <f t="shared" si="9"/>
        <v>37.789473684210527</v>
      </c>
      <c r="Q187" t="str">
        <f t="shared" si="10"/>
        <v>film &amp; video</v>
      </c>
      <c r="R187" t="str">
        <f t="shared" si="11"/>
        <v>television</v>
      </c>
    </row>
    <row r="188" spans="1:18" ht="17.2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31.934684684684683</v>
      </c>
      <c r="P188" s="5">
        <f t="shared" si="9"/>
        <v>32.006772009029348</v>
      </c>
      <c r="Q188" t="str">
        <f t="shared" si="10"/>
        <v>theater</v>
      </c>
      <c r="R188" t="str">
        <f t="shared" si="11"/>
        <v>plays</v>
      </c>
    </row>
    <row r="189" spans="1:18" ht="17.2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229.87375415282392</v>
      </c>
      <c r="P189" s="5">
        <f t="shared" si="9"/>
        <v>95.966712898751737</v>
      </c>
      <c r="Q189" t="str">
        <f t="shared" si="10"/>
        <v>film &amp; video</v>
      </c>
      <c r="R189" t="str">
        <f t="shared" si="11"/>
        <v>shorts</v>
      </c>
    </row>
    <row r="190" spans="1:18" ht="17.2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32.012195121951223</v>
      </c>
      <c r="P190" s="5">
        <f t="shared" si="9"/>
        <v>75</v>
      </c>
      <c r="Q190" t="str">
        <f t="shared" si="10"/>
        <v>theater</v>
      </c>
      <c r="R190" t="str">
        <f t="shared" si="11"/>
        <v>plays</v>
      </c>
    </row>
    <row r="191" spans="1:18" ht="34.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23.525352848928385</v>
      </c>
      <c r="P191" s="5">
        <f t="shared" si="9"/>
        <v>102.0498866213152</v>
      </c>
      <c r="Q191" t="str">
        <f t="shared" si="10"/>
        <v>theater</v>
      </c>
      <c r="R191" t="str">
        <f t="shared" si="11"/>
        <v>plays</v>
      </c>
    </row>
    <row r="192" spans="1:18" ht="17.2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68.594594594594597</v>
      </c>
      <c r="P192" s="5">
        <f t="shared" si="9"/>
        <v>105.75</v>
      </c>
      <c r="Q192" t="str">
        <f t="shared" si="10"/>
        <v>theater</v>
      </c>
      <c r="R192" t="str">
        <f t="shared" si="11"/>
        <v>plays</v>
      </c>
    </row>
    <row r="193" spans="1:18" ht="17.2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37.952380952380956</v>
      </c>
      <c r="P193" s="5">
        <f t="shared" si="9"/>
        <v>37.069767441860463</v>
      </c>
      <c r="Q193" t="str">
        <f t="shared" si="10"/>
        <v>theater</v>
      </c>
      <c r="R193" t="str">
        <f t="shared" si="11"/>
        <v>plays</v>
      </c>
    </row>
    <row r="194" spans="1:18" ht="34.5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19.992957746478872</v>
      </c>
      <c r="P194" s="5">
        <f t="shared" si="9"/>
        <v>35.049382716049379</v>
      </c>
      <c r="Q194" t="str">
        <f t="shared" si="10"/>
        <v>music</v>
      </c>
      <c r="R194" t="str">
        <f t="shared" si="11"/>
        <v>rock</v>
      </c>
    </row>
    <row r="195" spans="1:18" ht="17.2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2">(E195/D195)*100</f>
        <v>45.636363636363633</v>
      </c>
      <c r="P195" s="5">
        <f t="shared" ref="P195:P258" si="13">E195/G195</f>
        <v>46.338461538461537</v>
      </c>
      <c r="Q195" t="str">
        <f t="shared" ref="Q195:Q258" si="14">LEFT(N195,SEARCH("/",N195)-1)</f>
        <v>music</v>
      </c>
      <c r="R195" t="str">
        <f t="shared" si="11"/>
        <v>indie rock</v>
      </c>
    </row>
    <row r="196" spans="1:18" ht="17.2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122.7605633802817</v>
      </c>
      <c r="P196" s="5">
        <f t="shared" si="13"/>
        <v>69.174603174603178</v>
      </c>
      <c r="Q196" t="str">
        <f t="shared" si="14"/>
        <v>music</v>
      </c>
      <c r="R196" t="str">
        <f t="shared" si="11"/>
        <v>metal</v>
      </c>
    </row>
    <row r="197" spans="1:18" ht="17.2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361.75316455696202</v>
      </c>
      <c r="P197" s="5">
        <f t="shared" si="13"/>
        <v>109.07824427480917</v>
      </c>
      <c r="Q197" t="str">
        <f t="shared" si="14"/>
        <v>music</v>
      </c>
      <c r="R197" t="str">
        <f t="shared" ref="R197:R260" si="15">RIGHT(N197,LEN(N197)-SEARCH("/",N197))</f>
        <v>electric music</v>
      </c>
    </row>
    <row r="198" spans="1:18" ht="34.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63.146341463414636</v>
      </c>
      <c r="P198" s="5">
        <f t="shared" si="13"/>
        <v>51.78</v>
      </c>
      <c r="Q198" t="str">
        <f t="shared" si="14"/>
        <v>technology</v>
      </c>
      <c r="R198" t="str">
        <f t="shared" si="15"/>
        <v>wearables</v>
      </c>
    </row>
    <row r="199" spans="1:18" ht="17.2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298.20475319926874</v>
      </c>
      <c r="P199" s="5">
        <f t="shared" si="13"/>
        <v>82.010055304172951</v>
      </c>
      <c r="Q199" t="str">
        <f t="shared" si="14"/>
        <v>film &amp; video</v>
      </c>
      <c r="R199" t="str">
        <f t="shared" si="15"/>
        <v>drama</v>
      </c>
    </row>
    <row r="200" spans="1:18" ht="17.2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9.5585443037974684</v>
      </c>
      <c r="P200" s="5">
        <f t="shared" si="13"/>
        <v>35.958333333333336</v>
      </c>
      <c r="Q200" t="str">
        <f t="shared" si="14"/>
        <v>music</v>
      </c>
      <c r="R200" t="str">
        <f t="shared" si="15"/>
        <v>electric music</v>
      </c>
    </row>
    <row r="201" spans="1:18" ht="17.2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53.777777777777779</v>
      </c>
      <c r="P201" s="5">
        <f t="shared" si="13"/>
        <v>74.461538461538467</v>
      </c>
      <c r="Q201" t="str">
        <f t="shared" si="14"/>
        <v>music</v>
      </c>
      <c r="R201" t="str">
        <f t="shared" si="15"/>
        <v>rock</v>
      </c>
    </row>
    <row r="202" spans="1:18" ht="17.2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2</v>
      </c>
      <c r="P202" s="5">
        <f t="shared" si="13"/>
        <v>2</v>
      </c>
      <c r="Q202" t="str">
        <f t="shared" si="14"/>
        <v>theater</v>
      </c>
      <c r="R202" t="str">
        <f t="shared" si="15"/>
        <v>plays</v>
      </c>
    </row>
    <row r="203" spans="1:18" ht="34.5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681.19047619047615</v>
      </c>
      <c r="P203" s="5">
        <f t="shared" si="13"/>
        <v>91.114649681528661</v>
      </c>
      <c r="Q203" t="str">
        <f t="shared" si="14"/>
        <v>technology</v>
      </c>
      <c r="R203" t="str">
        <f t="shared" si="15"/>
        <v>web</v>
      </c>
    </row>
    <row r="204" spans="1:18" ht="17.2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78.831325301204828</v>
      </c>
      <c r="P204" s="5">
        <f t="shared" si="13"/>
        <v>79.792682926829272</v>
      </c>
      <c r="Q204" t="str">
        <f t="shared" si="14"/>
        <v>food</v>
      </c>
      <c r="R204" t="str">
        <f t="shared" si="15"/>
        <v>food trucks</v>
      </c>
    </row>
    <row r="205" spans="1:18" ht="34.5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134.40792216817235</v>
      </c>
      <c r="P205" s="5">
        <f t="shared" si="13"/>
        <v>42.999777678968428</v>
      </c>
      <c r="Q205" t="str">
        <f t="shared" si="14"/>
        <v>theater</v>
      </c>
      <c r="R205" t="str">
        <f t="shared" si="15"/>
        <v>plays</v>
      </c>
    </row>
    <row r="206" spans="1:18" ht="17.2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3.3719999999999999</v>
      </c>
      <c r="P206" s="5">
        <f t="shared" si="13"/>
        <v>63.225000000000001</v>
      </c>
      <c r="Q206" t="str">
        <f t="shared" si="14"/>
        <v>music</v>
      </c>
      <c r="R206" t="str">
        <f t="shared" si="15"/>
        <v>jazz</v>
      </c>
    </row>
    <row r="207" spans="1:18" ht="17.2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431.84615384615387</v>
      </c>
      <c r="P207" s="5">
        <f t="shared" si="13"/>
        <v>70.174999999999997</v>
      </c>
      <c r="Q207" t="str">
        <f t="shared" si="14"/>
        <v>theater</v>
      </c>
      <c r="R207" t="str">
        <f t="shared" si="15"/>
        <v>plays</v>
      </c>
    </row>
    <row r="208" spans="1:18" ht="17.2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38.844444444444441</v>
      </c>
      <c r="P208" s="5">
        <f t="shared" si="13"/>
        <v>61.333333333333336</v>
      </c>
      <c r="Q208" t="str">
        <f t="shared" si="14"/>
        <v>publishing</v>
      </c>
      <c r="R208" t="str">
        <f t="shared" si="15"/>
        <v>fiction</v>
      </c>
    </row>
    <row r="209" spans="1:18" ht="34.5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425.7</v>
      </c>
      <c r="P209" s="5">
        <f t="shared" si="13"/>
        <v>99</v>
      </c>
      <c r="Q209" t="str">
        <f t="shared" si="14"/>
        <v>music</v>
      </c>
      <c r="R209" t="str">
        <f t="shared" si="15"/>
        <v>rock</v>
      </c>
    </row>
    <row r="210" spans="1:18" ht="17.2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101.12239715591672</v>
      </c>
      <c r="P210" s="5">
        <f t="shared" si="13"/>
        <v>96.984900146127615</v>
      </c>
      <c r="Q210" t="str">
        <f t="shared" si="14"/>
        <v>film &amp; video</v>
      </c>
      <c r="R210" t="str">
        <f t="shared" si="15"/>
        <v>documentary</v>
      </c>
    </row>
    <row r="211" spans="1:18" ht="34.5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21.188688946015425</v>
      </c>
      <c r="P211" s="5">
        <f t="shared" si="13"/>
        <v>51.004950495049506</v>
      </c>
      <c r="Q211" t="str">
        <f t="shared" si="14"/>
        <v>film &amp; video</v>
      </c>
      <c r="R211" t="str">
        <f t="shared" si="15"/>
        <v>documentary</v>
      </c>
    </row>
    <row r="212" spans="1:18" ht="17.2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67.425531914893625</v>
      </c>
      <c r="P212" s="5">
        <f t="shared" si="13"/>
        <v>28.044247787610619</v>
      </c>
      <c r="Q212" t="str">
        <f t="shared" si="14"/>
        <v>film &amp; video</v>
      </c>
      <c r="R212" t="str">
        <f t="shared" si="15"/>
        <v>science fiction</v>
      </c>
    </row>
    <row r="213" spans="1:18" ht="34.5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94.923371647509583</v>
      </c>
      <c r="P213" s="5">
        <f t="shared" si="13"/>
        <v>60.984615384615381</v>
      </c>
      <c r="Q213" t="str">
        <f t="shared" si="14"/>
        <v>theater</v>
      </c>
      <c r="R213" t="str">
        <f t="shared" si="15"/>
        <v>plays</v>
      </c>
    </row>
    <row r="214" spans="1:18" ht="34.5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151.85185185185185</v>
      </c>
      <c r="P214" s="5">
        <f t="shared" si="13"/>
        <v>73.214285714285708</v>
      </c>
      <c r="Q214" t="str">
        <f t="shared" si="14"/>
        <v>theater</v>
      </c>
      <c r="R214" t="str">
        <f t="shared" si="15"/>
        <v>plays</v>
      </c>
    </row>
    <row r="215" spans="1:18" ht="34.5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195.16382252559728</v>
      </c>
      <c r="P215" s="5">
        <f t="shared" si="13"/>
        <v>39.997435299603637</v>
      </c>
      <c r="Q215" t="str">
        <f t="shared" si="14"/>
        <v>music</v>
      </c>
      <c r="R215" t="str">
        <f t="shared" si="15"/>
        <v>indie rock</v>
      </c>
    </row>
    <row r="216" spans="1:18" ht="17.2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1023.1428571428571</v>
      </c>
      <c r="P216" s="5">
        <f t="shared" si="13"/>
        <v>86.812121212121212</v>
      </c>
      <c r="Q216" t="str">
        <f t="shared" si="14"/>
        <v>music</v>
      </c>
      <c r="R216" t="str">
        <f t="shared" si="15"/>
        <v>rock</v>
      </c>
    </row>
    <row r="217" spans="1:18" ht="17.2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3.841836734693878</v>
      </c>
      <c r="P217" s="5">
        <f t="shared" si="13"/>
        <v>42.125874125874127</v>
      </c>
      <c r="Q217" t="str">
        <f t="shared" si="14"/>
        <v>theater</v>
      </c>
      <c r="R217" t="str">
        <f t="shared" si="15"/>
        <v>plays</v>
      </c>
    </row>
    <row r="218" spans="1:18" ht="17.2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155.07066557107643</v>
      </c>
      <c r="P218" s="5">
        <f t="shared" si="13"/>
        <v>103.97851239669421</v>
      </c>
      <c r="Q218" t="str">
        <f t="shared" si="14"/>
        <v>theater</v>
      </c>
      <c r="R218" t="str">
        <f t="shared" si="15"/>
        <v>plays</v>
      </c>
    </row>
    <row r="219" spans="1:18" ht="17.2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44.753477588871718</v>
      </c>
      <c r="P219" s="5">
        <f t="shared" si="13"/>
        <v>62.003211991434689</v>
      </c>
      <c r="Q219" t="str">
        <f t="shared" si="14"/>
        <v>film &amp; video</v>
      </c>
      <c r="R219" t="str">
        <f t="shared" si="15"/>
        <v>science fiction</v>
      </c>
    </row>
    <row r="220" spans="1:18" ht="17.2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215.94736842105263</v>
      </c>
      <c r="P220" s="5">
        <f t="shared" si="13"/>
        <v>31.005037783375315</v>
      </c>
      <c r="Q220" t="str">
        <f t="shared" si="14"/>
        <v>film &amp; video</v>
      </c>
      <c r="R220" t="str">
        <f t="shared" si="15"/>
        <v>shorts</v>
      </c>
    </row>
    <row r="221" spans="1:18" ht="17.2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332.12709832134288</v>
      </c>
      <c r="P221" s="5">
        <f t="shared" si="13"/>
        <v>89.991552956465242</v>
      </c>
      <c r="Q221" t="str">
        <f t="shared" si="14"/>
        <v>film &amp; video</v>
      </c>
      <c r="R221" t="str">
        <f t="shared" si="15"/>
        <v>animation</v>
      </c>
    </row>
    <row r="222" spans="1:18" ht="17.2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8.4430379746835449</v>
      </c>
      <c r="P222" s="5">
        <f t="shared" si="13"/>
        <v>39.235294117647058</v>
      </c>
      <c r="Q222" t="str">
        <f t="shared" si="14"/>
        <v>theater</v>
      </c>
      <c r="R222" t="str">
        <f t="shared" si="15"/>
        <v>plays</v>
      </c>
    </row>
    <row r="223" spans="1:18" ht="34.5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98.625514403292186</v>
      </c>
      <c r="P223" s="5">
        <f t="shared" si="13"/>
        <v>54.993116108306566</v>
      </c>
      <c r="Q223" t="str">
        <f t="shared" si="14"/>
        <v>food</v>
      </c>
      <c r="R223" t="str">
        <f t="shared" si="15"/>
        <v>food trucks</v>
      </c>
    </row>
    <row r="224" spans="1:18" ht="17.2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137.97916666666669</v>
      </c>
      <c r="P224" s="5">
        <f t="shared" si="13"/>
        <v>47.992753623188406</v>
      </c>
      <c r="Q224" t="str">
        <f t="shared" si="14"/>
        <v>photography</v>
      </c>
      <c r="R224" t="str">
        <f t="shared" si="15"/>
        <v>photography books</v>
      </c>
    </row>
    <row r="225" spans="1:18" ht="17.2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93.81099656357388</v>
      </c>
      <c r="P225" s="5">
        <f t="shared" si="13"/>
        <v>87.966702470461868</v>
      </c>
      <c r="Q225" t="str">
        <f t="shared" si="14"/>
        <v>theater</v>
      </c>
      <c r="R225" t="str">
        <f t="shared" si="15"/>
        <v>plays</v>
      </c>
    </row>
    <row r="226" spans="1:18" ht="17.2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403.63930885529157</v>
      </c>
      <c r="P226" s="5">
        <f t="shared" si="13"/>
        <v>51.999165275459099</v>
      </c>
      <c r="Q226" t="str">
        <f t="shared" si="14"/>
        <v>film &amp; video</v>
      </c>
      <c r="R226" t="str">
        <f t="shared" si="15"/>
        <v>science fiction</v>
      </c>
    </row>
    <row r="227" spans="1:18" ht="17.2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260.1740412979351</v>
      </c>
      <c r="P227" s="5">
        <f t="shared" si="13"/>
        <v>29.999659863945578</v>
      </c>
      <c r="Q227" t="str">
        <f t="shared" si="14"/>
        <v>music</v>
      </c>
      <c r="R227" t="str">
        <f t="shared" si="15"/>
        <v>rock</v>
      </c>
    </row>
    <row r="228" spans="1:18" ht="17.2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366.63333333333333</v>
      </c>
      <c r="P228" s="5">
        <f t="shared" si="13"/>
        <v>98.205357142857139</v>
      </c>
      <c r="Q228" t="str">
        <f t="shared" si="14"/>
        <v>photography</v>
      </c>
      <c r="R228" t="str">
        <f t="shared" si="15"/>
        <v>photography books</v>
      </c>
    </row>
    <row r="229" spans="1:18" ht="34.5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168.72085385878489</v>
      </c>
      <c r="P229" s="5">
        <f t="shared" si="13"/>
        <v>108.96182396606575</v>
      </c>
      <c r="Q229" t="str">
        <f t="shared" si="14"/>
        <v>games</v>
      </c>
      <c r="R229" t="str">
        <f t="shared" si="15"/>
        <v>mobile games</v>
      </c>
    </row>
    <row r="230" spans="1:18" ht="17.2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119.90717911530093</v>
      </c>
      <c r="P230" s="5">
        <f t="shared" si="13"/>
        <v>66.998379254457049</v>
      </c>
      <c r="Q230" t="str">
        <f t="shared" si="14"/>
        <v>film &amp; video</v>
      </c>
      <c r="R230" t="str">
        <f t="shared" si="15"/>
        <v>animation</v>
      </c>
    </row>
    <row r="231" spans="1:18" ht="17.2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193.68925233644859</v>
      </c>
      <c r="P231" s="5">
        <f t="shared" si="13"/>
        <v>64.99333594668758</v>
      </c>
      <c r="Q231" t="str">
        <f t="shared" si="14"/>
        <v>games</v>
      </c>
      <c r="R231" t="str">
        <f t="shared" si="15"/>
        <v>mobile games</v>
      </c>
    </row>
    <row r="232" spans="1:18" ht="17.2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420.16666666666669</v>
      </c>
      <c r="P232" s="5">
        <f t="shared" si="13"/>
        <v>99.841584158415841</v>
      </c>
      <c r="Q232" t="str">
        <f t="shared" si="14"/>
        <v>games</v>
      </c>
      <c r="R232" t="str">
        <f t="shared" si="15"/>
        <v>video games</v>
      </c>
    </row>
    <row r="233" spans="1:18" ht="17.2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76.708333333333329</v>
      </c>
      <c r="P233" s="5">
        <f t="shared" si="13"/>
        <v>82.432835820895519</v>
      </c>
      <c r="Q233" t="str">
        <f t="shared" si="14"/>
        <v>theater</v>
      </c>
      <c r="R233" t="str">
        <f t="shared" si="15"/>
        <v>plays</v>
      </c>
    </row>
    <row r="234" spans="1:18" ht="17.2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171.26470588235293</v>
      </c>
      <c r="P234" s="5">
        <f t="shared" si="13"/>
        <v>63.293478260869563</v>
      </c>
      <c r="Q234" t="str">
        <f t="shared" si="14"/>
        <v>theater</v>
      </c>
      <c r="R234" t="str">
        <f t="shared" si="15"/>
        <v>plays</v>
      </c>
    </row>
    <row r="235" spans="1:18" ht="17.2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157.89473684210526</v>
      </c>
      <c r="P235" s="5">
        <f t="shared" si="13"/>
        <v>96.774193548387103</v>
      </c>
      <c r="Q235" t="str">
        <f t="shared" si="14"/>
        <v>film &amp; video</v>
      </c>
      <c r="R235" t="str">
        <f t="shared" si="15"/>
        <v>animation</v>
      </c>
    </row>
    <row r="236" spans="1:18" ht="17.2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109.08</v>
      </c>
      <c r="P236" s="5">
        <f t="shared" si="13"/>
        <v>54.906040268456373</v>
      </c>
      <c r="Q236" t="str">
        <f t="shared" si="14"/>
        <v>games</v>
      </c>
      <c r="R236" t="str">
        <f t="shared" si="15"/>
        <v>video games</v>
      </c>
    </row>
    <row r="237" spans="1:18" ht="34.5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41.732558139534881</v>
      </c>
      <c r="P237" s="5">
        <f t="shared" si="13"/>
        <v>39.010869565217391</v>
      </c>
      <c r="Q237" t="str">
        <f t="shared" si="14"/>
        <v>film &amp; video</v>
      </c>
      <c r="R237" t="str">
        <f t="shared" si="15"/>
        <v>animation</v>
      </c>
    </row>
    <row r="238" spans="1:18" ht="17.2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10.944303797468354</v>
      </c>
      <c r="P238" s="5">
        <f t="shared" si="13"/>
        <v>75.84210526315789</v>
      </c>
      <c r="Q238" t="str">
        <f t="shared" si="14"/>
        <v>music</v>
      </c>
      <c r="R238" t="str">
        <f t="shared" si="15"/>
        <v>rock</v>
      </c>
    </row>
    <row r="239" spans="1:18" ht="34.5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159.3763440860215</v>
      </c>
      <c r="P239" s="5">
        <f t="shared" si="13"/>
        <v>45.051671732522799</v>
      </c>
      <c r="Q239" t="str">
        <f t="shared" si="14"/>
        <v>film &amp; video</v>
      </c>
      <c r="R239" t="str">
        <f t="shared" si="15"/>
        <v>animation</v>
      </c>
    </row>
    <row r="240" spans="1:18" ht="17.2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422.41666666666669</v>
      </c>
      <c r="P240" s="5">
        <f t="shared" si="13"/>
        <v>104.51546391752578</v>
      </c>
      <c r="Q240" t="str">
        <f t="shared" si="14"/>
        <v>theater</v>
      </c>
      <c r="R240" t="str">
        <f t="shared" si="15"/>
        <v>plays</v>
      </c>
    </row>
    <row r="241" spans="1:18" ht="34.5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97.71875</v>
      </c>
      <c r="P241" s="5">
        <f t="shared" si="13"/>
        <v>76.268292682926827</v>
      </c>
      <c r="Q241" t="str">
        <f t="shared" si="14"/>
        <v>technology</v>
      </c>
      <c r="R241" t="str">
        <f t="shared" si="15"/>
        <v>wearables</v>
      </c>
    </row>
    <row r="242" spans="1:18" ht="17.2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418.78911564625849</v>
      </c>
      <c r="P242" s="5">
        <f t="shared" si="13"/>
        <v>69.015695067264573</v>
      </c>
      <c r="Q242" t="str">
        <f t="shared" si="14"/>
        <v>theater</v>
      </c>
      <c r="R242" t="str">
        <f t="shared" si="15"/>
        <v>plays</v>
      </c>
    </row>
    <row r="243" spans="1:18" ht="34.5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101.91632047477745</v>
      </c>
      <c r="P243" s="5">
        <f t="shared" si="13"/>
        <v>101.97684085510689</v>
      </c>
      <c r="Q243" t="str">
        <f t="shared" si="14"/>
        <v>publishing</v>
      </c>
      <c r="R243" t="str">
        <f t="shared" si="15"/>
        <v>nonfiction</v>
      </c>
    </row>
    <row r="244" spans="1:18" ht="17.2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127.72619047619047</v>
      </c>
      <c r="P244" s="5">
        <f t="shared" si="13"/>
        <v>42.915999999999997</v>
      </c>
      <c r="Q244" t="str">
        <f t="shared" si="14"/>
        <v>music</v>
      </c>
      <c r="R244" t="str">
        <f t="shared" si="15"/>
        <v>rock</v>
      </c>
    </row>
    <row r="245" spans="1:18" ht="34.5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445.21739130434781</v>
      </c>
      <c r="P245" s="5">
        <f t="shared" si="13"/>
        <v>43.025210084033617</v>
      </c>
      <c r="Q245" t="str">
        <f t="shared" si="14"/>
        <v>theater</v>
      </c>
      <c r="R245" t="str">
        <f t="shared" si="15"/>
        <v>plays</v>
      </c>
    </row>
    <row r="246" spans="1:18" ht="34.5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569.71428571428578</v>
      </c>
      <c r="P246" s="5">
        <f t="shared" si="13"/>
        <v>75.245283018867923</v>
      </c>
      <c r="Q246" t="str">
        <f t="shared" si="14"/>
        <v>theater</v>
      </c>
      <c r="R246" t="str">
        <f t="shared" si="15"/>
        <v>plays</v>
      </c>
    </row>
    <row r="247" spans="1:18" ht="34.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509.34482758620686</v>
      </c>
      <c r="P247" s="5">
        <f t="shared" si="13"/>
        <v>69.023364485981304</v>
      </c>
      <c r="Q247" t="str">
        <f t="shared" si="14"/>
        <v>theater</v>
      </c>
      <c r="R247" t="str">
        <f t="shared" si="15"/>
        <v>plays</v>
      </c>
    </row>
    <row r="248" spans="1:18" ht="34.5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325.5333333333333</v>
      </c>
      <c r="P248" s="5">
        <f t="shared" si="13"/>
        <v>65.986486486486484</v>
      </c>
      <c r="Q248" t="str">
        <f t="shared" si="14"/>
        <v>technology</v>
      </c>
      <c r="R248" t="str">
        <f t="shared" si="15"/>
        <v>web</v>
      </c>
    </row>
    <row r="249" spans="1:18" ht="17.2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932.61616161616166</v>
      </c>
      <c r="P249" s="5">
        <f t="shared" si="13"/>
        <v>98.013800424628457</v>
      </c>
      <c r="Q249" t="str">
        <f t="shared" si="14"/>
        <v>publishing</v>
      </c>
      <c r="R249" t="str">
        <f t="shared" si="15"/>
        <v>fiction</v>
      </c>
    </row>
    <row r="250" spans="1:18" ht="17.2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211.33870967741933</v>
      </c>
      <c r="P250" s="5">
        <f t="shared" si="13"/>
        <v>60.105504587155963</v>
      </c>
      <c r="Q250" t="str">
        <f t="shared" si="14"/>
        <v>games</v>
      </c>
      <c r="R250" t="str">
        <f t="shared" si="15"/>
        <v>mobile games</v>
      </c>
    </row>
    <row r="251" spans="1:18" ht="17.2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273.32520325203251</v>
      </c>
      <c r="P251" s="5">
        <f t="shared" si="13"/>
        <v>26.000773395204948</v>
      </c>
      <c r="Q251" t="str">
        <f t="shared" si="14"/>
        <v>publishing</v>
      </c>
      <c r="R251" t="str">
        <f t="shared" si="15"/>
        <v>translations</v>
      </c>
    </row>
    <row r="252" spans="1:18" ht="17.2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3</v>
      </c>
      <c r="P252" s="5">
        <f t="shared" si="13"/>
        <v>3</v>
      </c>
      <c r="Q252" t="str">
        <f t="shared" si="14"/>
        <v>music</v>
      </c>
      <c r="R252" t="str">
        <f t="shared" si="15"/>
        <v>rock</v>
      </c>
    </row>
    <row r="253" spans="1:18" ht="17.2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54.084507042253513</v>
      </c>
      <c r="P253" s="5">
        <f t="shared" si="13"/>
        <v>38.019801980198018</v>
      </c>
      <c r="Q253" t="str">
        <f t="shared" si="14"/>
        <v>theater</v>
      </c>
      <c r="R253" t="str">
        <f t="shared" si="15"/>
        <v>plays</v>
      </c>
    </row>
    <row r="254" spans="1:18" ht="34.5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626.29999999999995</v>
      </c>
      <c r="P254" s="5">
        <f t="shared" si="13"/>
        <v>106.15254237288136</v>
      </c>
      <c r="Q254" t="str">
        <f t="shared" si="14"/>
        <v>theater</v>
      </c>
      <c r="R254" t="str">
        <f t="shared" si="15"/>
        <v>plays</v>
      </c>
    </row>
    <row r="255" spans="1:18" ht="34.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89.021399176954731</v>
      </c>
      <c r="P255" s="5">
        <f t="shared" si="13"/>
        <v>81.019475655430711</v>
      </c>
      <c r="Q255" t="str">
        <f t="shared" si="14"/>
        <v>film &amp; video</v>
      </c>
      <c r="R255" t="str">
        <f t="shared" si="15"/>
        <v>drama</v>
      </c>
    </row>
    <row r="256" spans="1:18" ht="34.5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184.89130434782609</v>
      </c>
      <c r="P256" s="5">
        <f t="shared" si="13"/>
        <v>96.647727272727266</v>
      </c>
      <c r="Q256" t="str">
        <f t="shared" si="14"/>
        <v>publishing</v>
      </c>
      <c r="R256" t="str">
        <f t="shared" si="15"/>
        <v>nonfiction</v>
      </c>
    </row>
    <row r="257" spans="1:18" ht="34.5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120.16770186335404</v>
      </c>
      <c r="P257" s="5">
        <f t="shared" si="13"/>
        <v>57.003535651149086</v>
      </c>
      <c r="Q257" t="str">
        <f t="shared" si="14"/>
        <v>music</v>
      </c>
      <c r="R257" t="str">
        <f t="shared" si="15"/>
        <v>rock</v>
      </c>
    </row>
    <row r="258" spans="1:18" ht="17.2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2"/>
        <v>23.390243902439025</v>
      </c>
      <c r="P258" s="5">
        <f t="shared" si="13"/>
        <v>63.93333333333333</v>
      </c>
      <c r="Q258" t="str">
        <f t="shared" si="14"/>
        <v>music</v>
      </c>
      <c r="R258" t="str">
        <f t="shared" si="15"/>
        <v>rock</v>
      </c>
    </row>
    <row r="259" spans="1:18" ht="17.2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6">(E259/D259)*100</f>
        <v>146</v>
      </c>
      <c r="P259" s="5">
        <f t="shared" ref="P259:P322" si="17">E259/G259</f>
        <v>90.456521739130437</v>
      </c>
      <c r="Q259" t="str">
        <f t="shared" ref="Q259:Q322" si="18">LEFT(N259,SEARCH("/",N259)-1)</f>
        <v>theater</v>
      </c>
      <c r="R259" t="str">
        <f t="shared" si="15"/>
        <v>plays</v>
      </c>
    </row>
    <row r="260" spans="1:18" ht="17.2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268.48</v>
      </c>
      <c r="P260" s="5">
        <f t="shared" si="17"/>
        <v>72.172043010752688</v>
      </c>
      <c r="Q260" t="str">
        <f t="shared" si="18"/>
        <v>theater</v>
      </c>
      <c r="R260" t="str">
        <f t="shared" si="15"/>
        <v>plays</v>
      </c>
    </row>
    <row r="261" spans="1:18" ht="34.5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597.5</v>
      </c>
      <c r="P261" s="5">
        <f t="shared" si="17"/>
        <v>77.934782608695656</v>
      </c>
      <c r="Q261" t="str">
        <f t="shared" si="18"/>
        <v>photography</v>
      </c>
      <c r="R261" t="str">
        <f t="shared" ref="R261:R324" si="19">RIGHT(N261,LEN(N261)-SEARCH("/",N261))</f>
        <v>photography books</v>
      </c>
    </row>
    <row r="262" spans="1:18" ht="17.2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157.69841269841268</v>
      </c>
      <c r="P262" s="5">
        <f t="shared" si="17"/>
        <v>38.065134099616856</v>
      </c>
      <c r="Q262" t="str">
        <f t="shared" si="18"/>
        <v>music</v>
      </c>
      <c r="R262" t="str">
        <f t="shared" si="19"/>
        <v>rock</v>
      </c>
    </row>
    <row r="263" spans="1:18" ht="34.5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31.201660735468568</v>
      </c>
      <c r="P263" s="5">
        <f t="shared" si="17"/>
        <v>57.936123348017624</v>
      </c>
      <c r="Q263" t="str">
        <f t="shared" si="18"/>
        <v>music</v>
      </c>
      <c r="R263" t="str">
        <f t="shared" si="19"/>
        <v>rock</v>
      </c>
    </row>
    <row r="264" spans="1:18" ht="17.2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313.41176470588238</v>
      </c>
      <c r="P264" s="5">
        <f t="shared" si="17"/>
        <v>49.794392523364486</v>
      </c>
      <c r="Q264" t="str">
        <f t="shared" si="18"/>
        <v>music</v>
      </c>
      <c r="R264" t="str">
        <f t="shared" si="19"/>
        <v>indie rock</v>
      </c>
    </row>
    <row r="265" spans="1:18" ht="17.2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370.89655172413791</v>
      </c>
      <c r="P265" s="5">
        <f t="shared" si="17"/>
        <v>54.050251256281406</v>
      </c>
      <c r="Q265" t="str">
        <f t="shared" si="18"/>
        <v>photography</v>
      </c>
      <c r="R265" t="str">
        <f t="shared" si="19"/>
        <v>photography books</v>
      </c>
    </row>
    <row r="266" spans="1:18" ht="17.2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362.66447368421052</v>
      </c>
      <c r="P266" s="5">
        <f t="shared" si="17"/>
        <v>30.002721335268504</v>
      </c>
      <c r="Q266" t="str">
        <f t="shared" si="18"/>
        <v>theater</v>
      </c>
      <c r="R266" t="str">
        <f t="shared" si="19"/>
        <v>plays</v>
      </c>
    </row>
    <row r="267" spans="1:18" ht="17.2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123.08163265306122</v>
      </c>
      <c r="P267" s="5">
        <f t="shared" si="17"/>
        <v>70.127906976744185</v>
      </c>
      <c r="Q267" t="str">
        <f t="shared" si="18"/>
        <v>theater</v>
      </c>
      <c r="R267" t="str">
        <f t="shared" si="19"/>
        <v>plays</v>
      </c>
    </row>
    <row r="268" spans="1:18" ht="17.2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76.766756032171585</v>
      </c>
      <c r="P268" s="5">
        <f t="shared" si="17"/>
        <v>26.996228786926462</v>
      </c>
      <c r="Q268" t="str">
        <f t="shared" si="18"/>
        <v>music</v>
      </c>
      <c r="R268" t="str">
        <f t="shared" si="19"/>
        <v>jazz</v>
      </c>
    </row>
    <row r="269" spans="1:18" ht="17.2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233.62012987012989</v>
      </c>
      <c r="P269" s="5">
        <f t="shared" si="17"/>
        <v>51.990606936416185</v>
      </c>
      <c r="Q269" t="str">
        <f t="shared" si="18"/>
        <v>theater</v>
      </c>
      <c r="R269" t="str">
        <f t="shared" si="19"/>
        <v>plays</v>
      </c>
    </row>
    <row r="270" spans="1:18" ht="17.2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180.53333333333333</v>
      </c>
      <c r="P270" s="5">
        <f t="shared" si="17"/>
        <v>56.416666666666664</v>
      </c>
      <c r="Q270" t="str">
        <f t="shared" si="18"/>
        <v>film &amp; video</v>
      </c>
      <c r="R270" t="str">
        <f t="shared" si="19"/>
        <v>documentary</v>
      </c>
    </row>
    <row r="271" spans="1:18" ht="34.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252.62857142857143</v>
      </c>
      <c r="P271" s="5">
        <f t="shared" si="17"/>
        <v>101.63218390804597</v>
      </c>
      <c r="Q271" t="str">
        <f t="shared" si="18"/>
        <v>film &amp; video</v>
      </c>
      <c r="R271" t="str">
        <f t="shared" si="19"/>
        <v>television</v>
      </c>
    </row>
    <row r="272" spans="1:18" ht="17.2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27.176538240368025</v>
      </c>
      <c r="P272" s="5">
        <f t="shared" si="17"/>
        <v>25.005291005291006</v>
      </c>
      <c r="Q272" t="str">
        <f t="shared" si="18"/>
        <v>games</v>
      </c>
      <c r="R272" t="str">
        <f t="shared" si="19"/>
        <v>video games</v>
      </c>
    </row>
    <row r="273" spans="1:18" ht="34.5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1.2706571242680547</v>
      </c>
      <c r="P273" s="5">
        <f t="shared" si="17"/>
        <v>32.016393442622949</v>
      </c>
      <c r="Q273" t="str">
        <f t="shared" si="18"/>
        <v>photography</v>
      </c>
      <c r="R273" t="str">
        <f t="shared" si="19"/>
        <v>photography books</v>
      </c>
    </row>
    <row r="274" spans="1:18" ht="17.2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304.0097847358121</v>
      </c>
      <c r="P274" s="5">
        <f t="shared" si="17"/>
        <v>82.021647307286173</v>
      </c>
      <c r="Q274" t="str">
        <f t="shared" si="18"/>
        <v>theater</v>
      </c>
      <c r="R274" t="str">
        <f t="shared" si="19"/>
        <v>plays</v>
      </c>
    </row>
    <row r="275" spans="1:18" ht="17.2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137.23076923076923</v>
      </c>
      <c r="P275" s="5">
        <f t="shared" si="17"/>
        <v>37.957446808510639</v>
      </c>
      <c r="Q275" t="str">
        <f t="shared" si="18"/>
        <v>theater</v>
      </c>
      <c r="R275" t="str">
        <f t="shared" si="19"/>
        <v>plays</v>
      </c>
    </row>
    <row r="276" spans="1:18" ht="34.5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32.208333333333336</v>
      </c>
      <c r="P276" s="5">
        <f t="shared" si="17"/>
        <v>51.533333333333331</v>
      </c>
      <c r="Q276" t="str">
        <f t="shared" si="18"/>
        <v>theater</v>
      </c>
      <c r="R276" t="str">
        <f t="shared" si="19"/>
        <v>plays</v>
      </c>
    </row>
    <row r="277" spans="1:18" ht="34.5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241.51282051282053</v>
      </c>
      <c r="P277" s="5">
        <f t="shared" si="17"/>
        <v>81.198275862068968</v>
      </c>
      <c r="Q277" t="str">
        <f t="shared" si="18"/>
        <v>publishing</v>
      </c>
      <c r="R277" t="str">
        <f t="shared" si="19"/>
        <v>translations</v>
      </c>
    </row>
    <row r="278" spans="1:18" ht="17.2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96.8</v>
      </c>
      <c r="P278" s="5">
        <f t="shared" si="17"/>
        <v>40.030075187969928</v>
      </c>
      <c r="Q278" t="str">
        <f t="shared" si="18"/>
        <v>games</v>
      </c>
      <c r="R278" t="str">
        <f t="shared" si="19"/>
        <v>video games</v>
      </c>
    </row>
    <row r="279" spans="1:18" ht="34.5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1066.4285714285716</v>
      </c>
      <c r="P279" s="5">
        <f t="shared" si="17"/>
        <v>89.939759036144579</v>
      </c>
      <c r="Q279" t="str">
        <f t="shared" si="18"/>
        <v>theater</v>
      </c>
      <c r="R279" t="str">
        <f t="shared" si="19"/>
        <v>plays</v>
      </c>
    </row>
    <row r="280" spans="1:18" ht="17.2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325.88888888888891</v>
      </c>
      <c r="P280" s="5">
        <f t="shared" si="17"/>
        <v>96.692307692307693</v>
      </c>
      <c r="Q280" t="str">
        <f t="shared" si="18"/>
        <v>technology</v>
      </c>
      <c r="R280" t="str">
        <f t="shared" si="19"/>
        <v>web</v>
      </c>
    </row>
    <row r="281" spans="1:18" ht="34.5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170.70000000000002</v>
      </c>
      <c r="P281" s="5">
        <f t="shared" si="17"/>
        <v>25.010989010989011</v>
      </c>
      <c r="Q281" t="str">
        <f t="shared" si="18"/>
        <v>theater</v>
      </c>
      <c r="R281" t="str">
        <f t="shared" si="19"/>
        <v>plays</v>
      </c>
    </row>
    <row r="282" spans="1:18" ht="34.5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581.44000000000005</v>
      </c>
      <c r="P282" s="5">
        <f t="shared" si="17"/>
        <v>36.987277353689571</v>
      </c>
      <c r="Q282" t="str">
        <f t="shared" si="18"/>
        <v>film &amp; video</v>
      </c>
      <c r="R282" t="str">
        <f t="shared" si="19"/>
        <v>animation</v>
      </c>
    </row>
    <row r="283" spans="1:18" ht="17.2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91.520972644376897</v>
      </c>
      <c r="P283" s="5">
        <f t="shared" si="17"/>
        <v>73.012609117361791</v>
      </c>
      <c r="Q283" t="str">
        <f t="shared" si="18"/>
        <v>theater</v>
      </c>
      <c r="R283" t="str">
        <f t="shared" si="19"/>
        <v>plays</v>
      </c>
    </row>
    <row r="284" spans="1:18" ht="17.2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108.04761904761904</v>
      </c>
      <c r="P284" s="5">
        <f t="shared" si="17"/>
        <v>68.240601503759393</v>
      </c>
      <c r="Q284" t="str">
        <f t="shared" si="18"/>
        <v>film &amp; video</v>
      </c>
      <c r="R284" t="str">
        <f t="shared" si="19"/>
        <v>television</v>
      </c>
    </row>
    <row r="285" spans="1:18" ht="34.5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18.728395061728396</v>
      </c>
      <c r="P285" s="5">
        <f t="shared" si="17"/>
        <v>52.310344827586206</v>
      </c>
      <c r="Q285" t="str">
        <f t="shared" si="18"/>
        <v>music</v>
      </c>
      <c r="R285" t="str">
        <f t="shared" si="19"/>
        <v>rock</v>
      </c>
    </row>
    <row r="286" spans="1:18" ht="17.2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83.193877551020407</v>
      </c>
      <c r="P286" s="5">
        <f t="shared" si="17"/>
        <v>61.765151515151516</v>
      </c>
      <c r="Q286" t="str">
        <f t="shared" si="18"/>
        <v>technology</v>
      </c>
      <c r="R286" t="str">
        <f t="shared" si="19"/>
        <v>web</v>
      </c>
    </row>
    <row r="287" spans="1:18" ht="17.2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706.33333333333337</v>
      </c>
      <c r="P287" s="5">
        <f t="shared" si="17"/>
        <v>25.027559055118111</v>
      </c>
      <c r="Q287" t="str">
        <f t="shared" si="18"/>
        <v>theater</v>
      </c>
      <c r="R287" t="str">
        <f t="shared" si="19"/>
        <v>plays</v>
      </c>
    </row>
    <row r="288" spans="1:18" ht="17.2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17.446030330062445</v>
      </c>
      <c r="P288" s="5">
        <f t="shared" si="17"/>
        <v>106.28804347826087</v>
      </c>
      <c r="Q288" t="str">
        <f t="shared" si="18"/>
        <v>theater</v>
      </c>
      <c r="R288" t="str">
        <f t="shared" si="19"/>
        <v>plays</v>
      </c>
    </row>
    <row r="289" spans="1:18" ht="17.2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209.73015873015873</v>
      </c>
      <c r="P289" s="5">
        <f t="shared" si="17"/>
        <v>75.07386363636364</v>
      </c>
      <c r="Q289" t="str">
        <f t="shared" si="18"/>
        <v>music</v>
      </c>
      <c r="R289" t="str">
        <f t="shared" si="19"/>
        <v>electric music</v>
      </c>
    </row>
    <row r="290" spans="1:18" ht="17.2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97.785714285714292</v>
      </c>
      <c r="P290" s="5">
        <f t="shared" si="17"/>
        <v>39.970802919708028</v>
      </c>
      <c r="Q290" t="str">
        <f t="shared" si="18"/>
        <v>music</v>
      </c>
      <c r="R290" t="str">
        <f t="shared" si="19"/>
        <v>metal</v>
      </c>
    </row>
    <row r="291" spans="1:18" ht="17.2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1684.25</v>
      </c>
      <c r="P291" s="5">
        <f t="shared" si="17"/>
        <v>39.982195845697326</v>
      </c>
      <c r="Q291" t="str">
        <f t="shared" si="18"/>
        <v>theater</v>
      </c>
      <c r="R291" t="str">
        <f t="shared" si="19"/>
        <v>plays</v>
      </c>
    </row>
    <row r="292" spans="1:18" ht="17.2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54.402135231316727</v>
      </c>
      <c r="P292" s="5">
        <f t="shared" si="17"/>
        <v>101.01541850220265</v>
      </c>
      <c r="Q292" t="str">
        <f t="shared" si="18"/>
        <v>film &amp; video</v>
      </c>
      <c r="R292" t="str">
        <f t="shared" si="19"/>
        <v>documentary</v>
      </c>
    </row>
    <row r="293" spans="1:18" ht="17.2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456.61111111111109</v>
      </c>
      <c r="P293" s="5">
        <f t="shared" si="17"/>
        <v>76.813084112149539</v>
      </c>
      <c r="Q293" t="str">
        <f t="shared" si="18"/>
        <v>technology</v>
      </c>
      <c r="R293" t="str">
        <f t="shared" si="19"/>
        <v>web</v>
      </c>
    </row>
    <row r="294" spans="1:18" ht="17.2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9.8219178082191778</v>
      </c>
      <c r="P294" s="5">
        <f t="shared" si="17"/>
        <v>71.7</v>
      </c>
      <c r="Q294" t="str">
        <f t="shared" si="18"/>
        <v>food</v>
      </c>
      <c r="R294" t="str">
        <f t="shared" si="19"/>
        <v>food trucks</v>
      </c>
    </row>
    <row r="295" spans="1:18" ht="17.2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16.384615384615383</v>
      </c>
      <c r="P295" s="5">
        <f t="shared" si="17"/>
        <v>33.28125</v>
      </c>
      <c r="Q295" t="str">
        <f t="shared" si="18"/>
        <v>theater</v>
      </c>
      <c r="R295" t="str">
        <f t="shared" si="19"/>
        <v>plays</v>
      </c>
    </row>
    <row r="296" spans="1:18" ht="17.2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1339.6666666666667</v>
      </c>
      <c r="P296" s="5">
        <f t="shared" si="17"/>
        <v>43.923497267759565</v>
      </c>
      <c r="Q296" t="str">
        <f t="shared" si="18"/>
        <v>theater</v>
      </c>
      <c r="R296" t="str">
        <f t="shared" si="19"/>
        <v>plays</v>
      </c>
    </row>
    <row r="297" spans="1:18" ht="34.5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35.650077760497666</v>
      </c>
      <c r="P297" s="5">
        <f t="shared" si="17"/>
        <v>36.004712041884815</v>
      </c>
      <c r="Q297" t="str">
        <f t="shared" si="18"/>
        <v>theater</v>
      </c>
      <c r="R297" t="str">
        <f t="shared" si="19"/>
        <v>plays</v>
      </c>
    </row>
    <row r="298" spans="1:18" ht="34.5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54.950819672131146</v>
      </c>
      <c r="P298" s="5">
        <f t="shared" si="17"/>
        <v>88.21052631578948</v>
      </c>
      <c r="Q298" t="str">
        <f t="shared" si="18"/>
        <v>theater</v>
      </c>
      <c r="R298" t="str">
        <f t="shared" si="19"/>
        <v>plays</v>
      </c>
    </row>
    <row r="299" spans="1:18" ht="17.2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94.236111111111114</v>
      </c>
      <c r="P299" s="5">
        <f t="shared" si="17"/>
        <v>65.240384615384613</v>
      </c>
      <c r="Q299" t="str">
        <f t="shared" si="18"/>
        <v>theater</v>
      </c>
      <c r="R299" t="str">
        <f t="shared" si="19"/>
        <v>plays</v>
      </c>
    </row>
    <row r="300" spans="1:18" ht="17.2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143.91428571428571</v>
      </c>
      <c r="P300" s="5">
        <f t="shared" si="17"/>
        <v>69.958333333333329</v>
      </c>
      <c r="Q300" t="str">
        <f t="shared" si="18"/>
        <v>music</v>
      </c>
      <c r="R300" t="str">
        <f t="shared" si="19"/>
        <v>rock</v>
      </c>
    </row>
    <row r="301" spans="1:18" ht="34.5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51.421052631578945</v>
      </c>
      <c r="P301" s="5">
        <f t="shared" si="17"/>
        <v>39.877551020408163</v>
      </c>
      <c r="Q301" t="str">
        <f t="shared" si="18"/>
        <v>food</v>
      </c>
      <c r="R301" t="str">
        <f t="shared" si="19"/>
        <v>food trucks</v>
      </c>
    </row>
    <row r="302" spans="1:18" ht="17.2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5</v>
      </c>
      <c r="P302" s="5">
        <f t="shared" si="17"/>
        <v>5</v>
      </c>
      <c r="Q302" t="str">
        <f t="shared" si="18"/>
        <v>publishing</v>
      </c>
      <c r="R302" t="str">
        <f t="shared" si="19"/>
        <v>nonfiction</v>
      </c>
    </row>
    <row r="303" spans="1:18" ht="34.5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1344.6666666666667</v>
      </c>
      <c r="P303" s="5">
        <f t="shared" si="17"/>
        <v>41.023728813559323</v>
      </c>
      <c r="Q303" t="str">
        <f t="shared" si="18"/>
        <v>film &amp; video</v>
      </c>
      <c r="R303" t="str">
        <f t="shared" si="19"/>
        <v>documentary</v>
      </c>
    </row>
    <row r="304" spans="1:18" ht="34.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31.844940867279899</v>
      </c>
      <c r="P304" s="5">
        <f t="shared" si="17"/>
        <v>98.914285714285711</v>
      </c>
      <c r="Q304" t="str">
        <f t="shared" si="18"/>
        <v>theater</v>
      </c>
      <c r="R304" t="str">
        <f t="shared" si="19"/>
        <v>plays</v>
      </c>
    </row>
    <row r="305" spans="1:18" ht="17.2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82.617647058823536</v>
      </c>
      <c r="P305" s="5">
        <f t="shared" si="17"/>
        <v>87.78125</v>
      </c>
      <c r="Q305" t="str">
        <f t="shared" si="18"/>
        <v>music</v>
      </c>
      <c r="R305" t="str">
        <f t="shared" si="19"/>
        <v>indie rock</v>
      </c>
    </row>
    <row r="306" spans="1:18" ht="17.2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546.14285714285722</v>
      </c>
      <c r="P306" s="5">
        <f t="shared" si="17"/>
        <v>80.767605633802816</v>
      </c>
      <c r="Q306" t="str">
        <f t="shared" si="18"/>
        <v>film &amp; video</v>
      </c>
      <c r="R306" t="str">
        <f t="shared" si="19"/>
        <v>documentary</v>
      </c>
    </row>
    <row r="307" spans="1:18" ht="17.2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286.21428571428572</v>
      </c>
      <c r="P307" s="5">
        <f t="shared" si="17"/>
        <v>94.28235294117647</v>
      </c>
      <c r="Q307" t="str">
        <f t="shared" si="18"/>
        <v>theater</v>
      </c>
      <c r="R307" t="str">
        <f t="shared" si="19"/>
        <v>plays</v>
      </c>
    </row>
    <row r="308" spans="1:18" ht="34.5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7.9076923076923071</v>
      </c>
      <c r="P308" s="5">
        <f t="shared" si="17"/>
        <v>73.428571428571431</v>
      </c>
      <c r="Q308" t="str">
        <f t="shared" si="18"/>
        <v>theater</v>
      </c>
      <c r="R308" t="str">
        <f t="shared" si="19"/>
        <v>plays</v>
      </c>
    </row>
    <row r="309" spans="1:18" ht="34.5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132.13677811550153</v>
      </c>
      <c r="P309" s="5">
        <f t="shared" si="17"/>
        <v>65.968133535660087</v>
      </c>
      <c r="Q309" t="str">
        <f t="shared" si="18"/>
        <v>publishing</v>
      </c>
      <c r="R309" t="str">
        <f t="shared" si="19"/>
        <v>fiction</v>
      </c>
    </row>
    <row r="310" spans="1:18" ht="17.2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74.077834179357026</v>
      </c>
      <c r="P310" s="5">
        <f t="shared" si="17"/>
        <v>109.04109589041096</v>
      </c>
      <c r="Q310" t="str">
        <f t="shared" si="18"/>
        <v>theater</v>
      </c>
      <c r="R310" t="str">
        <f t="shared" si="19"/>
        <v>plays</v>
      </c>
    </row>
    <row r="311" spans="1:18" ht="17.2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75.292682926829272</v>
      </c>
      <c r="P311" s="5">
        <f t="shared" si="17"/>
        <v>41.16</v>
      </c>
      <c r="Q311" t="str">
        <f t="shared" si="18"/>
        <v>music</v>
      </c>
      <c r="R311" t="str">
        <f t="shared" si="19"/>
        <v>indie rock</v>
      </c>
    </row>
    <row r="312" spans="1:18" ht="17.2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20.333333333333332</v>
      </c>
      <c r="P312" s="5">
        <f t="shared" si="17"/>
        <v>99.125</v>
      </c>
      <c r="Q312" t="str">
        <f t="shared" si="18"/>
        <v>games</v>
      </c>
      <c r="R312" t="str">
        <f t="shared" si="19"/>
        <v>video games</v>
      </c>
    </row>
    <row r="313" spans="1:18" ht="17.2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203.36507936507937</v>
      </c>
      <c r="P313" s="5">
        <f t="shared" si="17"/>
        <v>105.88429752066116</v>
      </c>
      <c r="Q313" t="str">
        <f t="shared" si="18"/>
        <v>theater</v>
      </c>
      <c r="R313" t="str">
        <f t="shared" si="19"/>
        <v>plays</v>
      </c>
    </row>
    <row r="314" spans="1:18" ht="17.2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310.2284263959391</v>
      </c>
      <c r="P314" s="5">
        <f t="shared" si="17"/>
        <v>48.996525921966864</v>
      </c>
      <c r="Q314" t="str">
        <f t="shared" si="18"/>
        <v>theater</v>
      </c>
      <c r="R314" t="str">
        <f t="shared" si="19"/>
        <v>plays</v>
      </c>
    </row>
    <row r="315" spans="1:18" ht="17.2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395.31818181818181</v>
      </c>
      <c r="P315" s="5">
        <f t="shared" si="17"/>
        <v>39</v>
      </c>
      <c r="Q315" t="str">
        <f t="shared" si="18"/>
        <v>music</v>
      </c>
      <c r="R315" t="str">
        <f t="shared" si="19"/>
        <v>rock</v>
      </c>
    </row>
    <row r="316" spans="1:18" ht="17.2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294.71428571428572</v>
      </c>
      <c r="P316" s="5">
        <f t="shared" si="17"/>
        <v>31.022556390977442</v>
      </c>
      <c r="Q316" t="str">
        <f t="shared" si="18"/>
        <v>film &amp; video</v>
      </c>
      <c r="R316" t="str">
        <f t="shared" si="19"/>
        <v>documentary</v>
      </c>
    </row>
    <row r="317" spans="1:18" ht="34.5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33.89473684210526</v>
      </c>
      <c r="P317" s="5">
        <f t="shared" si="17"/>
        <v>103.87096774193549</v>
      </c>
      <c r="Q317" t="str">
        <f t="shared" si="18"/>
        <v>theater</v>
      </c>
      <c r="R317" t="str">
        <f t="shared" si="19"/>
        <v>plays</v>
      </c>
    </row>
    <row r="318" spans="1:18" ht="17.2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66.677083333333329</v>
      </c>
      <c r="P318" s="5">
        <f t="shared" si="17"/>
        <v>59.268518518518519</v>
      </c>
      <c r="Q318" t="str">
        <f t="shared" si="18"/>
        <v>food</v>
      </c>
      <c r="R318" t="str">
        <f t="shared" si="19"/>
        <v>food trucks</v>
      </c>
    </row>
    <row r="319" spans="1:18" ht="17.2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19.227272727272727</v>
      </c>
      <c r="P319" s="5">
        <f t="shared" si="17"/>
        <v>42.3</v>
      </c>
      <c r="Q319" t="str">
        <f t="shared" si="18"/>
        <v>theater</v>
      </c>
      <c r="R319" t="str">
        <f t="shared" si="19"/>
        <v>plays</v>
      </c>
    </row>
    <row r="320" spans="1:18" ht="34.5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15.842105263157894</v>
      </c>
      <c r="P320" s="5">
        <f t="shared" si="17"/>
        <v>53.117647058823529</v>
      </c>
      <c r="Q320" t="str">
        <f t="shared" si="18"/>
        <v>music</v>
      </c>
      <c r="R320" t="str">
        <f t="shared" si="19"/>
        <v>rock</v>
      </c>
    </row>
    <row r="321" spans="1:18" ht="17.2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38.702380952380956</v>
      </c>
      <c r="P321" s="5">
        <f t="shared" si="17"/>
        <v>50.796875</v>
      </c>
      <c r="Q321" t="str">
        <f t="shared" si="18"/>
        <v>technology</v>
      </c>
      <c r="R321" t="str">
        <f t="shared" si="19"/>
        <v>web</v>
      </c>
    </row>
    <row r="322" spans="1:18" ht="17.2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6"/>
        <v>9.5876777251184837</v>
      </c>
      <c r="P322" s="5">
        <f t="shared" si="17"/>
        <v>101.15</v>
      </c>
      <c r="Q322" t="str">
        <f t="shared" si="18"/>
        <v>publishing</v>
      </c>
      <c r="R322" t="str">
        <f t="shared" si="19"/>
        <v>fiction</v>
      </c>
    </row>
    <row r="323" spans="1:18" ht="34.5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0">(E323/D323)*100</f>
        <v>94.144366197183089</v>
      </c>
      <c r="P323" s="5">
        <f t="shared" ref="P323:P386" si="21">E323/G323</f>
        <v>65.000810372771468</v>
      </c>
      <c r="Q323" t="str">
        <f t="shared" ref="Q323:Q386" si="22">LEFT(N323,SEARCH("/",N323)-1)</f>
        <v>film &amp; video</v>
      </c>
      <c r="R323" t="str">
        <f t="shared" si="19"/>
        <v>shorts</v>
      </c>
    </row>
    <row r="324" spans="1:18" ht="34.5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166.56234096692114</v>
      </c>
      <c r="P324" s="5">
        <f t="shared" si="21"/>
        <v>37.998645510835914</v>
      </c>
      <c r="Q324" t="str">
        <f t="shared" si="22"/>
        <v>theater</v>
      </c>
      <c r="R324" t="str">
        <f t="shared" si="19"/>
        <v>plays</v>
      </c>
    </row>
    <row r="325" spans="1:18" ht="17.2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24.134831460674157</v>
      </c>
      <c r="P325" s="5">
        <f t="shared" si="21"/>
        <v>82.615384615384613</v>
      </c>
      <c r="Q325" t="str">
        <f t="shared" si="22"/>
        <v>film &amp; video</v>
      </c>
      <c r="R325" t="str">
        <f t="shared" ref="R325:R388" si="23">RIGHT(N325,LEN(N325)-SEARCH("/",N325))</f>
        <v>documentary</v>
      </c>
    </row>
    <row r="326" spans="1:18" ht="17.2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164.05633802816902</v>
      </c>
      <c r="P326" s="5">
        <f t="shared" si="21"/>
        <v>37.941368078175898</v>
      </c>
      <c r="Q326" t="str">
        <f t="shared" si="22"/>
        <v>theater</v>
      </c>
      <c r="R326" t="str">
        <f t="shared" si="23"/>
        <v>plays</v>
      </c>
    </row>
    <row r="327" spans="1:18" ht="34.5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90.723076923076931</v>
      </c>
      <c r="P327" s="5">
        <f t="shared" si="21"/>
        <v>80.780821917808225</v>
      </c>
      <c r="Q327" t="str">
        <f t="shared" si="22"/>
        <v>theater</v>
      </c>
      <c r="R327" t="str">
        <f t="shared" si="23"/>
        <v>plays</v>
      </c>
    </row>
    <row r="328" spans="1:18" ht="34.5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46.194444444444443</v>
      </c>
      <c r="P328" s="5">
        <f t="shared" si="21"/>
        <v>25.984375</v>
      </c>
      <c r="Q328" t="str">
        <f t="shared" si="22"/>
        <v>film &amp; video</v>
      </c>
      <c r="R328" t="str">
        <f t="shared" si="23"/>
        <v>animation</v>
      </c>
    </row>
    <row r="329" spans="1:18" ht="17.2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38.53846153846154</v>
      </c>
      <c r="P329" s="5">
        <f t="shared" si="21"/>
        <v>30.363636363636363</v>
      </c>
      <c r="Q329" t="str">
        <f t="shared" si="22"/>
        <v>theater</v>
      </c>
      <c r="R329" t="str">
        <f t="shared" si="23"/>
        <v>plays</v>
      </c>
    </row>
    <row r="330" spans="1:18" ht="34.5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133.56231003039514</v>
      </c>
      <c r="P330" s="5">
        <f t="shared" si="21"/>
        <v>54.004916018025398</v>
      </c>
      <c r="Q330" t="str">
        <f t="shared" si="22"/>
        <v>music</v>
      </c>
      <c r="R330" t="str">
        <f t="shared" si="23"/>
        <v>rock</v>
      </c>
    </row>
    <row r="331" spans="1:18" ht="17.2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22.896588486140725</v>
      </c>
      <c r="P331" s="5">
        <f t="shared" si="21"/>
        <v>101.78672985781991</v>
      </c>
      <c r="Q331" t="str">
        <f t="shared" si="22"/>
        <v>games</v>
      </c>
      <c r="R331" t="str">
        <f t="shared" si="23"/>
        <v>video games</v>
      </c>
    </row>
    <row r="332" spans="1:18" ht="34.5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184.95548961424333</v>
      </c>
      <c r="P332" s="5">
        <f t="shared" si="21"/>
        <v>45.003610108303249</v>
      </c>
      <c r="Q332" t="str">
        <f t="shared" si="22"/>
        <v>film &amp; video</v>
      </c>
      <c r="R332" t="str">
        <f t="shared" si="23"/>
        <v>documentary</v>
      </c>
    </row>
    <row r="333" spans="1:18" ht="17.2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443.72727272727275</v>
      </c>
      <c r="P333" s="5">
        <f t="shared" si="21"/>
        <v>77.068421052631578</v>
      </c>
      <c r="Q333" t="str">
        <f t="shared" si="22"/>
        <v>food</v>
      </c>
      <c r="R333" t="str">
        <f t="shared" si="23"/>
        <v>food trucks</v>
      </c>
    </row>
    <row r="334" spans="1:18" ht="34.5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199.9806763285024</v>
      </c>
      <c r="P334" s="5">
        <f t="shared" si="21"/>
        <v>88.076595744680844</v>
      </c>
      <c r="Q334" t="str">
        <f t="shared" si="22"/>
        <v>technology</v>
      </c>
      <c r="R334" t="str">
        <f t="shared" si="23"/>
        <v>wearables</v>
      </c>
    </row>
    <row r="335" spans="1:18" ht="17.2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123.95833333333333</v>
      </c>
      <c r="P335" s="5">
        <f t="shared" si="21"/>
        <v>47.035573122529641</v>
      </c>
      <c r="Q335" t="str">
        <f t="shared" si="22"/>
        <v>theater</v>
      </c>
      <c r="R335" t="str">
        <f t="shared" si="23"/>
        <v>plays</v>
      </c>
    </row>
    <row r="336" spans="1:18" ht="17.2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186.61329305135951</v>
      </c>
      <c r="P336" s="5">
        <f t="shared" si="21"/>
        <v>110.99550763701707</v>
      </c>
      <c r="Q336" t="str">
        <f t="shared" si="22"/>
        <v>music</v>
      </c>
      <c r="R336" t="str">
        <f t="shared" si="23"/>
        <v>rock</v>
      </c>
    </row>
    <row r="337" spans="1:18" ht="17.2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114.28538550057536</v>
      </c>
      <c r="P337" s="5">
        <f t="shared" si="21"/>
        <v>87.003066141042481</v>
      </c>
      <c r="Q337" t="str">
        <f t="shared" si="22"/>
        <v>music</v>
      </c>
      <c r="R337" t="str">
        <f t="shared" si="23"/>
        <v>rock</v>
      </c>
    </row>
    <row r="338" spans="1:18" ht="17.2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97.032531824611041</v>
      </c>
      <c r="P338" s="5">
        <f t="shared" si="21"/>
        <v>63.994402985074629</v>
      </c>
      <c r="Q338" t="str">
        <f t="shared" si="22"/>
        <v>music</v>
      </c>
      <c r="R338" t="str">
        <f t="shared" si="23"/>
        <v>rock</v>
      </c>
    </row>
    <row r="339" spans="1:18" ht="17.2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122.81904761904762</v>
      </c>
      <c r="P339" s="5">
        <f t="shared" si="21"/>
        <v>105.9945205479452</v>
      </c>
      <c r="Q339" t="str">
        <f t="shared" si="22"/>
        <v>theater</v>
      </c>
      <c r="R339" t="str">
        <f t="shared" si="23"/>
        <v>plays</v>
      </c>
    </row>
    <row r="340" spans="1:18" ht="17.2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179.14326647564468</v>
      </c>
      <c r="P340" s="5">
        <f t="shared" si="21"/>
        <v>73.989349112426041</v>
      </c>
      <c r="Q340" t="str">
        <f t="shared" si="22"/>
        <v>theater</v>
      </c>
      <c r="R340" t="str">
        <f t="shared" si="23"/>
        <v>plays</v>
      </c>
    </row>
    <row r="341" spans="1:18" ht="17.2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79.951577402787962</v>
      </c>
      <c r="P341" s="5">
        <f t="shared" si="21"/>
        <v>84.02004626060139</v>
      </c>
      <c r="Q341" t="str">
        <f t="shared" si="22"/>
        <v>theater</v>
      </c>
      <c r="R341" t="str">
        <f t="shared" si="23"/>
        <v>plays</v>
      </c>
    </row>
    <row r="342" spans="1:18" ht="17.2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94.242587601078171</v>
      </c>
      <c r="P342" s="5">
        <f t="shared" si="21"/>
        <v>88.966921119592882</v>
      </c>
      <c r="Q342" t="str">
        <f t="shared" si="22"/>
        <v>photography</v>
      </c>
      <c r="R342" t="str">
        <f t="shared" si="23"/>
        <v>photography books</v>
      </c>
    </row>
    <row r="343" spans="1:18" ht="34.5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84.669291338582681</v>
      </c>
      <c r="P343" s="5">
        <f t="shared" si="21"/>
        <v>76.990453460620529</v>
      </c>
      <c r="Q343" t="str">
        <f t="shared" si="22"/>
        <v>music</v>
      </c>
      <c r="R343" t="str">
        <f t="shared" si="23"/>
        <v>indie rock</v>
      </c>
    </row>
    <row r="344" spans="1:18" ht="17.2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66.521920668058456</v>
      </c>
      <c r="P344" s="5">
        <f t="shared" si="21"/>
        <v>97.146341463414629</v>
      </c>
      <c r="Q344" t="str">
        <f t="shared" si="22"/>
        <v>theater</v>
      </c>
      <c r="R344" t="str">
        <f t="shared" si="23"/>
        <v>plays</v>
      </c>
    </row>
    <row r="345" spans="1:18" ht="17.2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53.922222222222224</v>
      </c>
      <c r="P345" s="5">
        <f t="shared" si="21"/>
        <v>33.013605442176868</v>
      </c>
      <c r="Q345" t="str">
        <f t="shared" si="22"/>
        <v>theater</v>
      </c>
      <c r="R345" t="str">
        <f t="shared" si="23"/>
        <v>plays</v>
      </c>
    </row>
    <row r="346" spans="1:18" ht="17.2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41.983299595141702</v>
      </c>
      <c r="P346" s="5">
        <f t="shared" si="21"/>
        <v>99.950602409638549</v>
      </c>
      <c r="Q346" t="str">
        <f t="shared" si="22"/>
        <v>games</v>
      </c>
      <c r="R346" t="str">
        <f t="shared" si="23"/>
        <v>video games</v>
      </c>
    </row>
    <row r="347" spans="1:18" ht="17.2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14.69479695431472</v>
      </c>
      <c r="P347" s="5">
        <f t="shared" si="21"/>
        <v>69.966767371601208</v>
      </c>
      <c r="Q347" t="str">
        <f t="shared" si="22"/>
        <v>film &amp; video</v>
      </c>
      <c r="R347" t="str">
        <f t="shared" si="23"/>
        <v>drama</v>
      </c>
    </row>
    <row r="348" spans="1:18" ht="17.2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34.475000000000001</v>
      </c>
      <c r="P348" s="5">
        <f t="shared" si="21"/>
        <v>110.32</v>
      </c>
      <c r="Q348" t="str">
        <f t="shared" si="22"/>
        <v>music</v>
      </c>
      <c r="R348" t="str">
        <f t="shared" si="23"/>
        <v>indie rock</v>
      </c>
    </row>
    <row r="349" spans="1:18" ht="17.2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1400.7777777777778</v>
      </c>
      <c r="P349" s="5">
        <f t="shared" si="21"/>
        <v>66.005235602094245</v>
      </c>
      <c r="Q349" t="str">
        <f t="shared" si="22"/>
        <v>technology</v>
      </c>
      <c r="R349" t="str">
        <f t="shared" si="23"/>
        <v>web</v>
      </c>
    </row>
    <row r="350" spans="1:18" ht="17.2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71.770351758793964</v>
      </c>
      <c r="P350" s="5">
        <f t="shared" si="21"/>
        <v>41.005742176284812</v>
      </c>
      <c r="Q350" t="str">
        <f t="shared" si="22"/>
        <v>food</v>
      </c>
      <c r="R350" t="str">
        <f t="shared" si="23"/>
        <v>food trucks</v>
      </c>
    </row>
    <row r="351" spans="1:18" ht="17.2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53.074115044247783</v>
      </c>
      <c r="P351" s="5">
        <f t="shared" si="21"/>
        <v>103.96316359696641</v>
      </c>
      <c r="Q351" t="str">
        <f t="shared" si="22"/>
        <v>theater</v>
      </c>
      <c r="R351" t="str">
        <f t="shared" si="23"/>
        <v>plays</v>
      </c>
    </row>
    <row r="352" spans="1:18" ht="17.2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5</v>
      </c>
      <c r="P352" s="5">
        <f t="shared" si="21"/>
        <v>5</v>
      </c>
      <c r="Q352" t="str">
        <f t="shared" si="22"/>
        <v>music</v>
      </c>
      <c r="R352" t="str">
        <f t="shared" si="23"/>
        <v>jazz</v>
      </c>
    </row>
    <row r="353" spans="1:18" ht="17.2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127.70715249662618</v>
      </c>
      <c r="P353" s="5">
        <f t="shared" si="21"/>
        <v>47.009935419771487</v>
      </c>
      <c r="Q353" t="str">
        <f t="shared" si="22"/>
        <v>music</v>
      </c>
      <c r="R353" t="str">
        <f t="shared" si="23"/>
        <v>rock</v>
      </c>
    </row>
    <row r="354" spans="1:18" ht="17.2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34.892857142857139</v>
      </c>
      <c r="P354" s="5">
        <f t="shared" si="21"/>
        <v>29.606060606060606</v>
      </c>
      <c r="Q354" t="str">
        <f t="shared" si="22"/>
        <v>theater</v>
      </c>
      <c r="R354" t="str">
        <f t="shared" si="23"/>
        <v>plays</v>
      </c>
    </row>
    <row r="355" spans="1:18" ht="17.2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410.59821428571428</v>
      </c>
      <c r="P355" s="5">
        <f t="shared" si="21"/>
        <v>81.010569583088667</v>
      </c>
      <c r="Q355" t="str">
        <f t="shared" si="22"/>
        <v>theater</v>
      </c>
      <c r="R355" t="str">
        <f t="shared" si="23"/>
        <v>plays</v>
      </c>
    </row>
    <row r="356" spans="1:18" ht="17.2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123.73770491803278</v>
      </c>
      <c r="P356" s="5">
        <f t="shared" si="21"/>
        <v>94.35</v>
      </c>
      <c r="Q356" t="str">
        <f t="shared" si="22"/>
        <v>film &amp; video</v>
      </c>
      <c r="R356" t="str">
        <f t="shared" si="23"/>
        <v>documentary</v>
      </c>
    </row>
    <row r="357" spans="1:18" ht="17.2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58.973684210526315</v>
      </c>
      <c r="P357" s="5">
        <f t="shared" si="21"/>
        <v>26.058139534883722</v>
      </c>
      <c r="Q357" t="str">
        <f t="shared" si="22"/>
        <v>technology</v>
      </c>
      <c r="R357" t="str">
        <f t="shared" si="23"/>
        <v>wearables</v>
      </c>
    </row>
    <row r="358" spans="1:18" ht="17.2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36.892473118279568</v>
      </c>
      <c r="P358" s="5">
        <f t="shared" si="21"/>
        <v>85.775000000000006</v>
      </c>
      <c r="Q358" t="str">
        <f t="shared" si="22"/>
        <v>theater</v>
      </c>
      <c r="R358" t="str">
        <f t="shared" si="23"/>
        <v>plays</v>
      </c>
    </row>
    <row r="359" spans="1:18" ht="17.2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184.91304347826087</v>
      </c>
      <c r="P359" s="5">
        <f t="shared" si="21"/>
        <v>103.73170731707317</v>
      </c>
      <c r="Q359" t="str">
        <f t="shared" si="22"/>
        <v>games</v>
      </c>
      <c r="R359" t="str">
        <f t="shared" si="23"/>
        <v>video games</v>
      </c>
    </row>
    <row r="360" spans="1:18" ht="17.2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11.814432989690722</v>
      </c>
      <c r="P360" s="5">
        <f t="shared" si="21"/>
        <v>49.826086956521742</v>
      </c>
      <c r="Q360" t="str">
        <f t="shared" si="22"/>
        <v>photography</v>
      </c>
      <c r="R360" t="str">
        <f t="shared" si="23"/>
        <v>photography books</v>
      </c>
    </row>
    <row r="361" spans="1:18" ht="34.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298.7</v>
      </c>
      <c r="P361" s="5">
        <f t="shared" si="21"/>
        <v>63.893048128342244</v>
      </c>
      <c r="Q361" t="str">
        <f t="shared" si="22"/>
        <v>film &amp; video</v>
      </c>
      <c r="R361" t="str">
        <f t="shared" si="23"/>
        <v>animation</v>
      </c>
    </row>
    <row r="362" spans="1:18" ht="17.2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226.35175879396985</v>
      </c>
      <c r="P362" s="5">
        <f t="shared" si="21"/>
        <v>47.002434782608695</v>
      </c>
      <c r="Q362" t="str">
        <f t="shared" si="22"/>
        <v>theater</v>
      </c>
      <c r="R362" t="str">
        <f t="shared" si="23"/>
        <v>plays</v>
      </c>
    </row>
    <row r="363" spans="1:18" ht="17.2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173.56363636363636</v>
      </c>
      <c r="P363" s="5">
        <f t="shared" si="21"/>
        <v>108.47727272727273</v>
      </c>
      <c r="Q363" t="str">
        <f t="shared" si="22"/>
        <v>theater</v>
      </c>
      <c r="R363" t="str">
        <f t="shared" si="23"/>
        <v>plays</v>
      </c>
    </row>
    <row r="364" spans="1:18" ht="34.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371.75675675675677</v>
      </c>
      <c r="P364" s="5">
        <f t="shared" si="21"/>
        <v>72.015706806282722</v>
      </c>
      <c r="Q364" t="str">
        <f t="shared" si="22"/>
        <v>music</v>
      </c>
      <c r="R364" t="str">
        <f t="shared" si="23"/>
        <v>rock</v>
      </c>
    </row>
    <row r="365" spans="1:18" ht="17.2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160.19230769230771</v>
      </c>
      <c r="P365" s="5">
        <f t="shared" si="21"/>
        <v>59.928057553956833</v>
      </c>
      <c r="Q365" t="str">
        <f t="shared" si="22"/>
        <v>music</v>
      </c>
      <c r="R365" t="str">
        <f t="shared" si="23"/>
        <v>rock</v>
      </c>
    </row>
    <row r="366" spans="1:18" ht="17.2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1616.3333333333335</v>
      </c>
      <c r="P366" s="5">
        <f t="shared" si="21"/>
        <v>78.209677419354833</v>
      </c>
      <c r="Q366" t="str">
        <f t="shared" si="22"/>
        <v>music</v>
      </c>
      <c r="R366" t="str">
        <f t="shared" si="23"/>
        <v>indie rock</v>
      </c>
    </row>
    <row r="367" spans="1:18" ht="17.2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733.4375</v>
      </c>
      <c r="P367" s="5">
        <f t="shared" si="21"/>
        <v>104.77678571428571</v>
      </c>
      <c r="Q367" t="str">
        <f t="shared" si="22"/>
        <v>theater</v>
      </c>
      <c r="R367" t="str">
        <f t="shared" si="23"/>
        <v>plays</v>
      </c>
    </row>
    <row r="368" spans="1:18" ht="17.2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592.11111111111109</v>
      </c>
      <c r="P368" s="5">
        <f t="shared" si="21"/>
        <v>105.52475247524752</v>
      </c>
      <c r="Q368" t="str">
        <f t="shared" si="22"/>
        <v>theater</v>
      </c>
      <c r="R368" t="str">
        <f t="shared" si="23"/>
        <v>plays</v>
      </c>
    </row>
    <row r="369" spans="1:18" ht="17.2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18.888888888888889</v>
      </c>
      <c r="P369" s="5">
        <f t="shared" si="21"/>
        <v>24.933333333333334</v>
      </c>
      <c r="Q369" t="str">
        <f t="shared" si="22"/>
        <v>theater</v>
      </c>
      <c r="R369" t="str">
        <f t="shared" si="23"/>
        <v>plays</v>
      </c>
    </row>
    <row r="370" spans="1:18" ht="17.2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276.80769230769232</v>
      </c>
      <c r="P370" s="5">
        <f t="shared" si="21"/>
        <v>69.873786407766985</v>
      </c>
      <c r="Q370" t="str">
        <f t="shared" si="22"/>
        <v>film &amp; video</v>
      </c>
      <c r="R370" t="str">
        <f t="shared" si="23"/>
        <v>documentary</v>
      </c>
    </row>
    <row r="371" spans="1:18" ht="17.2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273.01851851851848</v>
      </c>
      <c r="P371" s="5">
        <f t="shared" si="21"/>
        <v>95.733766233766232</v>
      </c>
      <c r="Q371" t="str">
        <f t="shared" si="22"/>
        <v>film &amp; video</v>
      </c>
      <c r="R371" t="str">
        <f t="shared" si="23"/>
        <v>television</v>
      </c>
    </row>
    <row r="372" spans="1:18" ht="34.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159.36331255565449</v>
      </c>
      <c r="P372" s="5">
        <f t="shared" si="21"/>
        <v>29.997485752598056</v>
      </c>
      <c r="Q372" t="str">
        <f t="shared" si="22"/>
        <v>theater</v>
      </c>
      <c r="R372" t="str">
        <f t="shared" si="23"/>
        <v>plays</v>
      </c>
    </row>
    <row r="373" spans="1:18" ht="17.2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67.869978858350947</v>
      </c>
      <c r="P373" s="5">
        <f t="shared" si="21"/>
        <v>59.011948529411768</v>
      </c>
      <c r="Q373" t="str">
        <f t="shared" si="22"/>
        <v>theater</v>
      </c>
      <c r="R373" t="str">
        <f t="shared" si="23"/>
        <v>plays</v>
      </c>
    </row>
    <row r="374" spans="1:18" ht="34.5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1591.5555555555554</v>
      </c>
      <c r="P374" s="5">
        <f t="shared" si="21"/>
        <v>84.757396449704146</v>
      </c>
      <c r="Q374" t="str">
        <f t="shared" si="22"/>
        <v>film &amp; video</v>
      </c>
      <c r="R374" t="str">
        <f t="shared" si="23"/>
        <v>documentary</v>
      </c>
    </row>
    <row r="375" spans="1:18" ht="17.2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730.18222222222221</v>
      </c>
      <c r="P375" s="5">
        <f t="shared" si="21"/>
        <v>78.010921177587846</v>
      </c>
      <c r="Q375" t="str">
        <f t="shared" si="22"/>
        <v>theater</v>
      </c>
      <c r="R375" t="str">
        <f t="shared" si="23"/>
        <v>plays</v>
      </c>
    </row>
    <row r="376" spans="1:18" ht="34.5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13.185782556750297</v>
      </c>
      <c r="P376" s="5">
        <f t="shared" si="21"/>
        <v>50.05215419501134</v>
      </c>
      <c r="Q376" t="str">
        <f t="shared" si="22"/>
        <v>film &amp; video</v>
      </c>
      <c r="R376" t="str">
        <f t="shared" si="23"/>
        <v>documentary</v>
      </c>
    </row>
    <row r="377" spans="1:18" ht="34.5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54.777777777777779</v>
      </c>
      <c r="P377" s="5">
        <f t="shared" si="21"/>
        <v>59.16</v>
      </c>
      <c r="Q377" t="str">
        <f t="shared" si="22"/>
        <v>music</v>
      </c>
      <c r="R377" t="str">
        <f t="shared" si="23"/>
        <v>indie rock</v>
      </c>
    </row>
    <row r="378" spans="1:18" ht="17.2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361.02941176470591</v>
      </c>
      <c r="P378" s="5">
        <f t="shared" si="21"/>
        <v>93.702290076335885</v>
      </c>
      <c r="Q378" t="str">
        <f t="shared" si="22"/>
        <v>music</v>
      </c>
      <c r="R378" t="str">
        <f t="shared" si="23"/>
        <v>rock</v>
      </c>
    </row>
    <row r="379" spans="1:18" ht="17.2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10.257545271629779</v>
      </c>
      <c r="P379" s="5">
        <f t="shared" si="21"/>
        <v>40.14173228346457</v>
      </c>
      <c r="Q379" t="str">
        <f t="shared" si="22"/>
        <v>theater</v>
      </c>
      <c r="R379" t="str">
        <f t="shared" si="23"/>
        <v>plays</v>
      </c>
    </row>
    <row r="380" spans="1:18" ht="17.2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13.962962962962964</v>
      </c>
      <c r="P380" s="5">
        <f t="shared" si="21"/>
        <v>70.090140845070422</v>
      </c>
      <c r="Q380" t="str">
        <f t="shared" si="22"/>
        <v>film &amp; video</v>
      </c>
      <c r="R380" t="str">
        <f t="shared" si="23"/>
        <v>documentary</v>
      </c>
    </row>
    <row r="381" spans="1:18" ht="17.2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40.444444444444443</v>
      </c>
      <c r="P381" s="5">
        <f t="shared" si="21"/>
        <v>66.181818181818187</v>
      </c>
      <c r="Q381" t="str">
        <f t="shared" si="22"/>
        <v>theater</v>
      </c>
      <c r="R381" t="str">
        <f t="shared" si="23"/>
        <v>plays</v>
      </c>
    </row>
    <row r="382" spans="1:18" ht="34.5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160.32</v>
      </c>
      <c r="P382" s="5">
        <f t="shared" si="21"/>
        <v>47.714285714285715</v>
      </c>
      <c r="Q382" t="str">
        <f t="shared" si="22"/>
        <v>theater</v>
      </c>
      <c r="R382" t="str">
        <f t="shared" si="23"/>
        <v>plays</v>
      </c>
    </row>
    <row r="383" spans="1:18" ht="17.2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183.9433962264151</v>
      </c>
      <c r="P383" s="5">
        <f t="shared" si="21"/>
        <v>62.896774193548389</v>
      </c>
      <c r="Q383" t="str">
        <f t="shared" si="22"/>
        <v>theater</v>
      </c>
      <c r="R383" t="str">
        <f t="shared" si="23"/>
        <v>plays</v>
      </c>
    </row>
    <row r="384" spans="1:18" ht="34.5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63.769230769230766</v>
      </c>
      <c r="P384" s="5">
        <f t="shared" si="21"/>
        <v>86.611940298507463</v>
      </c>
      <c r="Q384" t="str">
        <f t="shared" si="22"/>
        <v>photography</v>
      </c>
      <c r="R384" t="str">
        <f t="shared" si="23"/>
        <v>photography books</v>
      </c>
    </row>
    <row r="385" spans="1:18" ht="17.2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225.38095238095238</v>
      </c>
      <c r="P385" s="5">
        <f t="shared" si="21"/>
        <v>75.126984126984127</v>
      </c>
      <c r="Q385" t="str">
        <f t="shared" si="22"/>
        <v>food</v>
      </c>
      <c r="R385" t="str">
        <f t="shared" si="23"/>
        <v>food trucks</v>
      </c>
    </row>
    <row r="386" spans="1:18" ht="17.2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0"/>
        <v>172.00961538461539</v>
      </c>
      <c r="P386" s="5">
        <f t="shared" si="21"/>
        <v>41.004167534903104</v>
      </c>
      <c r="Q386" t="str">
        <f t="shared" si="22"/>
        <v>film &amp; video</v>
      </c>
      <c r="R386" t="str">
        <f t="shared" si="23"/>
        <v>documentary</v>
      </c>
    </row>
    <row r="387" spans="1:18" ht="34.5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4">(E387/D387)*100</f>
        <v>146.16709511568124</v>
      </c>
      <c r="P387" s="5">
        <f t="shared" ref="P387:P450" si="25">E387/G387</f>
        <v>50.007915567282325</v>
      </c>
      <c r="Q387" t="str">
        <f t="shared" ref="Q387:Q450" si="26">LEFT(N387,SEARCH("/",N387)-1)</f>
        <v>publishing</v>
      </c>
      <c r="R387" t="str">
        <f t="shared" si="23"/>
        <v>nonfiction</v>
      </c>
    </row>
    <row r="388" spans="1:18" ht="34.5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76.42361623616236</v>
      </c>
      <c r="P388" s="5">
        <f t="shared" si="25"/>
        <v>96.960674157303373</v>
      </c>
      <c r="Q388" t="str">
        <f t="shared" si="26"/>
        <v>theater</v>
      </c>
      <c r="R388" t="str">
        <f t="shared" si="23"/>
        <v>plays</v>
      </c>
    </row>
    <row r="389" spans="1:18" ht="17.2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39.261467889908261</v>
      </c>
      <c r="P389" s="5">
        <f t="shared" si="25"/>
        <v>100.93160377358491</v>
      </c>
      <c r="Q389" t="str">
        <f t="shared" si="26"/>
        <v>technology</v>
      </c>
      <c r="R389" t="str">
        <f t="shared" ref="R389:R452" si="27">RIGHT(N389,LEN(N389)-SEARCH("/",N389))</f>
        <v>wearables</v>
      </c>
    </row>
    <row r="390" spans="1:18" ht="17.2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11.270034843205574</v>
      </c>
      <c r="P390" s="5">
        <f t="shared" si="25"/>
        <v>89.227586206896547</v>
      </c>
      <c r="Q390" t="str">
        <f t="shared" si="26"/>
        <v>music</v>
      </c>
      <c r="R390" t="str">
        <f t="shared" si="27"/>
        <v>indie rock</v>
      </c>
    </row>
    <row r="391" spans="1:18" ht="17.2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122.11084337349398</v>
      </c>
      <c r="P391" s="5">
        <f t="shared" si="25"/>
        <v>87.979166666666671</v>
      </c>
      <c r="Q391" t="str">
        <f t="shared" si="26"/>
        <v>theater</v>
      </c>
      <c r="R391" t="str">
        <f t="shared" si="27"/>
        <v>plays</v>
      </c>
    </row>
    <row r="392" spans="1:18" ht="17.2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186.54166666666669</v>
      </c>
      <c r="P392" s="5">
        <f t="shared" si="25"/>
        <v>89.54</v>
      </c>
      <c r="Q392" t="str">
        <f t="shared" si="26"/>
        <v>photography</v>
      </c>
      <c r="R392" t="str">
        <f t="shared" si="27"/>
        <v>photography books</v>
      </c>
    </row>
    <row r="393" spans="1:18" ht="17.2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7.2731788079470201</v>
      </c>
      <c r="P393" s="5">
        <f t="shared" si="25"/>
        <v>29.09271523178808</v>
      </c>
      <c r="Q393" t="str">
        <f t="shared" si="26"/>
        <v>publishing</v>
      </c>
      <c r="R393" t="str">
        <f t="shared" si="27"/>
        <v>nonfiction</v>
      </c>
    </row>
    <row r="394" spans="1:18" ht="34.5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65.642371234207957</v>
      </c>
      <c r="P394" s="5">
        <f t="shared" si="25"/>
        <v>42.006218905472636</v>
      </c>
      <c r="Q394" t="str">
        <f t="shared" si="26"/>
        <v>technology</v>
      </c>
      <c r="R394" t="str">
        <f t="shared" si="27"/>
        <v>wearables</v>
      </c>
    </row>
    <row r="395" spans="1:18" ht="17.2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228.96178343949046</v>
      </c>
      <c r="P395" s="5">
        <f t="shared" si="25"/>
        <v>47.004903563255965</v>
      </c>
      <c r="Q395" t="str">
        <f t="shared" si="26"/>
        <v>music</v>
      </c>
      <c r="R395" t="str">
        <f t="shared" si="27"/>
        <v>jazz</v>
      </c>
    </row>
    <row r="396" spans="1:18" ht="34.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469.37499999999994</v>
      </c>
      <c r="P396" s="5">
        <f t="shared" si="25"/>
        <v>110.44117647058823</v>
      </c>
      <c r="Q396" t="str">
        <f t="shared" si="26"/>
        <v>film &amp; video</v>
      </c>
      <c r="R396" t="str">
        <f t="shared" si="27"/>
        <v>documentary</v>
      </c>
    </row>
    <row r="397" spans="1:18" ht="34.5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130.11267605633802</v>
      </c>
      <c r="P397" s="5">
        <f t="shared" si="25"/>
        <v>41.990909090909092</v>
      </c>
      <c r="Q397" t="str">
        <f t="shared" si="26"/>
        <v>theater</v>
      </c>
      <c r="R397" t="str">
        <f t="shared" si="27"/>
        <v>plays</v>
      </c>
    </row>
    <row r="398" spans="1:18" ht="17.2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167.05422993492408</v>
      </c>
      <c r="P398" s="5">
        <f t="shared" si="25"/>
        <v>48.012468827930178</v>
      </c>
      <c r="Q398" t="str">
        <f t="shared" si="26"/>
        <v>film &amp; video</v>
      </c>
      <c r="R398" t="str">
        <f t="shared" si="27"/>
        <v>drama</v>
      </c>
    </row>
    <row r="399" spans="1:18" ht="17.2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173.8641975308642</v>
      </c>
      <c r="P399" s="5">
        <f t="shared" si="25"/>
        <v>31.019823788546255</v>
      </c>
      <c r="Q399" t="str">
        <f t="shared" si="26"/>
        <v>music</v>
      </c>
      <c r="R399" t="str">
        <f t="shared" si="27"/>
        <v>rock</v>
      </c>
    </row>
    <row r="400" spans="1:18" ht="34.5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717.76470588235293</v>
      </c>
      <c r="P400" s="5">
        <f t="shared" si="25"/>
        <v>99.203252032520325</v>
      </c>
      <c r="Q400" t="str">
        <f t="shared" si="26"/>
        <v>film &amp; video</v>
      </c>
      <c r="R400" t="str">
        <f t="shared" si="27"/>
        <v>animation</v>
      </c>
    </row>
    <row r="401" spans="1:18" ht="17.2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63.850976361767728</v>
      </c>
      <c r="P401" s="5">
        <f t="shared" si="25"/>
        <v>66.022316684378325</v>
      </c>
      <c r="Q401" t="str">
        <f t="shared" si="26"/>
        <v>music</v>
      </c>
      <c r="R401" t="str">
        <f t="shared" si="27"/>
        <v>indie rock</v>
      </c>
    </row>
    <row r="402" spans="1:18" ht="34.5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2</v>
      </c>
      <c r="P402" s="5">
        <f t="shared" si="25"/>
        <v>2</v>
      </c>
      <c r="Q402" t="str">
        <f t="shared" si="26"/>
        <v>photography</v>
      </c>
      <c r="R402" t="str">
        <f t="shared" si="27"/>
        <v>photography books</v>
      </c>
    </row>
    <row r="403" spans="1:18" ht="17.2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1530.2222222222222</v>
      </c>
      <c r="P403" s="5">
        <f t="shared" si="25"/>
        <v>46.060200668896321</v>
      </c>
      <c r="Q403" t="str">
        <f t="shared" si="26"/>
        <v>theater</v>
      </c>
      <c r="R403" t="str">
        <f t="shared" si="27"/>
        <v>plays</v>
      </c>
    </row>
    <row r="404" spans="1:18" ht="17.2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40.356164383561641</v>
      </c>
      <c r="P404" s="5">
        <f t="shared" si="25"/>
        <v>73.650000000000006</v>
      </c>
      <c r="Q404" t="str">
        <f t="shared" si="26"/>
        <v>film &amp; video</v>
      </c>
      <c r="R404" t="str">
        <f t="shared" si="27"/>
        <v>shorts</v>
      </c>
    </row>
    <row r="405" spans="1:18" ht="17.2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86.220633299284984</v>
      </c>
      <c r="P405" s="5">
        <f t="shared" si="25"/>
        <v>55.99336650082919</v>
      </c>
      <c r="Q405" t="str">
        <f t="shared" si="26"/>
        <v>theater</v>
      </c>
      <c r="R405" t="str">
        <f t="shared" si="27"/>
        <v>plays</v>
      </c>
    </row>
    <row r="406" spans="1:18" ht="17.2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315.58486707566465</v>
      </c>
      <c r="P406" s="5">
        <f t="shared" si="25"/>
        <v>68.985695127402778</v>
      </c>
      <c r="Q406" t="str">
        <f t="shared" si="26"/>
        <v>theater</v>
      </c>
      <c r="R406" t="str">
        <f t="shared" si="27"/>
        <v>plays</v>
      </c>
    </row>
    <row r="407" spans="1:18" ht="17.2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89.618243243243242</v>
      </c>
      <c r="P407" s="5">
        <f t="shared" si="25"/>
        <v>60.981609195402299</v>
      </c>
      <c r="Q407" t="str">
        <f t="shared" si="26"/>
        <v>theater</v>
      </c>
      <c r="R407" t="str">
        <f t="shared" si="27"/>
        <v>plays</v>
      </c>
    </row>
    <row r="408" spans="1:18" ht="34.5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182.14503816793894</v>
      </c>
      <c r="P408" s="5">
        <f t="shared" si="25"/>
        <v>110.98139534883721</v>
      </c>
      <c r="Q408" t="str">
        <f t="shared" si="26"/>
        <v>film &amp; video</v>
      </c>
      <c r="R408" t="str">
        <f t="shared" si="27"/>
        <v>documentary</v>
      </c>
    </row>
    <row r="409" spans="1:18" ht="34.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355.88235294117646</v>
      </c>
      <c r="P409" s="5">
        <f t="shared" si="25"/>
        <v>25</v>
      </c>
      <c r="Q409" t="str">
        <f t="shared" si="26"/>
        <v>theater</v>
      </c>
      <c r="R409" t="str">
        <f t="shared" si="27"/>
        <v>plays</v>
      </c>
    </row>
    <row r="410" spans="1:18" ht="17.2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131.83695652173913</v>
      </c>
      <c r="P410" s="5">
        <f t="shared" si="25"/>
        <v>78.759740259740255</v>
      </c>
      <c r="Q410" t="str">
        <f t="shared" si="26"/>
        <v>film &amp; video</v>
      </c>
      <c r="R410" t="str">
        <f t="shared" si="27"/>
        <v>documentary</v>
      </c>
    </row>
    <row r="411" spans="1:18" ht="17.2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46.315634218289084</v>
      </c>
      <c r="P411" s="5">
        <f t="shared" si="25"/>
        <v>87.960784313725483</v>
      </c>
      <c r="Q411" t="str">
        <f t="shared" si="26"/>
        <v>music</v>
      </c>
      <c r="R411" t="str">
        <f t="shared" si="27"/>
        <v>rock</v>
      </c>
    </row>
    <row r="412" spans="1:18" ht="34.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36.132726089785294</v>
      </c>
      <c r="P412" s="5">
        <f t="shared" si="25"/>
        <v>49.987398739873989</v>
      </c>
      <c r="Q412" t="str">
        <f t="shared" si="26"/>
        <v>games</v>
      </c>
      <c r="R412" t="str">
        <f t="shared" si="27"/>
        <v>mobile games</v>
      </c>
    </row>
    <row r="413" spans="1:18" ht="17.2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104.62820512820512</v>
      </c>
      <c r="P413" s="5">
        <f t="shared" si="25"/>
        <v>99.524390243902445</v>
      </c>
      <c r="Q413" t="str">
        <f t="shared" si="26"/>
        <v>theater</v>
      </c>
      <c r="R413" t="str">
        <f t="shared" si="27"/>
        <v>plays</v>
      </c>
    </row>
    <row r="414" spans="1:18" ht="17.2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668.85714285714289</v>
      </c>
      <c r="P414" s="5">
        <f t="shared" si="25"/>
        <v>104.82089552238806</v>
      </c>
      <c r="Q414" t="str">
        <f t="shared" si="26"/>
        <v>publishing</v>
      </c>
      <c r="R414" t="str">
        <f t="shared" si="27"/>
        <v>fiction</v>
      </c>
    </row>
    <row r="415" spans="1:18" ht="17.2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62.072823218997364</v>
      </c>
      <c r="P415" s="5">
        <f t="shared" si="25"/>
        <v>108.01469237832875</v>
      </c>
      <c r="Q415" t="str">
        <f t="shared" si="26"/>
        <v>film &amp; video</v>
      </c>
      <c r="R415" t="str">
        <f t="shared" si="27"/>
        <v>animation</v>
      </c>
    </row>
    <row r="416" spans="1:18" ht="34.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84.699787460148784</v>
      </c>
      <c r="P416" s="5">
        <f t="shared" si="25"/>
        <v>28.998544660724033</v>
      </c>
      <c r="Q416" t="str">
        <f t="shared" si="26"/>
        <v>food</v>
      </c>
      <c r="R416" t="str">
        <f t="shared" si="27"/>
        <v>food trucks</v>
      </c>
    </row>
    <row r="417" spans="1:18" ht="17.2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11.059030837004405</v>
      </c>
      <c r="P417" s="5">
        <f t="shared" si="25"/>
        <v>30.028708133971293</v>
      </c>
      <c r="Q417" t="str">
        <f t="shared" si="26"/>
        <v>theater</v>
      </c>
      <c r="R417" t="str">
        <f t="shared" si="27"/>
        <v>plays</v>
      </c>
    </row>
    <row r="418" spans="1:18" ht="34.5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43.838781575037146</v>
      </c>
      <c r="P418" s="5">
        <f t="shared" si="25"/>
        <v>41.005559416261292</v>
      </c>
      <c r="Q418" t="str">
        <f t="shared" si="26"/>
        <v>film &amp; video</v>
      </c>
      <c r="R418" t="str">
        <f t="shared" si="27"/>
        <v>documentary</v>
      </c>
    </row>
    <row r="419" spans="1:18" ht="17.2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55.470588235294116</v>
      </c>
      <c r="P419" s="5">
        <f t="shared" si="25"/>
        <v>62.866666666666667</v>
      </c>
      <c r="Q419" t="str">
        <f t="shared" si="26"/>
        <v>theater</v>
      </c>
      <c r="R419" t="str">
        <f t="shared" si="27"/>
        <v>plays</v>
      </c>
    </row>
    <row r="420" spans="1:18" ht="17.2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57.399511301160658</v>
      </c>
      <c r="P420" s="5">
        <f t="shared" si="25"/>
        <v>47.005002501250623</v>
      </c>
      <c r="Q420" t="str">
        <f t="shared" si="26"/>
        <v>film &amp; video</v>
      </c>
      <c r="R420" t="str">
        <f t="shared" si="27"/>
        <v>documentary</v>
      </c>
    </row>
    <row r="421" spans="1:18" ht="17.2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123.43497363796135</v>
      </c>
      <c r="P421" s="5">
        <f t="shared" si="25"/>
        <v>26.997693638285604</v>
      </c>
      <c r="Q421" t="str">
        <f t="shared" si="26"/>
        <v>technology</v>
      </c>
      <c r="R421" t="str">
        <f t="shared" si="27"/>
        <v>web</v>
      </c>
    </row>
    <row r="422" spans="1:18" ht="17.2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128.46</v>
      </c>
      <c r="P422" s="5">
        <f t="shared" si="25"/>
        <v>68.329787234042556</v>
      </c>
      <c r="Q422" t="str">
        <f t="shared" si="26"/>
        <v>theater</v>
      </c>
      <c r="R422" t="str">
        <f t="shared" si="27"/>
        <v>plays</v>
      </c>
    </row>
    <row r="423" spans="1:18" ht="17.2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63.989361702127653</v>
      </c>
      <c r="P423" s="5">
        <f t="shared" si="25"/>
        <v>50.974576271186443</v>
      </c>
      <c r="Q423" t="str">
        <f t="shared" si="26"/>
        <v>technology</v>
      </c>
      <c r="R423" t="str">
        <f t="shared" si="27"/>
        <v>wearables</v>
      </c>
    </row>
    <row r="424" spans="1:18" ht="34.5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127.29885057471265</v>
      </c>
      <c r="P424" s="5">
        <f t="shared" si="25"/>
        <v>54.024390243902438</v>
      </c>
      <c r="Q424" t="str">
        <f t="shared" si="26"/>
        <v>theater</v>
      </c>
      <c r="R424" t="str">
        <f t="shared" si="27"/>
        <v>plays</v>
      </c>
    </row>
    <row r="425" spans="1:18" ht="17.2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10.638024357239512</v>
      </c>
      <c r="P425" s="5">
        <f t="shared" si="25"/>
        <v>97.055555555555557</v>
      </c>
      <c r="Q425" t="str">
        <f t="shared" si="26"/>
        <v>food</v>
      </c>
      <c r="R425" t="str">
        <f t="shared" si="27"/>
        <v>food trucks</v>
      </c>
    </row>
    <row r="426" spans="1:18" ht="17.2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40.470588235294116</v>
      </c>
      <c r="P426" s="5">
        <f t="shared" si="25"/>
        <v>24.867469879518072</v>
      </c>
      <c r="Q426" t="str">
        <f t="shared" si="26"/>
        <v>music</v>
      </c>
      <c r="R426" t="str">
        <f t="shared" si="27"/>
        <v>indie rock</v>
      </c>
    </row>
    <row r="427" spans="1:18" ht="17.2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287.66666666666663</v>
      </c>
      <c r="P427" s="5">
        <f t="shared" si="25"/>
        <v>84.423913043478265</v>
      </c>
      <c r="Q427" t="str">
        <f t="shared" si="26"/>
        <v>photography</v>
      </c>
      <c r="R427" t="str">
        <f t="shared" si="27"/>
        <v>photography books</v>
      </c>
    </row>
    <row r="428" spans="1:18" ht="17.2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572.94444444444446</v>
      </c>
      <c r="P428" s="5">
        <f t="shared" si="25"/>
        <v>47.091324200913242</v>
      </c>
      <c r="Q428" t="str">
        <f t="shared" si="26"/>
        <v>theater</v>
      </c>
      <c r="R428" t="str">
        <f t="shared" si="27"/>
        <v>plays</v>
      </c>
    </row>
    <row r="429" spans="1:18" ht="17.2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112.90429799426933</v>
      </c>
      <c r="P429" s="5">
        <f t="shared" si="25"/>
        <v>77.996041171813147</v>
      </c>
      <c r="Q429" t="str">
        <f t="shared" si="26"/>
        <v>theater</v>
      </c>
      <c r="R429" t="str">
        <f t="shared" si="27"/>
        <v>plays</v>
      </c>
    </row>
    <row r="430" spans="1:18" ht="17.2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46.387573964497044</v>
      </c>
      <c r="P430" s="5">
        <f t="shared" si="25"/>
        <v>62.967871485943775</v>
      </c>
      <c r="Q430" t="str">
        <f t="shared" si="26"/>
        <v>film &amp; video</v>
      </c>
      <c r="R430" t="str">
        <f t="shared" si="27"/>
        <v>animation</v>
      </c>
    </row>
    <row r="431" spans="1:18" ht="17.2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90.675916230366497</v>
      </c>
      <c r="P431" s="5">
        <f t="shared" si="25"/>
        <v>81.006080449017773</v>
      </c>
      <c r="Q431" t="str">
        <f t="shared" si="26"/>
        <v>photography</v>
      </c>
      <c r="R431" t="str">
        <f t="shared" si="27"/>
        <v>photography books</v>
      </c>
    </row>
    <row r="432" spans="1:18" ht="34.5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67.740740740740748</v>
      </c>
      <c r="P432" s="5">
        <f t="shared" si="25"/>
        <v>65.321428571428569</v>
      </c>
      <c r="Q432" t="str">
        <f t="shared" si="26"/>
        <v>theater</v>
      </c>
      <c r="R432" t="str">
        <f t="shared" si="27"/>
        <v>plays</v>
      </c>
    </row>
    <row r="433" spans="1:18" ht="17.2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192.49019607843135</v>
      </c>
      <c r="P433" s="5">
        <f t="shared" si="25"/>
        <v>104.43617021276596</v>
      </c>
      <c r="Q433" t="str">
        <f t="shared" si="26"/>
        <v>theater</v>
      </c>
      <c r="R433" t="str">
        <f t="shared" si="27"/>
        <v>plays</v>
      </c>
    </row>
    <row r="434" spans="1:18" ht="34.5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82.714285714285722</v>
      </c>
      <c r="P434" s="5">
        <f t="shared" si="25"/>
        <v>69.989010989010993</v>
      </c>
      <c r="Q434" t="str">
        <f t="shared" si="26"/>
        <v>theater</v>
      </c>
      <c r="R434" t="str">
        <f t="shared" si="27"/>
        <v>plays</v>
      </c>
    </row>
    <row r="435" spans="1:18" ht="17.2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54.163920922570021</v>
      </c>
      <c r="P435" s="5">
        <f t="shared" si="25"/>
        <v>83.023989898989896</v>
      </c>
      <c r="Q435" t="str">
        <f t="shared" si="26"/>
        <v>film &amp; video</v>
      </c>
      <c r="R435" t="str">
        <f t="shared" si="27"/>
        <v>documentary</v>
      </c>
    </row>
    <row r="436" spans="1:18" ht="17.2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16.722222222222221</v>
      </c>
      <c r="P436" s="5">
        <f t="shared" si="25"/>
        <v>90.3</v>
      </c>
      <c r="Q436" t="str">
        <f t="shared" si="26"/>
        <v>theater</v>
      </c>
      <c r="R436" t="str">
        <f t="shared" si="27"/>
        <v>plays</v>
      </c>
    </row>
    <row r="437" spans="1:18" ht="17.2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116.87664041994749</v>
      </c>
      <c r="P437" s="5">
        <f t="shared" si="25"/>
        <v>103.98131932282546</v>
      </c>
      <c r="Q437" t="str">
        <f t="shared" si="26"/>
        <v>theater</v>
      </c>
      <c r="R437" t="str">
        <f t="shared" si="27"/>
        <v>plays</v>
      </c>
    </row>
    <row r="438" spans="1:18" ht="34.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1052.1538461538462</v>
      </c>
      <c r="P438" s="5">
        <f t="shared" si="25"/>
        <v>54.931726907630519</v>
      </c>
      <c r="Q438" t="str">
        <f t="shared" si="26"/>
        <v>music</v>
      </c>
      <c r="R438" t="str">
        <f t="shared" si="27"/>
        <v>jazz</v>
      </c>
    </row>
    <row r="439" spans="1:18" ht="17.2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123.07407407407408</v>
      </c>
      <c r="P439" s="5">
        <f t="shared" si="25"/>
        <v>51.921875</v>
      </c>
      <c r="Q439" t="str">
        <f t="shared" si="26"/>
        <v>film &amp; video</v>
      </c>
      <c r="R439" t="str">
        <f t="shared" si="27"/>
        <v>animation</v>
      </c>
    </row>
    <row r="440" spans="1:18" ht="34.5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178.63855421686748</v>
      </c>
      <c r="P440" s="5">
        <f t="shared" si="25"/>
        <v>60.02834008097166</v>
      </c>
      <c r="Q440" t="str">
        <f t="shared" si="26"/>
        <v>theater</v>
      </c>
      <c r="R440" t="str">
        <f t="shared" si="27"/>
        <v>plays</v>
      </c>
    </row>
    <row r="441" spans="1:18" ht="17.2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355.28169014084506</v>
      </c>
      <c r="P441" s="5">
        <f t="shared" si="25"/>
        <v>44.003488879197555</v>
      </c>
      <c r="Q441" t="str">
        <f t="shared" si="26"/>
        <v>film &amp; video</v>
      </c>
      <c r="R441" t="str">
        <f t="shared" si="27"/>
        <v>science fiction</v>
      </c>
    </row>
    <row r="442" spans="1:18" ht="17.2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161.90634146341463</v>
      </c>
      <c r="P442" s="5">
        <f t="shared" si="25"/>
        <v>53.003513254551258</v>
      </c>
      <c r="Q442" t="str">
        <f t="shared" si="26"/>
        <v>film &amp; video</v>
      </c>
      <c r="R442" t="str">
        <f t="shared" si="27"/>
        <v>television</v>
      </c>
    </row>
    <row r="443" spans="1:18" ht="17.2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24.914285714285715</v>
      </c>
      <c r="P443" s="5">
        <f t="shared" si="25"/>
        <v>54.5</v>
      </c>
      <c r="Q443" t="str">
        <f t="shared" si="26"/>
        <v>technology</v>
      </c>
      <c r="R443" t="str">
        <f t="shared" si="27"/>
        <v>wearables</v>
      </c>
    </row>
    <row r="444" spans="1:18" ht="17.2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198.72222222222223</v>
      </c>
      <c r="P444" s="5">
        <f t="shared" si="25"/>
        <v>75.04195804195804</v>
      </c>
      <c r="Q444" t="str">
        <f t="shared" si="26"/>
        <v>theater</v>
      </c>
      <c r="R444" t="str">
        <f t="shared" si="27"/>
        <v>plays</v>
      </c>
    </row>
    <row r="445" spans="1:18" ht="17.2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34.752688172043008</v>
      </c>
      <c r="P445" s="5">
        <f t="shared" si="25"/>
        <v>35.911111111111111</v>
      </c>
      <c r="Q445" t="str">
        <f t="shared" si="26"/>
        <v>theater</v>
      </c>
      <c r="R445" t="str">
        <f t="shared" si="27"/>
        <v>plays</v>
      </c>
    </row>
    <row r="446" spans="1:18" ht="17.2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176.41935483870967</v>
      </c>
      <c r="P446" s="5">
        <f t="shared" si="25"/>
        <v>36.952702702702702</v>
      </c>
      <c r="Q446" t="str">
        <f t="shared" si="26"/>
        <v>music</v>
      </c>
      <c r="R446" t="str">
        <f t="shared" si="27"/>
        <v>indie rock</v>
      </c>
    </row>
    <row r="447" spans="1:18" ht="34.5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511.38095238095235</v>
      </c>
      <c r="P447" s="5">
        <f t="shared" si="25"/>
        <v>63.170588235294119</v>
      </c>
      <c r="Q447" t="str">
        <f t="shared" si="26"/>
        <v>theater</v>
      </c>
      <c r="R447" t="str">
        <f t="shared" si="27"/>
        <v>plays</v>
      </c>
    </row>
    <row r="448" spans="1:18" ht="17.2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82.044117647058826</v>
      </c>
      <c r="P448" s="5">
        <f t="shared" si="25"/>
        <v>29.99462365591398</v>
      </c>
      <c r="Q448" t="str">
        <f t="shared" si="26"/>
        <v>technology</v>
      </c>
      <c r="R448" t="str">
        <f t="shared" si="27"/>
        <v>wearables</v>
      </c>
    </row>
    <row r="449" spans="1:18" ht="34.5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24.326030927835053</v>
      </c>
      <c r="P449" s="5">
        <f t="shared" si="25"/>
        <v>86</v>
      </c>
      <c r="Q449" t="str">
        <f t="shared" si="26"/>
        <v>film &amp; video</v>
      </c>
      <c r="R449" t="str">
        <f t="shared" si="27"/>
        <v>television</v>
      </c>
    </row>
    <row r="450" spans="1:18" ht="34.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4"/>
        <v>50.482758620689658</v>
      </c>
      <c r="P450" s="5">
        <f t="shared" si="25"/>
        <v>75.014876033057845</v>
      </c>
      <c r="Q450" t="str">
        <f t="shared" si="26"/>
        <v>games</v>
      </c>
      <c r="R450" t="str">
        <f t="shared" si="27"/>
        <v>video games</v>
      </c>
    </row>
    <row r="451" spans="1:18" ht="17.2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8">(E451/D451)*100</f>
        <v>967</v>
      </c>
      <c r="P451" s="5">
        <f t="shared" ref="P451:P514" si="29">E451/G451</f>
        <v>101.19767441860465</v>
      </c>
      <c r="Q451" t="str">
        <f t="shared" ref="Q451:Q514" si="30">LEFT(N451,SEARCH("/",N451)-1)</f>
        <v>games</v>
      </c>
      <c r="R451" t="str">
        <f t="shared" si="27"/>
        <v>video games</v>
      </c>
    </row>
    <row r="452" spans="1:18" ht="17.2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4</v>
      </c>
      <c r="P452" s="5">
        <f t="shared" si="29"/>
        <v>4</v>
      </c>
      <c r="Q452" t="str">
        <f t="shared" si="30"/>
        <v>film &amp; video</v>
      </c>
      <c r="R452" t="str">
        <f t="shared" si="27"/>
        <v>animation</v>
      </c>
    </row>
    <row r="453" spans="1:18" ht="17.2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122.84501347708894</v>
      </c>
      <c r="P453" s="5">
        <f t="shared" si="29"/>
        <v>29.001272669424118</v>
      </c>
      <c r="Q453" t="str">
        <f t="shared" si="30"/>
        <v>music</v>
      </c>
      <c r="R453" t="str">
        <f t="shared" ref="R453:R516" si="31">RIGHT(N453,LEN(N453)-SEARCH("/",N453))</f>
        <v>rock</v>
      </c>
    </row>
    <row r="454" spans="1:18" ht="34.5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63.4375</v>
      </c>
      <c r="P454" s="5">
        <f t="shared" si="29"/>
        <v>98.225806451612897</v>
      </c>
      <c r="Q454" t="str">
        <f t="shared" si="30"/>
        <v>film &amp; video</v>
      </c>
      <c r="R454" t="str">
        <f t="shared" si="31"/>
        <v>drama</v>
      </c>
    </row>
    <row r="455" spans="1:18" ht="34.5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56.331688596491226</v>
      </c>
      <c r="P455" s="5">
        <f t="shared" si="29"/>
        <v>87.001693480101608</v>
      </c>
      <c r="Q455" t="str">
        <f t="shared" si="30"/>
        <v>film &amp; video</v>
      </c>
      <c r="R455" t="str">
        <f t="shared" si="31"/>
        <v>science fiction</v>
      </c>
    </row>
    <row r="456" spans="1:18" ht="17.2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44.074999999999996</v>
      </c>
      <c r="P456" s="5">
        <f t="shared" si="29"/>
        <v>45.205128205128204</v>
      </c>
      <c r="Q456" t="str">
        <f t="shared" si="30"/>
        <v>film &amp; video</v>
      </c>
      <c r="R456" t="str">
        <f t="shared" si="31"/>
        <v>drama</v>
      </c>
    </row>
    <row r="457" spans="1:18" ht="17.2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118.37253218884121</v>
      </c>
      <c r="P457" s="5">
        <f t="shared" si="29"/>
        <v>37.001341561577675</v>
      </c>
      <c r="Q457" t="str">
        <f t="shared" si="30"/>
        <v>theater</v>
      </c>
      <c r="R457" t="str">
        <f t="shared" si="31"/>
        <v>plays</v>
      </c>
    </row>
    <row r="458" spans="1:18" ht="34.5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104.1243169398907</v>
      </c>
      <c r="P458" s="5">
        <f t="shared" si="29"/>
        <v>94.976947040498445</v>
      </c>
      <c r="Q458" t="str">
        <f t="shared" si="30"/>
        <v>music</v>
      </c>
      <c r="R458" t="str">
        <f t="shared" si="31"/>
        <v>indie rock</v>
      </c>
    </row>
    <row r="459" spans="1:18" ht="17.2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26.640000000000004</v>
      </c>
      <c r="P459" s="5">
        <f t="shared" si="29"/>
        <v>28.956521739130434</v>
      </c>
      <c r="Q459" t="str">
        <f t="shared" si="30"/>
        <v>theater</v>
      </c>
      <c r="R459" t="str">
        <f t="shared" si="31"/>
        <v>plays</v>
      </c>
    </row>
    <row r="460" spans="1:18" ht="17.2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351.20118343195264</v>
      </c>
      <c r="P460" s="5">
        <f t="shared" si="29"/>
        <v>55.993396226415094</v>
      </c>
      <c r="Q460" t="str">
        <f t="shared" si="30"/>
        <v>theater</v>
      </c>
      <c r="R460" t="str">
        <f t="shared" si="31"/>
        <v>plays</v>
      </c>
    </row>
    <row r="461" spans="1:18" ht="34.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90.063492063492063</v>
      </c>
      <c r="P461" s="5">
        <f t="shared" si="29"/>
        <v>54.038095238095238</v>
      </c>
      <c r="Q461" t="str">
        <f t="shared" si="30"/>
        <v>film &amp; video</v>
      </c>
      <c r="R461" t="str">
        <f t="shared" si="31"/>
        <v>documentary</v>
      </c>
    </row>
    <row r="462" spans="1:18" ht="17.2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171.625</v>
      </c>
      <c r="P462" s="5">
        <f t="shared" si="29"/>
        <v>82.38</v>
      </c>
      <c r="Q462" t="str">
        <f t="shared" si="30"/>
        <v>theater</v>
      </c>
      <c r="R462" t="str">
        <f t="shared" si="31"/>
        <v>plays</v>
      </c>
    </row>
    <row r="463" spans="1:18" ht="17.2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141.04655870445345</v>
      </c>
      <c r="P463" s="5">
        <f t="shared" si="29"/>
        <v>66.997115384615384</v>
      </c>
      <c r="Q463" t="str">
        <f t="shared" si="30"/>
        <v>film &amp; video</v>
      </c>
      <c r="R463" t="str">
        <f t="shared" si="31"/>
        <v>drama</v>
      </c>
    </row>
    <row r="464" spans="1:18" ht="17.2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30.57944915254237</v>
      </c>
      <c r="P464" s="5">
        <f t="shared" si="29"/>
        <v>107.91401869158878</v>
      </c>
      <c r="Q464" t="str">
        <f t="shared" si="30"/>
        <v>games</v>
      </c>
      <c r="R464" t="str">
        <f t="shared" si="31"/>
        <v>mobile games</v>
      </c>
    </row>
    <row r="465" spans="1:18" ht="34.5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108.16455696202532</v>
      </c>
      <c r="P465" s="5">
        <f t="shared" si="29"/>
        <v>69.009501187648453</v>
      </c>
      <c r="Q465" t="str">
        <f t="shared" si="30"/>
        <v>film &amp; video</v>
      </c>
      <c r="R465" t="str">
        <f t="shared" si="31"/>
        <v>animation</v>
      </c>
    </row>
    <row r="466" spans="1:18" ht="34.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133.45505617977528</v>
      </c>
      <c r="P466" s="5">
        <f t="shared" si="29"/>
        <v>39.006568144499177</v>
      </c>
      <c r="Q466" t="str">
        <f t="shared" si="30"/>
        <v>theater</v>
      </c>
      <c r="R466" t="str">
        <f t="shared" si="31"/>
        <v>plays</v>
      </c>
    </row>
    <row r="467" spans="1:18" ht="17.2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187.85106382978722</v>
      </c>
      <c r="P467" s="5">
        <f t="shared" si="29"/>
        <v>110.3625</v>
      </c>
      <c r="Q467" t="str">
        <f t="shared" si="30"/>
        <v>publishing</v>
      </c>
      <c r="R467" t="str">
        <f t="shared" si="31"/>
        <v>translations</v>
      </c>
    </row>
    <row r="468" spans="1:18" ht="17.2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332</v>
      </c>
      <c r="P468" s="5">
        <f t="shared" si="29"/>
        <v>94.857142857142861</v>
      </c>
      <c r="Q468" t="str">
        <f t="shared" si="30"/>
        <v>technology</v>
      </c>
      <c r="R468" t="str">
        <f t="shared" si="31"/>
        <v>wearables</v>
      </c>
    </row>
    <row r="469" spans="1:18" ht="34.5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575.21428571428578</v>
      </c>
      <c r="P469" s="5">
        <f t="shared" si="29"/>
        <v>57.935251798561154</v>
      </c>
      <c r="Q469" t="str">
        <f t="shared" si="30"/>
        <v>technology</v>
      </c>
      <c r="R469" t="str">
        <f t="shared" si="31"/>
        <v>web</v>
      </c>
    </row>
    <row r="470" spans="1:18" ht="17.2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40.5</v>
      </c>
      <c r="P470" s="5">
        <f t="shared" si="29"/>
        <v>101.25</v>
      </c>
      <c r="Q470" t="str">
        <f t="shared" si="30"/>
        <v>theater</v>
      </c>
      <c r="R470" t="str">
        <f t="shared" si="31"/>
        <v>plays</v>
      </c>
    </row>
    <row r="471" spans="1:18" ht="17.2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184.42857142857144</v>
      </c>
      <c r="P471" s="5">
        <f t="shared" si="29"/>
        <v>64.95597484276729</v>
      </c>
      <c r="Q471" t="str">
        <f t="shared" si="30"/>
        <v>film &amp; video</v>
      </c>
      <c r="R471" t="str">
        <f t="shared" si="31"/>
        <v>drama</v>
      </c>
    </row>
    <row r="472" spans="1:18" ht="17.2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285.80555555555554</v>
      </c>
      <c r="P472" s="5">
        <f t="shared" si="29"/>
        <v>27.00524934383202</v>
      </c>
      <c r="Q472" t="str">
        <f t="shared" si="30"/>
        <v>technology</v>
      </c>
      <c r="R472" t="str">
        <f t="shared" si="31"/>
        <v>wearables</v>
      </c>
    </row>
    <row r="473" spans="1:18" ht="17.2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319</v>
      </c>
      <c r="P473" s="5">
        <f t="shared" si="29"/>
        <v>50.97422680412371</v>
      </c>
      <c r="Q473" t="str">
        <f t="shared" si="30"/>
        <v>food</v>
      </c>
      <c r="R473" t="str">
        <f t="shared" si="31"/>
        <v>food trucks</v>
      </c>
    </row>
    <row r="474" spans="1:18" ht="34.5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39.234070221066318</v>
      </c>
      <c r="P474" s="5">
        <f t="shared" si="29"/>
        <v>104.94260869565217</v>
      </c>
      <c r="Q474" t="str">
        <f t="shared" si="30"/>
        <v>music</v>
      </c>
      <c r="R474" t="str">
        <f t="shared" si="31"/>
        <v>rock</v>
      </c>
    </row>
    <row r="475" spans="1:18" ht="17.2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178.14000000000001</v>
      </c>
      <c r="P475" s="5">
        <f t="shared" si="29"/>
        <v>84.028301886792448</v>
      </c>
      <c r="Q475" t="str">
        <f t="shared" si="30"/>
        <v>music</v>
      </c>
      <c r="R475" t="str">
        <f t="shared" si="31"/>
        <v>electric music</v>
      </c>
    </row>
    <row r="476" spans="1:18" ht="17.2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365.15</v>
      </c>
      <c r="P476" s="5">
        <f t="shared" si="29"/>
        <v>102.85915492957747</v>
      </c>
      <c r="Q476" t="str">
        <f t="shared" si="30"/>
        <v>film &amp; video</v>
      </c>
      <c r="R476" t="str">
        <f t="shared" si="31"/>
        <v>television</v>
      </c>
    </row>
    <row r="477" spans="1:18" ht="34.5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113.94594594594594</v>
      </c>
      <c r="P477" s="5">
        <f t="shared" si="29"/>
        <v>39.962085308056871</v>
      </c>
      <c r="Q477" t="str">
        <f t="shared" si="30"/>
        <v>publishing</v>
      </c>
      <c r="R477" t="str">
        <f t="shared" si="31"/>
        <v>translations</v>
      </c>
    </row>
    <row r="478" spans="1:18" ht="34.5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29.828720626631856</v>
      </c>
      <c r="P478" s="5">
        <f t="shared" si="29"/>
        <v>51.001785714285717</v>
      </c>
      <c r="Q478" t="str">
        <f t="shared" si="30"/>
        <v>publishing</v>
      </c>
      <c r="R478" t="str">
        <f t="shared" si="31"/>
        <v>fiction</v>
      </c>
    </row>
    <row r="479" spans="1:18" ht="17.2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54.270588235294113</v>
      </c>
      <c r="P479" s="5">
        <f t="shared" si="29"/>
        <v>40.823008849557525</v>
      </c>
      <c r="Q479" t="str">
        <f t="shared" si="30"/>
        <v>film &amp; video</v>
      </c>
      <c r="R479" t="str">
        <f t="shared" si="31"/>
        <v>science fiction</v>
      </c>
    </row>
    <row r="480" spans="1:18" ht="17.2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236.34156976744185</v>
      </c>
      <c r="P480" s="5">
        <f t="shared" si="29"/>
        <v>58.999637155297535</v>
      </c>
      <c r="Q480" t="str">
        <f t="shared" si="30"/>
        <v>technology</v>
      </c>
      <c r="R480" t="str">
        <f t="shared" si="31"/>
        <v>wearables</v>
      </c>
    </row>
    <row r="481" spans="1:18" ht="17.2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512.91666666666663</v>
      </c>
      <c r="P481" s="5">
        <f t="shared" si="29"/>
        <v>71.156069364161851</v>
      </c>
      <c r="Q481" t="str">
        <f t="shared" si="30"/>
        <v>food</v>
      </c>
      <c r="R481" t="str">
        <f t="shared" si="31"/>
        <v>food trucks</v>
      </c>
    </row>
    <row r="482" spans="1:18" ht="17.2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100.65116279069768</v>
      </c>
      <c r="P482" s="5">
        <f t="shared" si="29"/>
        <v>99.494252873563212</v>
      </c>
      <c r="Q482" t="str">
        <f t="shared" si="30"/>
        <v>photography</v>
      </c>
      <c r="R482" t="str">
        <f t="shared" si="31"/>
        <v>photography books</v>
      </c>
    </row>
    <row r="483" spans="1:18" ht="34.5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81.348423194303152</v>
      </c>
      <c r="P483" s="5">
        <f t="shared" si="29"/>
        <v>103.98634590377114</v>
      </c>
      <c r="Q483" t="str">
        <f t="shared" si="30"/>
        <v>theater</v>
      </c>
      <c r="R483" t="str">
        <f t="shared" si="31"/>
        <v>plays</v>
      </c>
    </row>
    <row r="484" spans="1:18" ht="34.5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16.404761904761905</v>
      </c>
      <c r="P484" s="5">
        <f t="shared" si="29"/>
        <v>76.555555555555557</v>
      </c>
      <c r="Q484" t="str">
        <f t="shared" si="30"/>
        <v>publishing</v>
      </c>
      <c r="R484" t="str">
        <f t="shared" si="31"/>
        <v>fiction</v>
      </c>
    </row>
    <row r="485" spans="1:18" ht="17.2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52.774617067833695</v>
      </c>
      <c r="P485" s="5">
        <f t="shared" si="29"/>
        <v>87.068592057761734</v>
      </c>
      <c r="Q485" t="str">
        <f t="shared" si="30"/>
        <v>theater</v>
      </c>
      <c r="R485" t="str">
        <f t="shared" si="31"/>
        <v>plays</v>
      </c>
    </row>
    <row r="486" spans="1:18" ht="17.2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260.20608108108109</v>
      </c>
      <c r="P486" s="5">
        <f t="shared" si="29"/>
        <v>48.99554707379135</v>
      </c>
      <c r="Q486" t="str">
        <f t="shared" si="30"/>
        <v>food</v>
      </c>
      <c r="R486" t="str">
        <f t="shared" si="31"/>
        <v>food trucks</v>
      </c>
    </row>
    <row r="487" spans="1:18" ht="34.5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30.73289183222958</v>
      </c>
      <c r="P487" s="5">
        <f t="shared" si="29"/>
        <v>42.969135802469133</v>
      </c>
      <c r="Q487" t="str">
        <f t="shared" si="30"/>
        <v>theater</v>
      </c>
      <c r="R487" t="str">
        <f t="shared" si="31"/>
        <v>plays</v>
      </c>
    </row>
    <row r="488" spans="1:18" ht="34.5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13.5</v>
      </c>
      <c r="P488" s="5">
        <f t="shared" si="29"/>
        <v>33.428571428571431</v>
      </c>
      <c r="Q488" t="str">
        <f t="shared" si="30"/>
        <v>publishing</v>
      </c>
      <c r="R488" t="str">
        <f t="shared" si="31"/>
        <v>translations</v>
      </c>
    </row>
    <row r="489" spans="1:18" ht="17.2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178.62556663644605</v>
      </c>
      <c r="P489" s="5">
        <f t="shared" si="29"/>
        <v>83.982949701619773</v>
      </c>
      <c r="Q489" t="str">
        <f t="shared" si="30"/>
        <v>theater</v>
      </c>
      <c r="R489" t="str">
        <f t="shared" si="31"/>
        <v>plays</v>
      </c>
    </row>
    <row r="490" spans="1:18" ht="17.2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220.0566037735849</v>
      </c>
      <c r="P490" s="5">
        <f t="shared" si="29"/>
        <v>101.41739130434783</v>
      </c>
      <c r="Q490" t="str">
        <f t="shared" si="30"/>
        <v>theater</v>
      </c>
      <c r="R490" t="str">
        <f t="shared" si="31"/>
        <v>plays</v>
      </c>
    </row>
    <row r="491" spans="1:18" ht="17.2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101.5108695652174</v>
      </c>
      <c r="P491" s="5">
        <f t="shared" si="29"/>
        <v>109.87058823529412</v>
      </c>
      <c r="Q491" t="str">
        <f t="shared" si="30"/>
        <v>technology</v>
      </c>
      <c r="R491" t="str">
        <f t="shared" si="31"/>
        <v>wearables</v>
      </c>
    </row>
    <row r="492" spans="1:18" ht="34.5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191.5</v>
      </c>
      <c r="P492" s="5">
        <f t="shared" si="29"/>
        <v>31.916666666666668</v>
      </c>
      <c r="Q492" t="str">
        <f t="shared" si="30"/>
        <v>journalism</v>
      </c>
      <c r="R492" t="str">
        <f t="shared" si="31"/>
        <v>audio</v>
      </c>
    </row>
    <row r="493" spans="1:18" ht="34.5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305.34683098591546</v>
      </c>
      <c r="P493" s="5">
        <f t="shared" si="29"/>
        <v>70.993450675399103</v>
      </c>
      <c r="Q493" t="str">
        <f t="shared" si="30"/>
        <v>food</v>
      </c>
      <c r="R493" t="str">
        <f t="shared" si="31"/>
        <v>food trucks</v>
      </c>
    </row>
    <row r="494" spans="1:18" ht="17.2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23.995287958115181</v>
      </c>
      <c r="P494" s="5">
        <f t="shared" si="29"/>
        <v>77.026890756302521</v>
      </c>
      <c r="Q494" t="str">
        <f t="shared" si="30"/>
        <v>film &amp; video</v>
      </c>
      <c r="R494" t="str">
        <f t="shared" si="31"/>
        <v>shorts</v>
      </c>
    </row>
    <row r="495" spans="1:18" ht="17.2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723.77777777777771</v>
      </c>
      <c r="P495" s="5">
        <f t="shared" si="29"/>
        <v>101.78125</v>
      </c>
      <c r="Q495" t="str">
        <f t="shared" si="30"/>
        <v>photography</v>
      </c>
      <c r="R495" t="str">
        <f t="shared" si="31"/>
        <v>photography books</v>
      </c>
    </row>
    <row r="496" spans="1:18" ht="34.5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547.36</v>
      </c>
      <c r="P496" s="5">
        <f t="shared" si="29"/>
        <v>51.059701492537314</v>
      </c>
      <c r="Q496" t="str">
        <f t="shared" si="30"/>
        <v>technology</v>
      </c>
      <c r="R496" t="str">
        <f t="shared" si="31"/>
        <v>wearables</v>
      </c>
    </row>
    <row r="497" spans="1:18" ht="17.2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414.49999999999994</v>
      </c>
      <c r="P497" s="5">
        <f t="shared" si="29"/>
        <v>68.02051282051282</v>
      </c>
      <c r="Q497" t="str">
        <f t="shared" si="30"/>
        <v>theater</v>
      </c>
      <c r="R497" t="str">
        <f t="shared" si="31"/>
        <v>plays</v>
      </c>
    </row>
    <row r="498" spans="1:18" ht="17.2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0.90696409140369971</v>
      </c>
      <c r="P498" s="5">
        <f t="shared" si="29"/>
        <v>30.87037037037037</v>
      </c>
      <c r="Q498" t="str">
        <f t="shared" si="30"/>
        <v>film &amp; video</v>
      </c>
      <c r="R498" t="str">
        <f t="shared" si="31"/>
        <v>animation</v>
      </c>
    </row>
    <row r="499" spans="1:18" ht="17.2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34.173469387755098</v>
      </c>
      <c r="P499" s="5">
        <f t="shared" si="29"/>
        <v>27.908333333333335</v>
      </c>
      <c r="Q499" t="str">
        <f t="shared" si="30"/>
        <v>technology</v>
      </c>
      <c r="R499" t="str">
        <f t="shared" si="31"/>
        <v>wearables</v>
      </c>
    </row>
    <row r="500" spans="1:18" ht="17.2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23.948810754912099</v>
      </c>
      <c r="P500" s="5">
        <f t="shared" si="29"/>
        <v>79.994818652849744</v>
      </c>
      <c r="Q500" t="str">
        <f t="shared" si="30"/>
        <v>technology</v>
      </c>
      <c r="R500" t="str">
        <f t="shared" si="31"/>
        <v>web</v>
      </c>
    </row>
    <row r="501" spans="1:18" ht="34.5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48.072649572649574</v>
      </c>
      <c r="P501" s="5">
        <f t="shared" si="29"/>
        <v>38.003378378378379</v>
      </c>
      <c r="Q501" t="str">
        <f t="shared" si="30"/>
        <v>film &amp; video</v>
      </c>
      <c r="R501" t="str">
        <f t="shared" si="31"/>
        <v>documentary</v>
      </c>
    </row>
    <row r="502" spans="1:18" ht="17.2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0</v>
      </c>
      <c r="P502" s="5" t="e">
        <f t="shared" si="29"/>
        <v>#DIV/0!</v>
      </c>
      <c r="Q502" t="str">
        <f t="shared" si="30"/>
        <v>theater</v>
      </c>
      <c r="R502" t="str">
        <f t="shared" si="31"/>
        <v>plays</v>
      </c>
    </row>
    <row r="503" spans="1:18" ht="17.2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70.145182291666657</v>
      </c>
      <c r="P503" s="5">
        <f t="shared" si="29"/>
        <v>59.990534521158132</v>
      </c>
      <c r="Q503" t="str">
        <f t="shared" si="30"/>
        <v>film &amp; video</v>
      </c>
      <c r="R503" t="str">
        <f t="shared" si="31"/>
        <v>documentary</v>
      </c>
    </row>
    <row r="504" spans="1:18" ht="34.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529.92307692307691</v>
      </c>
      <c r="P504" s="5">
        <f t="shared" si="29"/>
        <v>37.037634408602152</v>
      </c>
      <c r="Q504" t="str">
        <f t="shared" si="30"/>
        <v>games</v>
      </c>
      <c r="R504" t="str">
        <f t="shared" si="31"/>
        <v>video games</v>
      </c>
    </row>
    <row r="505" spans="1:18" ht="34.5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180.32549019607845</v>
      </c>
      <c r="P505" s="5">
        <f t="shared" si="29"/>
        <v>99.963043478260872</v>
      </c>
      <c r="Q505" t="str">
        <f t="shared" si="30"/>
        <v>film &amp; video</v>
      </c>
      <c r="R505" t="str">
        <f t="shared" si="31"/>
        <v>drama</v>
      </c>
    </row>
    <row r="506" spans="1:18" ht="17.2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92.320000000000007</v>
      </c>
      <c r="P506" s="5">
        <f t="shared" si="29"/>
        <v>111.6774193548387</v>
      </c>
      <c r="Q506" t="str">
        <f t="shared" si="30"/>
        <v>music</v>
      </c>
      <c r="R506" t="str">
        <f t="shared" si="31"/>
        <v>rock</v>
      </c>
    </row>
    <row r="507" spans="1:18" ht="17.2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13.901001112347053</v>
      </c>
      <c r="P507" s="5">
        <f t="shared" si="29"/>
        <v>36.014409221902014</v>
      </c>
      <c r="Q507" t="str">
        <f t="shared" si="30"/>
        <v>publishing</v>
      </c>
      <c r="R507" t="str">
        <f t="shared" si="31"/>
        <v>radio &amp; podcasts</v>
      </c>
    </row>
    <row r="508" spans="1:18" ht="34.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927.07777777777767</v>
      </c>
      <c r="P508" s="5">
        <f t="shared" si="29"/>
        <v>66.010284810126578</v>
      </c>
      <c r="Q508" t="str">
        <f t="shared" si="30"/>
        <v>theater</v>
      </c>
      <c r="R508" t="str">
        <f t="shared" si="31"/>
        <v>plays</v>
      </c>
    </row>
    <row r="509" spans="1:18" ht="34.5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39.857142857142861</v>
      </c>
      <c r="P509" s="5">
        <f t="shared" si="29"/>
        <v>44.05263157894737</v>
      </c>
      <c r="Q509" t="str">
        <f t="shared" si="30"/>
        <v>technology</v>
      </c>
      <c r="R509" t="str">
        <f t="shared" si="31"/>
        <v>web</v>
      </c>
    </row>
    <row r="510" spans="1:18" ht="17.2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112.22929936305732</v>
      </c>
      <c r="P510" s="5">
        <f t="shared" si="29"/>
        <v>52.999726551818434</v>
      </c>
      <c r="Q510" t="str">
        <f t="shared" si="30"/>
        <v>theater</v>
      </c>
      <c r="R510" t="str">
        <f t="shared" si="31"/>
        <v>plays</v>
      </c>
    </row>
    <row r="511" spans="1:18" ht="17.2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70.925816023738875</v>
      </c>
      <c r="P511" s="5">
        <f t="shared" si="29"/>
        <v>95</v>
      </c>
      <c r="Q511" t="str">
        <f t="shared" si="30"/>
        <v>theater</v>
      </c>
      <c r="R511" t="str">
        <f t="shared" si="31"/>
        <v>plays</v>
      </c>
    </row>
    <row r="512" spans="1:18" ht="17.2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119.08974358974358</v>
      </c>
      <c r="P512" s="5">
        <f t="shared" si="29"/>
        <v>70.908396946564892</v>
      </c>
      <c r="Q512" t="str">
        <f t="shared" si="30"/>
        <v>film &amp; video</v>
      </c>
      <c r="R512" t="str">
        <f t="shared" si="31"/>
        <v>drama</v>
      </c>
    </row>
    <row r="513" spans="1:18" ht="17.2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24.017591339648174</v>
      </c>
      <c r="P513" s="5">
        <f t="shared" si="29"/>
        <v>98.060773480662988</v>
      </c>
      <c r="Q513" t="str">
        <f t="shared" si="30"/>
        <v>theater</v>
      </c>
      <c r="R513" t="str">
        <f t="shared" si="31"/>
        <v>plays</v>
      </c>
    </row>
    <row r="514" spans="1:18" ht="17.2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8"/>
        <v>139.31868131868131</v>
      </c>
      <c r="P514" s="5">
        <f t="shared" si="29"/>
        <v>53.046025104602514</v>
      </c>
      <c r="Q514" t="str">
        <f t="shared" si="30"/>
        <v>games</v>
      </c>
      <c r="R514" t="str">
        <f t="shared" si="31"/>
        <v>video games</v>
      </c>
    </row>
    <row r="515" spans="1:18" ht="34.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2">(E515/D515)*100</f>
        <v>39.277108433734945</v>
      </c>
      <c r="P515" s="5">
        <f t="shared" ref="P515:P578" si="33">E515/G515</f>
        <v>93.142857142857139</v>
      </c>
      <c r="Q515" t="str">
        <f t="shared" ref="Q515:Q578" si="34">LEFT(N515,SEARCH("/",N515)-1)</f>
        <v>film &amp; video</v>
      </c>
      <c r="R515" t="str">
        <f t="shared" si="31"/>
        <v>television</v>
      </c>
    </row>
    <row r="516" spans="1:18" ht="17.2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22.439077144917089</v>
      </c>
      <c r="P516" s="5">
        <f t="shared" si="33"/>
        <v>58.945075757575758</v>
      </c>
      <c r="Q516" t="str">
        <f t="shared" si="34"/>
        <v>music</v>
      </c>
      <c r="R516" t="str">
        <f t="shared" si="31"/>
        <v>rock</v>
      </c>
    </row>
    <row r="517" spans="1:18" ht="17.2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55.779069767441861</v>
      </c>
      <c r="P517" s="5">
        <f t="shared" si="33"/>
        <v>36.067669172932334</v>
      </c>
      <c r="Q517" t="str">
        <f t="shared" si="34"/>
        <v>theater</v>
      </c>
      <c r="R517" t="str">
        <f t="shared" ref="R517:R580" si="35">RIGHT(N517,LEN(N517)-SEARCH("/",N517))</f>
        <v>plays</v>
      </c>
    </row>
    <row r="518" spans="1:18" ht="17.2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42.523125996810208</v>
      </c>
      <c r="P518" s="5">
        <f t="shared" si="33"/>
        <v>63.030732860520096</v>
      </c>
      <c r="Q518" t="str">
        <f t="shared" si="34"/>
        <v>publishing</v>
      </c>
      <c r="R518" t="str">
        <f t="shared" si="35"/>
        <v>nonfiction</v>
      </c>
    </row>
    <row r="519" spans="1:18" ht="17.2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112.00000000000001</v>
      </c>
      <c r="P519" s="5">
        <f t="shared" si="33"/>
        <v>84.717948717948715</v>
      </c>
      <c r="Q519" t="str">
        <f t="shared" si="34"/>
        <v>food</v>
      </c>
      <c r="R519" t="str">
        <f t="shared" si="35"/>
        <v>food trucks</v>
      </c>
    </row>
    <row r="520" spans="1:18" ht="34.5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7.0681818181818183</v>
      </c>
      <c r="P520" s="5">
        <f t="shared" si="33"/>
        <v>62.2</v>
      </c>
      <c r="Q520" t="str">
        <f t="shared" si="34"/>
        <v>film &amp; video</v>
      </c>
      <c r="R520" t="str">
        <f t="shared" si="35"/>
        <v>animation</v>
      </c>
    </row>
    <row r="521" spans="1:18" ht="17.2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101.74563871693867</v>
      </c>
      <c r="P521" s="5">
        <f t="shared" si="33"/>
        <v>101.97518330513255</v>
      </c>
      <c r="Q521" t="str">
        <f t="shared" si="34"/>
        <v>music</v>
      </c>
      <c r="R521" t="str">
        <f t="shared" si="35"/>
        <v>rock</v>
      </c>
    </row>
    <row r="522" spans="1:18" ht="17.2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425.75</v>
      </c>
      <c r="P522" s="5">
        <f t="shared" si="33"/>
        <v>106.4375</v>
      </c>
      <c r="Q522" t="str">
        <f t="shared" si="34"/>
        <v>theater</v>
      </c>
      <c r="R522" t="str">
        <f t="shared" si="35"/>
        <v>plays</v>
      </c>
    </row>
    <row r="523" spans="1:18" ht="17.2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145.53947368421052</v>
      </c>
      <c r="P523" s="5">
        <f t="shared" si="33"/>
        <v>29.975609756097562</v>
      </c>
      <c r="Q523" t="str">
        <f t="shared" si="34"/>
        <v>film &amp; video</v>
      </c>
      <c r="R523" t="str">
        <f t="shared" si="35"/>
        <v>drama</v>
      </c>
    </row>
    <row r="524" spans="1:18" ht="34.5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32.453465346534657</v>
      </c>
      <c r="P524" s="5">
        <f t="shared" si="33"/>
        <v>85.806282722513089</v>
      </c>
      <c r="Q524" t="str">
        <f t="shared" si="34"/>
        <v>film &amp; video</v>
      </c>
      <c r="R524" t="str">
        <f t="shared" si="35"/>
        <v>shorts</v>
      </c>
    </row>
    <row r="525" spans="1:18" ht="17.2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700.33333333333326</v>
      </c>
      <c r="P525" s="5">
        <f t="shared" si="33"/>
        <v>70.82022471910112</v>
      </c>
      <c r="Q525" t="str">
        <f t="shared" si="34"/>
        <v>film &amp; video</v>
      </c>
      <c r="R525" t="str">
        <f t="shared" si="35"/>
        <v>shorts</v>
      </c>
    </row>
    <row r="526" spans="1:18" ht="17.2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83.904860392967933</v>
      </c>
      <c r="P526" s="5">
        <f t="shared" si="33"/>
        <v>40.998484082870135</v>
      </c>
      <c r="Q526" t="str">
        <f t="shared" si="34"/>
        <v>theater</v>
      </c>
      <c r="R526" t="str">
        <f t="shared" si="35"/>
        <v>plays</v>
      </c>
    </row>
    <row r="527" spans="1:18" ht="34.5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84.19047619047619</v>
      </c>
      <c r="P527" s="5">
        <f t="shared" si="33"/>
        <v>28.063492063492063</v>
      </c>
      <c r="Q527" t="str">
        <f t="shared" si="34"/>
        <v>technology</v>
      </c>
      <c r="R527" t="str">
        <f t="shared" si="35"/>
        <v>wearables</v>
      </c>
    </row>
    <row r="528" spans="1:18" ht="34.5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155.95180722891567</v>
      </c>
      <c r="P528" s="5">
        <f t="shared" si="33"/>
        <v>88.054421768707485</v>
      </c>
      <c r="Q528" t="str">
        <f t="shared" si="34"/>
        <v>theater</v>
      </c>
      <c r="R528" t="str">
        <f t="shared" si="35"/>
        <v>plays</v>
      </c>
    </row>
    <row r="529" spans="1:18" ht="17.2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99.619450317124731</v>
      </c>
      <c r="P529" s="5">
        <f t="shared" si="33"/>
        <v>31</v>
      </c>
      <c r="Q529" t="str">
        <f t="shared" si="34"/>
        <v>film &amp; video</v>
      </c>
      <c r="R529" t="str">
        <f t="shared" si="35"/>
        <v>animation</v>
      </c>
    </row>
    <row r="530" spans="1:18" ht="17.2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80.300000000000011</v>
      </c>
      <c r="P530" s="5">
        <f t="shared" si="33"/>
        <v>90.337500000000006</v>
      </c>
      <c r="Q530" t="str">
        <f t="shared" si="34"/>
        <v>music</v>
      </c>
      <c r="R530" t="str">
        <f t="shared" si="35"/>
        <v>indie rock</v>
      </c>
    </row>
    <row r="531" spans="1:18" ht="17.2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11.254901960784313</v>
      </c>
      <c r="P531" s="5">
        <f t="shared" si="33"/>
        <v>63.777777777777779</v>
      </c>
      <c r="Q531" t="str">
        <f t="shared" si="34"/>
        <v>games</v>
      </c>
      <c r="R531" t="str">
        <f t="shared" si="35"/>
        <v>video games</v>
      </c>
    </row>
    <row r="532" spans="1:18" ht="34.5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91.740952380952379</v>
      </c>
      <c r="P532" s="5">
        <f t="shared" si="33"/>
        <v>53.995515695067262</v>
      </c>
      <c r="Q532" t="str">
        <f t="shared" si="34"/>
        <v>publishing</v>
      </c>
      <c r="R532" t="str">
        <f t="shared" si="35"/>
        <v>fiction</v>
      </c>
    </row>
    <row r="533" spans="1:18" ht="34.5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95.521156936261391</v>
      </c>
      <c r="P533" s="5">
        <f t="shared" si="33"/>
        <v>48.993956043956047</v>
      </c>
      <c r="Q533" t="str">
        <f t="shared" si="34"/>
        <v>games</v>
      </c>
      <c r="R533" t="str">
        <f t="shared" si="35"/>
        <v>video games</v>
      </c>
    </row>
    <row r="534" spans="1:18" ht="34.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502.87499999999994</v>
      </c>
      <c r="P534" s="5">
        <f t="shared" si="33"/>
        <v>63.857142857142854</v>
      </c>
      <c r="Q534" t="str">
        <f t="shared" si="34"/>
        <v>theater</v>
      </c>
      <c r="R534" t="str">
        <f t="shared" si="35"/>
        <v>plays</v>
      </c>
    </row>
    <row r="535" spans="1:18" ht="17.2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159.24394463667818</v>
      </c>
      <c r="P535" s="5">
        <f t="shared" si="33"/>
        <v>82.996393146979258</v>
      </c>
      <c r="Q535" t="str">
        <f t="shared" si="34"/>
        <v>music</v>
      </c>
      <c r="R535" t="str">
        <f t="shared" si="35"/>
        <v>indie rock</v>
      </c>
    </row>
    <row r="536" spans="1:18" ht="17.2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15.022446689113355</v>
      </c>
      <c r="P536" s="5">
        <f t="shared" si="33"/>
        <v>55.08230452674897</v>
      </c>
      <c r="Q536" t="str">
        <f t="shared" si="34"/>
        <v>film &amp; video</v>
      </c>
      <c r="R536" t="str">
        <f t="shared" si="35"/>
        <v>drama</v>
      </c>
    </row>
    <row r="537" spans="1:18" ht="17.2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482.03846153846149</v>
      </c>
      <c r="P537" s="5">
        <f t="shared" si="33"/>
        <v>62.044554455445542</v>
      </c>
      <c r="Q537" t="str">
        <f t="shared" si="34"/>
        <v>theater</v>
      </c>
      <c r="R537" t="str">
        <f t="shared" si="35"/>
        <v>plays</v>
      </c>
    </row>
    <row r="538" spans="1:18" ht="17.2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149.96938775510205</v>
      </c>
      <c r="P538" s="5">
        <f t="shared" si="33"/>
        <v>104.97857142857143</v>
      </c>
      <c r="Q538" t="str">
        <f t="shared" si="34"/>
        <v>publishing</v>
      </c>
      <c r="R538" t="str">
        <f t="shared" si="35"/>
        <v>fiction</v>
      </c>
    </row>
    <row r="539" spans="1:18" ht="17.2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117.22156398104266</v>
      </c>
      <c r="P539" s="5">
        <f t="shared" si="33"/>
        <v>94.044676806083643</v>
      </c>
      <c r="Q539" t="str">
        <f t="shared" si="34"/>
        <v>film &amp; video</v>
      </c>
      <c r="R539" t="str">
        <f t="shared" si="35"/>
        <v>documentary</v>
      </c>
    </row>
    <row r="540" spans="1:18" ht="17.2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37.695968274950431</v>
      </c>
      <c r="P540" s="5">
        <f t="shared" si="33"/>
        <v>44.007716049382715</v>
      </c>
      <c r="Q540" t="str">
        <f t="shared" si="34"/>
        <v>games</v>
      </c>
      <c r="R540" t="str">
        <f t="shared" si="35"/>
        <v>mobile games</v>
      </c>
    </row>
    <row r="541" spans="1:18" ht="17.2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72.653061224489804</v>
      </c>
      <c r="P541" s="5">
        <f t="shared" si="33"/>
        <v>92.467532467532465</v>
      </c>
      <c r="Q541" t="str">
        <f t="shared" si="34"/>
        <v>food</v>
      </c>
      <c r="R541" t="str">
        <f t="shared" si="35"/>
        <v>food trucks</v>
      </c>
    </row>
    <row r="542" spans="1:18" ht="17.2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265.98113207547169</v>
      </c>
      <c r="P542" s="5">
        <f t="shared" si="33"/>
        <v>57.072874493927124</v>
      </c>
      <c r="Q542" t="str">
        <f t="shared" si="34"/>
        <v>photography</v>
      </c>
      <c r="R542" t="str">
        <f t="shared" si="35"/>
        <v>photography books</v>
      </c>
    </row>
    <row r="543" spans="1:18" ht="17.2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24.205617977528089</v>
      </c>
      <c r="P543" s="5">
        <f t="shared" si="33"/>
        <v>109.07848101265823</v>
      </c>
      <c r="Q543" t="str">
        <f t="shared" si="34"/>
        <v>games</v>
      </c>
      <c r="R543" t="str">
        <f t="shared" si="35"/>
        <v>mobile games</v>
      </c>
    </row>
    <row r="544" spans="1:18" ht="17.2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2.5064935064935066</v>
      </c>
      <c r="P544" s="5">
        <f t="shared" si="33"/>
        <v>39.387755102040813</v>
      </c>
      <c r="Q544" t="str">
        <f t="shared" si="34"/>
        <v>music</v>
      </c>
      <c r="R544" t="str">
        <f t="shared" si="35"/>
        <v>indie rock</v>
      </c>
    </row>
    <row r="545" spans="1:18" ht="17.2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16.329799764428738</v>
      </c>
      <c r="P545" s="5">
        <f t="shared" si="33"/>
        <v>77.022222222222226</v>
      </c>
      <c r="Q545" t="str">
        <f t="shared" si="34"/>
        <v>games</v>
      </c>
      <c r="R545" t="str">
        <f t="shared" si="35"/>
        <v>video games</v>
      </c>
    </row>
    <row r="546" spans="1:18" ht="34.5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276.5</v>
      </c>
      <c r="P546" s="5">
        <f t="shared" si="33"/>
        <v>92.166666666666671</v>
      </c>
      <c r="Q546" t="str">
        <f t="shared" si="34"/>
        <v>music</v>
      </c>
      <c r="R546" t="str">
        <f t="shared" si="35"/>
        <v>rock</v>
      </c>
    </row>
    <row r="547" spans="1:18" ht="17.2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88.803571428571431</v>
      </c>
      <c r="P547" s="5">
        <f t="shared" si="33"/>
        <v>61.007063197026021</v>
      </c>
      <c r="Q547" t="str">
        <f t="shared" si="34"/>
        <v>theater</v>
      </c>
      <c r="R547" t="str">
        <f t="shared" si="35"/>
        <v>plays</v>
      </c>
    </row>
    <row r="548" spans="1:18" ht="34.5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163.57142857142856</v>
      </c>
      <c r="P548" s="5">
        <f t="shared" si="33"/>
        <v>78.068181818181813</v>
      </c>
      <c r="Q548" t="str">
        <f t="shared" si="34"/>
        <v>theater</v>
      </c>
      <c r="R548" t="str">
        <f t="shared" si="35"/>
        <v>plays</v>
      </c>
    </row>
    <row r="549" spans="1:18" ht="17.2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969</v>
      </c>
      <c r="P549" s="5">
        <f t="shared" si="33"/>
        <v>80.75</v>
      </c>
      <c r="Q549" t="str">
        <f t="shared" si="34"/>
        <v>film &amp; video</v>
      </c>
      <c r="R549" t="str">
        <f t="shared" si="35"/>
        <v>drama</v>
      </c>
    </row>
    <row r="550" spans="1:18" ht="17.2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270.91376701966715</v>
      </c>
      <c r="P550" s="5">
        <f t="shared" si="33"/>
        <v>59.991289782244557</v>
      </c>
      <c r="Q550" t="str">
        <f t="shared" si="34"/>
        <v>theater</v>
      </c>
      <c r="R550" t="str">
        <f t="shared" si="35"/>
        <v>plays</v>
      </c>
    </row>
    <row r="551" spans="1:18" ht="34.5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284.21355932203392</v>
      </c>
      <c r="P551" s="5">
        <f t="shared" si="33"/>
        <v>110.03018372703411</v>
      </c>
      <c r="Q551" t="str">
        <f t="shared" si="34"/>
        <v>technology</v>
      </c>
      <c r="R551" t="str">
        <f t="shared" si="35"/>
        <v>wearables</v>
      </c>
    </row>
    <row r="552" spans="1:18" ht="34.5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4</v>
      </c>
      <c r="P552" s="5">
        <f t="shared" si="33"/>
        <v>4</v>
      </c>
      <c r="Q552" t="str">
        <f t="shared" si="34"/>
        <v>music</v>
      </c>
      <c r="R552" t="str">
        <f t="shared" si="35"/>
        <v>indie rock</v>
      </c>
    </row>
    <row r="553" spans="1:18" ht="34.5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58.6329816768462</v>
      </c>
      <c r="P553" s="5">
        <f t="shared" si="33"/>
        <v>37.99856063332134</v>
      </c>
      <c r="Q553" t="str">
        <f t="shared" si="34"/>
        <v>technology</v>
      </c>
      <c r="R553" t="str">
        <f t="shared" si="35"/>
        <v>web</v>
      </c>
    </row>
    <row r="554" spans="1:18" ht="17.2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98.51111111111112</v>
      </c>
      <c r="P554" s="5">
        <f t="shared" si="33"/>
        <v>96.369565217391298</v>
      </c>
      <c r="Q554" t="str">
        <f t="shared" si="34"/>
        <v>theater</v>
      </c>
      <c r="R554" t="str">
        <f t="shared" si="35"/>
        <v>plays</v>
      </c>
    </row>
    <row r="555" spans="1:18" ht="34.5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43.975381008206334</v>
      </c>
      <c r="P555" s="5">
        <f t="shared" si="33"/>
        <v>72.978599221789878</v>
      </c>
      <c r="Q555" t="str">
        <f t="shared" si="34"/>
        <v>music</v>
      </c>
      <c r="R555" t="str">
        <f t="shared" si="35"/>
        <v>rock</v>
      </c>
    </row>
    <row r="556" spans="1:18" ht="34.5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151.66315789473683</v>
      </c>
      <c r="P556" s="5">
        <f t="shared" si="33"/>
        <v>26.007220216606498</v>
      </c>
      <c r="Q556" t="str">
        <f t="shared" si="34"/>
        <v>music</v>
      </c>
      <c r="R556" t="str">
        <f t="shared" si="35"/>
        <v>indie rock</v>
      </c>
    </row>
    <row r="557" spans="1:18" ht="17.2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223.63492063492063</v>
      </c>
      <c r="P557" s="5">
        <f t="shared" si="33"/>
        <v>104.36296296296297</v>
      </c>
      <c r="Q557" t="str">
        <f t="shared" si="34"/>
        <v>music</v>
      </c>
      <c r="R557" t="str">
        <f t="shared" si="35"/>
        <v>rock</v>
      </c>
    </row>
    <row r="558" spans="1:18" ht="17.2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239.75</v>
      </c>
      <c r="P558" s="5">
        <f t="shared" si="33"/>
        <v>102.18852459016394</v>
      </c>
      <c r="Q558" t="str">
        <f t="shared" si="34"/>
        <v>publishing</v>
      </c>
      <c r="R558" t="str">
        <f t="shared" si="35"/>
        <v>translations</v>
      </c>
    </row>
    <row r="559" spans="1:18" ht="17.2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199.33333333333334</v>
      </c>
      <c r="P559" s="5">
        <f t="shared" si="33"/>
        <v>54.117647058823529</v>
      </c>
      <c r="Q559" t="str">
        <f t="shared" si="34"/>
        <v>film &amp; video</v>
      </c>
      <c r="R559" t="str">
        <f t="shared" si="35"/>
        <v>science fiction</v>
      </c>
    </row>
    <row r="560" spans="1:18" ht="17.2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137.34482758620689</v>
      </c>
      <c r="P560" s="5">
        <f t="shared" si="33"/>
        <v>63.222222222222221</v>
      </c>
      <c r="Q560" t="str">
        <f t="shared" si="34"/>
        <v>theater</v>
      </c>
      <c r="R560" t="str">
        <f t="shared" si="35"/>
        <v>plays</v>
      </c>
    </row>
    <row r="561" spans="1:18" ht="17.2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100.9696106362773</v>
      </c>
      <c r="P561" s="5">
        <f t="shared" si="33"/>
        <v>104.03228962818004</v>
      </c>
      <c r="Q561" t="str">
        <f t="shared" si="34"/>
        <v>theater</v>
      </c>
      <c r="R561" t="str">
        <f t="shared" si="35"/>
        <v>plays</v>
      </c>
    </row>
    <row r="562" spans="1:18" ht="17.2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794.16</v>
      </c>
      <c r="P562" s="5">
        <f t="shared" si="33"/>
        <v>49.994334277620396</v>
      </c>
      <c r="Q562" t="str">
        <f t="shared" si="34"/>
        <v>film &amp; video</v>
      </c>
      <c r="R562" t="str">
        <f t="shared" si="35"/>
        <v>animation</v>
      </c>
    </row>
    <row r="563" spans="1:18" ht="17.2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369.7</v>
      </c>
      <c r="P563" s="5">
        <f t="shared" si="33"/>
        <v>56.015151515151516</v>
      </c>
      <c r="Q563" t="str">
        <f t="shared" si="34"/>
        <v>theater</v>
      </c>
      <c r="R563" t="str">
        <f t="shared" si="35"/>
        <v>plays</v>
      </c>
    </row>
    <row r="564" spans="1:18" ht="34.5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12.818181818181817</v>
      </c>
      <c r="P564" s="5">
        <f t="shared" si="33"/>
        <v>48.807692307692307</v>
      </c>
      <c r="Q564" t="str">
        <f t="shared" si="34"/>
        <v>music</v>
      </c>
      <c r="R564" t="str">
        <f t="shared" si="35"/>
        <v>rock</v>
      </c>
    </row>
    <row r="565" spans="1:18" ht="17.2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138.02702702702703</v>
      </c>
      <c r="P565" s="5">
        <f t="shared" si="33"/>
        <v>60.082352941176474</v>
      </c>
      <c r="Q565" t="str">
        <f t="shared" si="34"/>
        <v>film &amp; video</v>
      </c>
      <c r="R565" t="str">
        <f t="shared" si="35"/>
        <v>documentary</v>
      </c>
    </row>
    <row r="566" spans="1:18" ht="17.2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83.813278008298752</v>
      </c>
      <c r="P566" s="5">
        <f t="shared" si="33"/>
        <v>78.990502793296088</v>
      </c>
      <c r="Q566" t="str">
        <f t="shared" si="34"/>
        <v>theater</v>
      </c>
      <c r="R566" t="str">
        <f t="shared" si="35"/>
        <v>plays</v>
      </c>
    </row>
    <row r="567" spans="1:18" ht="17.2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204.60063224446787</v>
      </c>
      <c r="P567" s="5">
        <f t="shared" si="33"/>
        <v>53.99499443826474</v>
      </c>
      <c r="Q567" t="str">
        <f t="shared" si="34"/>
        <v>theater</v>
      </c>
      <c r="R567" t="str">
        <f t="shared" si="35"/>
        <v>plays</v>
      </c>
    </row>
    <row r="568" spans="1:18" ht="34.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44.344086021505376</v>
      </c>
      <c r="P568" s="5">
        <f t="shared" si="33"/>
        <v>111.45945945945945</v>
      </c>
      <c r="Q568" t="str">
        <f t="shared" si="34"/>
        <v>music</v>
      </c>
      <c r="R568" t="str">
        <f t="shared" si="35"/>
        <v>electric music</v>
      </c>
    </row>
    <row r="569" spans="1:18" ht="34.5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218.60294117647058</v>
      </c>
      <c r="P569" s="5">
        <f t="shared" si="33"/>
        <v>60.922131147540981</v>
      </c>
      <c r="Q569" t="str">
        <f t="shared" si="34"/>
        <v>music</v>
      </c>
      <c r="R569" t="str">
        <f t="shared" si="35"/>
        <v>rock</v>
      </c>
    </row>
    <row r="570" spans="1:18" ht="17.2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186.03314917127071</v>
      </c>
      <c r="P570" s="5">
        <f t="shared" si="33"/>
        <v>26.0015444015444</v>
      </c>
      <c r="Q570" t="str">
        <f t="shared" si="34"/>
        <v>theater</v>
      </c>
      <c r="R570" t="str">
        <f t="shared" si="35"/>
        <v>plays</v>
      </c>
    </row>
    <row r="571" spans="1:18" ht="17.2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237.33830845771143</v>
      </c>
      <c r="P571" s="5">
        <f t="shared" si="33"/>
        <v>80.993208828522924</v>
      </c>
      <c r="Q571" t="str">
        <f t="shared" si="34"/>
        <v>film &amp; video</v>
      </c>
      <c r="R571" t="str">
        <f t="shared" si="35"/>
        <v>animation</v>
      </c>
    </row>
    <row r="572" spans="1:18" ht="17.2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305.65384615384613</v>
      </c>
      <c r="P572" s="5">
        <f t="shared" si="33"/>
        <v>34.995963302752294</v>
      </c>
      <c r="Q572" t="str">
        <f t="shared" si="34"/>
        <v>music</v>
      </c>
      <c r="R572" t="str">
        <f t="shared" si="35"/>
        <v>rock</v>
      </c>
    </row>
    <row r="573" spans="1:18" ht="17.2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94.142857142857139</v>
      </c>
      <c r="P573" s="5">
        <f t="shared" si="33"/>
        <v>94.142857142857139</v>
      </c>
      <c r="Q573" t="str">
        <f t="shared" si="34"/>
        <v>film &amp; video</v>
      </c>
      <c r="R573" t="str">
        <f t="shared" si="35"/>
        <v>shorts</v>
      </c>
    </row>
    <row r="574" spans="1:18" ht="17.2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54.400000000000006</v>
      </c>
      <c r="P574" s="5">
        <f t="shared" si="33"/>
        <v>52.085106382978722</v>
      </c>
      <c r="Q574" t="str">
        <f t="shared" si="34"/>
        <v>music</v>
      </c>
      <c r="R574" t="str">
        <f t="shared" si="35"/>
        <v>rock</v>
      </c>
    </row>
    <row r="575" spans="1:18" ht="17.2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111.88059701492537</v>
      </c>
      <c r="P575" s="5">
        <f t="shared" si="33"/>
        <v>24.986666666666668</v>
      </c>
      <c r="Q575" t="str">
        <f t="shared" si="34"/>
        <v>journalism</v>
      </c>
      <c r="R575" t="str">
        <f t="shared" si="35"/>
        <v>audio</v>
      </c>
    </row>
    <row r="576" spans="1:18" ht="17.2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369.14814814814815</v>
      </c>
      <c r="P576" s="5">
        <f t="shared" si="33"/>
        <v>69.215277777777771</v>
      </c>
      <c r="Q576" t="str">
        <f t="shared" si="34"/>
        <v>food</v>
      </c>
      <c r="R576" t="str">
        <f t="shared" si="35"/>
        <v>food trucks</v>
      </c>
    </row>
    <row r="577" spans="1:18" ht="17.2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62.930372148859547</v>
      </c>
      <c r="P577" s="5">
        <f t="shared" si="33"/>
        <v>93.944444444444443</v>
      </c>
      <c r="Q577" t="str">
        <f t="shared" si="34"/>
        <v>theater</v>
      </c>
      <c r="R577" t="str">
        <f t="shared" si="35"/>
        <v>plays</v>
      </c>
    </row>
    <row r="578" spans="1:18" ht="34.5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2"/>
        <v>64.927835051546396</v>
      </c>
      <c r="P578" s="5">
        <f t="shared" si="33"/>
        <v>98.40625</v>
      </c>
      <c r="Q578" t="str">
        <f t="shared" si="34"/>
        <v>theater</v>
      </c>
      <c r="R578" t="str">
        <f t="shared" si="35"/>
        <v>plays</v>
      </c>
    </row>
    <row r="579" spans="1:18" ht="17.2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6">(E579/D579)*100</f>
        <v>18.853658536585368</v>
      </c>
      <c r="P579" s="5">
        <f t="shared" ref="P579:P642" si="37">E579/G579</f>
        <v>41.783783783783782</v>
      </c>
      <c r="Q579" t="str">
        <f t="shared" ref="Q579:Q642" si="38">LEFT(N579,SEARCH("/",N579)-1)</f>
        <v>music</v>
      </c>
      <c r="R579" t="str">
        <f t="shared" si="35"/>
        <v>jazz</v>
      </c>
    </row>
    <row r="580" spans="1:18" ht="17.2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16.754404145077721</v>
      </c>
      <c r="P580" s="5">
        <f t="shared" si="37"/>
        <v>65.991836734693877</v>
      </c>
      <c r="Q580" t="str">
        <f t="shared" si="38"/>
        <v>film &amp; video</v>
      </c>
      <c r="R580" t="str">
        <f t="shared" si="35"/>
        <v>science fiction</v>
      </c>
    </row>
    <row r="581" spans="1:18" ht="17.2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101.11290322580646</v>
      </c>
      <c r="P581" s="5">
        <f t="shared" si="37"/>
        <v>72.05747126436782</v>
      </c>
      <c r="Q581" t="str">
        <f t="shared" si="38"/>
        <v>music</v>
      </c>
      <c r="R581" t="str">
        <f t="shared" ref="R581:R644" si="39">RIGHT(N581,LEN(N581)-SEARCH("/",N581))</f>
        <v>jazz</v>
      </c>
    </row>
    <row r="582" spans="1:18" ht="17.2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341.5022831050228</v>
      </c>
      <c r="P582" s="5">
        <f t="shared" si="37"/>
        <v>48.003209242618745</v>
      </c>
      <c r="Q582" t="str">
        <f t="shared" si="38"/>
        <v>theater</v>
      </c>
      <c r="R582" t="str">
        <f t="shared" si="39"/>
        <v>plays</v>
      </c>
    </row>
    <row r="583" spans="1:18" ht="17.2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64.016666666666666</v>
      </c>
      <c r="P583" s="5">
        <f t="shared" si="37"/>
        <v>54.098591549295776</v>
      </c>
      <c r="Q583" t="str">
        <f t="shared" si="38"/>
        <v>technology</v>
      </c>
      <c r="R583" t="str">
        <f t="shared" si="39"/>
        <v>web</v>
      </c>
    </row>
    <row r="584" spans="1:18" ht="17.2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52.080459770114942</v>
      </c>
      <c r="P584" s="5">
        <f t="shared" si="37"/>
        <v>107.88095238095238</v>
      </c>
      <c r="Q584" t="str">
        <f t="shared" si="38"/>
        <v>games</v>
      </c>
      <c r="R584" t="str">
        <f t="shared" si="39"/>
        <v>video games</v>
      </c>
    </row>
    <row r="585" spans="1:18" ht="34.5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322.40211640211641</v>
      </c>
      <c r="P585" s="5">
        <f t="shared" si="37"/>
        <v>67.034103410341032</v>
      </c>
      <c r="Q585" t="str">
        <f t="shared" si="38"/>
        <v>film &amp; video</v>
      </c>
      <c r="R585" t="str">
        <f t="shared" si="39"/>
        <v>documentary</v>
      </c>
    </row>
    <row r="586" spans="1:18" ht="34.5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119.50810185185186</v>
      </c>
      <c r="P586" s="5">
        <f t="shared" si="37"/>
        <v>64.01425914445133</v>
      </c>
      <c r="Q586" t="str">
        <f t="shared" si="38"/>
        <v>technology</v>
      </c>
      <c r="R586" t="str">
        <f t="shared" si="39"/>
        <v>web</v>
      </c>
    </row>
    <row r="587" spans="1:18" ht="17.2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146.79775280898878</v>
      </c>
      <c r="P587" s="5">
        <f t="shared" si="37"/>
        <v>96.066176470588232</v>
      </c>
      <c r="Q587" t="str">
        <f t="shared" si="38"/>
        <v>publishing</v>
      </c>
      <c r="R587" t="str">
        <f t="shared" si="39"/>
        <v>translations</v>
      </c>
    </row>
    <row r="588" spans="1:18" ht="34.5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950.57142857142856</v>
      </c>
      <c r="P588" s="5">
        <f t="shared" si="37"/>
        <v>51.184615384615384</v>
      </c>
      <c r="Q588" t="str">
        <f t="shared" si="38"/>
        <v>music</v>
      </c>
      <c r="R588" t="str">
        <f t="shared" si="39"/>
        <v>rock</v>
      </c>
    </row>
    <row r="589" spans="1:18" ht="17.2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72.893617021276597</v>
      </c>
      <c r="P589" s="5">
        <f t="shared" si="37"/>
        <v>43.92307692307692</v>
      </c>
      <c r="Q589" t="str">
        <f t="shared" si="38"/>
        <v>food</v>
      </c>
      <c r="R589" t="str">
        <f t="shared" si="39"/>
        <v>food trucks</v>
      </c>
    </row>
    <row r="590" spans="1:18" ht="17.2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79.008248730964468</v>
      </c>
      <c r="P590" s="5">
        <f t="shared" si="37"/>
        <v>91.021198830409361</v>
      </c>
      <c r="Q590" t="str">
        <f t="shared" si="38"/>
        <v>theater</v>
      </c>
      <c r="R590" t="str">
        <f t="shared" si="39"/>
        <v>plays</v>
      </c>
    </row>
    <row r="591" spans="1:18" ht="17.2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64.721518987341781</v>
      </c>
      <c r="P591" s="5">
        <f t="shared" si="37"/>
        <v>50.127450980392155</v>
      </c>
      <c r="Q591" t="str">
        <f t="shared" si="38"/>
        <v>film &amp; video</v>
      </c>
      <c r="R591" t="str">
        <f t="shared" si="39"/>
        <v>documentary</v>
      </c>
    </row>
    <row r="592" spans="1:18" ht="34.5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82.028169014084511</v>
      </c>
      <c r="P592" s="5">
        <f t="shared" si="37"/>
        <v>67.720930232558146</v>
      </c>
      <c r="Q592" t="str">
        <f t="shared" si="38"/>
        <v>publishing</v>
      </c>
      <c r="R592" t="str">
        <f t="shared" si="39"/>
        <v>radio &amp; podcasts</v>
      </c>
    </row>
    <row r="593" spans="1:18" ht="17.2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1037.6666666666667</v>
      </c>
      <c r="P593" s="5">
        <f t="shared" si="37"/>
        <v>61.03921568627451</v>
      </c>
      <c r="Q593" t="str">
        <f t="shared" si="38"/>
        <v>games</v>
      </c>
      <c r="R593" t="str">
        <f t="shared" si="39"/>
        <v>video games</v>
      </c>
    </row>
    <row r="594" spans="1:18" ht="34.5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12.910076530612244</v>
      </c>
      <c r="P594" s="5">
        <f t="shared" si="37"/>
        <v>80.011857707509876</v>
      </c>
      <c r="Q594" t="str">
        <f t="shared" si="38"/>
        <v>theater</v>
      </c>
      <c r="R594" t="str">
        <f t="shared" si="39"/>
        <v>plays</v>
      </c>
    </row>
    <row r="595" spans="1:18" ht="34.5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154.84210526315789</v>
      </c>
      <c r="P595" s="5">
        <f t="shared" si="37"/>
        <v>47.001497753369947</v>
      </c>
      <c r="Q595" t="str">
        <f t="shared" si="38"/>
        <v>film &amp; video</v>
      </c>
      <c r="R595" t="str">
        <f t="shared" si="39"/>
        <v>animation</v>
      </c>
    </row>
    <row r="596" spans="1:18" ht="34.5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7.0991735537190088</v>
      </c>
      <c r="P596" s="5">
        <f t="shared" si="37"/>
        <v>71.127388535031841</v>
      </c>
      <c r="Q596" t="str">
        <f t="shared" si="38"/>
        <v>theater</v>
      </c>
      <c r="R596" t="str">
        <f t="shared" si="39"/>
        <v>plays</v>
      </c>
    </row>
    <row r="597" spans="1:18" ht="34.5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208.52773826458036</v>
      </c>
      <c r="P597" s="5">
        <f t="shared" si="37"/>
        <v>89.99079189686924</v>
      </c>
      <c r="Q597" t="str">
        <f t="shared" si="38"/>
        <v>theater</v>
      </c>
      <c r="R597" t="str">
        <f t="shared" si="39"/>
        <v>plays</v>
      </c>
    </row>
    <row r="598" spans="1:18" ht="17.2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99.683544303797461</v>
      </c>
      <c r="P598" s="5">
        <f t="shared" si="37"/>
        <v>43.032786885245905</v>
      </c>
      <c r="Q598" t="str">
        <f t="shared" si="38"/>
        <v>film &amp; video</v>
      </c>
      <c r="R598" t="str">
        <f t="shared" si="39"/>
        <v>drama</v>
      </c>
    </row>
    <row r="599" spans="1:18" ht="17.2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201.59756097560978</v>
      </c>
      <c r="P599" s="5">
        <f t="shared" si="37"/>
        <v>67.997714808043881</v>
      </c>
      <c r="Q599" t="str">
        <f t="shared" si="38"/>
        <v>theater</v>
      </c>
      <c r="R599" t="str">
        <f t="shared" si="39"/>
        <v>plays</v>
      </c>
    </row>
    <row r="600" spans="1:18" ht="17.2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162.09032258064516</v>
      </c>
      <c r="P600" s="5">
        <f t="shared" si="37"/>
        <v>73.004566210045667</v>
      </c>
      <c r="Q600" t="str">
        <f t="shared" si="38"/>
        <v>music</v>
      </c>
      <c r="R600" t="str">
        <f t="shared" si="39"/>
        <v>rock</v>
      </c>
    </row>
    <row r="601" spans="1:18" ht="34.5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3.6436208125445471</v>
      </c>
      <c r="P601" s="5">
        <f t="shared" si="37"/>
        <v>62.341463414634148</v>
      </c>
      <c r="Q601" t="str">
        <f t="shared" si="38"/>
        <v>film &amp; video</v>
      </c>
      <c r="R601" t="str">
        <f t="shared" si="39"/>
        <v>documentary</v>
      </c>
    </row>
    <row r="602" spans="1:18" ht="17.2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5</v>
      </c>
      <c r="P602" s="5">
        <f t="shared" si="37"/>
        <v>5</v>
      </c>
      <c r="Q602" t="str">
        <f t="shared" si="38"/>
        <v>food</v>
      </c>
      <c r="R602" t="str">
        <f t="shared" si="39"/>
        <v>food trucks</v>
      </c>
    </row>
    <row r="603" spans="1:18" ht="17.2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206.63492063492063</v>
      </c>
      <c r="P603" s="5">
        <f t="shared" si="37"/>
        <v>67.103092783505161</v>
      </c>
      <c r="Q603" t="str">
        <f t="shared" si="38"/>
        <v>technology</v>
      </c>
      <c r="R603" t="str">
        <f t="shared" si="39"/>
        <v>wearables</v>
      </c>
    </row>
    <row r="604" spans="1:18" ht="34.5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128.23628691983123</v>
      </c>
      <c r="P604" s="5">
        <f t="shared" si="37"/>
        <v>79.978947368421046</v>
      </c>
      <c r="Q604" t="str">
        <f t="shared" si="38"/>
        <v>theater</v>
      </c>
      <c r="R604" t="str">
        <f t="shared" si="39"/>
        <v>plays</v>
      </c>
    </row>
    <row r="605" spans="1:18" ht="17.2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119.66037735849055</v>
      </c>
      <c r="P605" s="5">
        <f t="shared" si="37"/>
        <v>62.176470588235297</v>
      </c>
      <c r="Q605" t="str">
        <f t="shared" si="38"/>
        <v>theater</v>
      </c>
      <c r="R605" t="str">
        <f t="shared" si="39"/>
        <v>plays</v>
      </c>
    </row>
    <row r="606" spans="1:18" ht="17.2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170.73055242390078</v>
      </c>
      <c r="P606" s="5">
        <f t="shared" si="37"/>
        <v>53.005950297514879</v>
      </c>
      <c r="Q606" t="str">
        <f t="shared" si="38"/>
        <v>theater</v>
      </c>
      <c r="R606" t="str">
        <f t="shared" si="39"/>
        <v>plays</v>
      </c>
    </row>
    <row r="607" spans="1:18" ht="17.2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187.21212121212122</v>
      </c>
      <c r="P607" s="5">
        <f t="shared" si="37"/>
        <v>57.738317757009348</v>
      </c>
      <c r="Q607" t="str">
        <f t="shared" si="38"/>
        <v>publishing</v>
      </c>
      <c r="R607" t="str">
        <f t="shared" si="39"/>
        <v>nonfiction</v>
      </c>
    </row>
    <row r="608" spans="1:18" ht="17.2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188.38235294117646</v>
      </c>
      <c r="P608" s="5">
        <f t="shared" si="37"/>
        <v>40.03125</v>
      </c>
      <c r="Q608" t="str">
        <f t="shared" si="38"/>
        <v>music</v>
      </c>
      <c r="R608" t="str">
        <f t="shared" si="39"/>
        <v>rock</v>
      </c>
    </row>
    <row r="609" spans="1:18" ht="17.2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131.29869186046511</v>
      </c>
      <c r="P609" s="5">
        <f t="shared" si="37"/>
        <v>81.016591928251117</v>
      </c>
      <c r="Q609" t="str">
        <f t="shared" si="38"/>
        <v>food</v>
      </c>
      <c r="R609" t="str">
        <f t="shared" si="39"/>
        <v>food trucks</v>
      </c>
    </row>
    <row r="610" spans="1:18" ht="17.2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283.97435897435901</v>
      </c>
      <c r="P610" s="5">
        <f t="shared" si="37"/>
        <v>35.047468354430379</v>
      </c>
      <c r="Q610" t="str">
        <f t="shared" si="38"/>
        <v>music</v>
      </c>
      <c r="R610" t="str">
        <f t="shared" si="39"/>
        <v>jazz</v>
      </c>
    </row>
    <row r="611" spans="1:18" ht="17.2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120.41999999999999</v>
      </c>
      <c r="P611" s="5">
        <f t="shared" si="37"/>
        <v>102.92307692307692</v>
      </c>
      <c r="Q611" t="str">
        <f t="shared" si="38"/>
        <v>film &amp; video</v>
      </c>
      <c r="R611" t="str">
        <f t="shared" si="39"/>
        <v>science fiction</v>
      </c>
    </row>
    <row r="612" spans="1:18" ht="34.5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419.0560747663551</v>
      </c>
      <c r="P612" s="5">
        <f t="shared" si="37"/>
        <v>27.998126756166094</v>
      </c>
      <c r="Q612" t="str">
        <f t="shared" si="38"/>
        <v>theater</v>
      </c>
      <c r="R612" t="str">
        <f t="shared" si="39"/>
        <v>plays</v>
      </c>
    </row>
    <row r="613" spans="1:18" ht="17.2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13.853658536585368</v>
      </c>
      <c r="P613" s="5">
        <f t="shared" si="37"/>
        <v>75.733333333333334</v>
      </c>
      <c r="Q613" t="str">
        <f t="shared" si="38"/>
        <v>theater</v>
      </c>
      <c r="R613" t="str">
        <f t="shared" si="39"/>
        <v>plays</v>
      </c>
    </row>
    <row r="614" spans="1:18" ht="17.2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139.43548387096774</v>
      </c>
      <c r="P614" s="5">
        <f t="shared" si="37"/>
        <v>45.026041666666664</v>
      </c>
      <c r="Q614" t="str">
        <f t="shared" si="38"/>
        <v>music</v>
      </c>
      <c r="R614" t="str">
        <f t="shared" si="39"/>
        <v>electric music</v>
      </c>
    </row>
    <row r="615" spans="1:18" ht="34.5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174</v>
      </c>
      <c r="P615" s="5">
        <f t="shared" si="37"/>
        <v>73.615384615384613</v>
      </c>
      <c r="Q615" t="str">
        <f t="shared" si="38"/>
        <v>theater</v>
      </c>
      <c r="R615" t="str">
        <f t="shared" si="39"/>
        <v>plays</v>
      </c>
    </row>
    <row r="616" spans="1:18" ht="34.5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155.49056603773585</v>
      </c>
      <c r="P616" s="5">
        <f t="shared" si="37"/>
        <v>56.991701244813278</v>
      </c>
      <c r="Q616" t="str">
        <f t="shared" si="38"/>
        <v>theater</v>
      </c>
      <c r="R616" t="str">
        <f t="shared" si="39"/>
        <v>plays</v>
      </c>
    </row>
    <row r="617" spans="1:18" ht="17.2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170.44705882352943</v>
      </c>
      <c r="P617" s="5">
        <f t="shared" si="37"/>
        <v>85.223529411764702</v>
      </c>
      <c r="Q617" t="str">
        <f t="shared" si="38"/>
        <v>theater</v>
      </c>
      <c r="R617" t="str">
        <f t="shared" si="39"/>
        <v>plays</v>
      </c>
    </row>
    <row r="618" spans="1:18" ht="17.2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189.515625</v>
      </c>
      <c r="P618" s="5">
        <f t="shared" si="37"/>
        <v>50.962184873949582</v>
      </c>
      <c r="Q618" t="str">
        <f t="shared" si="38"/>
        <v>music</v>
      </c>
      <c r="R618" t="str">
        <f t="shared" si="39"/>
        <v>indie rock</v>
      </c>
    </row>
    <row r="619" spans="1:18" ht="17.2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249.71428571428572</v>
      </c>
      <c r="P619" s="5">
        <f t="shared" si="37"/>
        <v>63.563636363636363</v>
      </c>
      <c r="Q619" t="str">
        <f t="shared" si="38"/>
        <v>theater</v>
      </c>
      <c r="R619" t="str">
        <f t="shared" si="39"/>
        <v>plays</v>
      </c>
    </row>
    <row r="620" spans="1:18" ht="17.2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48.860523665659613</v>
      </c>
      <c r="P620" s="5">
        <f t="shared" si="37"/>
        <v>80.999165275459092</v>
      </c>
      <c r="Q620" t="str">
        <f t="shared" si="38"/>
        <v>publishing</v>
      </c>
      <c r="R620" t="str">
        <f t="shared" si="39"/>
        <v>nonfiction</v>
      </c>
    </row>
    <row r="621" spans="1:18" ht="34.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28.461970393057683</v>
      </c>
      <c r="P621" s="5">
        <f t="shared" si="37"/>
        <v>86.044753086419746</v>
      </c>
      <c r="Q621" t="str">
        <f t="shared" si="38"/>
        <v>theater</v>
      </c>
      <c r="R621" t="str">
        <f t="shared" si="39"/>
        <v>plays</v>
      </c>
    </row>
    <row r="622" spans="1:18" ht="17.2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268.02325581395348</v>
      </c>
      <c r="P622" s="5">
        <f t="shared" si="37"/>
        <v>90.0390625</v>
      </c>
      <c r="Q622" t="str">
        <f t="shared" si="38"/>
        <v>photography</v>
      </c>
      <c r="R622" t="str">
        <f t="shared" si="39"/>
        <v>photography books</v>
      </c>
    </row>
    <row r="623" spans="1:18" ht="17.2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619.80078125</v>
      </c>
      <c r="P623" s="5">
        <f t="shared" si="37"/>
        <v>74.006063432835816</v>
      </c>
      <c r="Q623" t="str">
        <f t="shared" si="38"/>
        <v>theater</v>
      </c>
      <c r="R623" t="str">
        <f t="shared" si="39"/>
        <v>plays</v>
      </c>
    </row>
    <row r="624" spans="1:18" ht="17.2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3.1301587301587301</v>
      </c>
      <c r="P624" s="5">
        <f t="shared" si="37"/>
        <v>92.4375</v>
      </c>
      <c r="Q624" t="str">
        <f t="shared" si="38"/>
        <v>music</v>
      </c>
      <c r="R624" t="str">
        <f t="shared" si="39"/>
        <v>indie rock</v>
      </c>
    </row>
    <row r="625" spans="1:18" ht="17.2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159.92152704135739</v>
      </c>
      <c r="P625" s="5">
        <f t="shared" si="37"/>
        <v>55.999257333828446</v>
      </c>
      <c r="Q625" t="str">
        <f t="shared" si="38"/>
        <v>theater</v>
      </c>
      <c r="R625" t="str">
        <f t="shared" si="39"/>
        <v>plays</v>
      </c>
    </row>
    <row r="626" spans="1:18" ht="17.2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279.39215686274508</v>
      </c>
      <c r="P626" s="5">
        <f t="shared" si="37"/>
        <v>32.983796296296298</v>
      </c>
      <c r="Q626" t="str">
        <f t="shared" si="38"/>
        <v>photography</v>
      </c>
      <c r="R626" t="str">
        <f t="shared" si="39"/>
        <v>photography books</v>
      </c>
    </row>
    <row r="627" spans="1:18" ht="34.5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77.373333333333335</v>
      </c>
      <c r="P627" s="5">
        <f t="shared" si="37"/>
        <v>93.596774193548384</v>
      </c>
      <c r="Q627" t="str">
        <f t="shared" si="38"/>
        <v>theater</v>
      </c>
      <c r="R627" t="str">
        <f t="shared" si="39"/>
        <v>plays</v>
      </c>
    </row>
    <row r="628" spans="1:18" ht="34.5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206.32812500000003</v>
      </c>
      <c r="P628" s="5">
        <f t="shared" si="37"/>
        <v>69.867724867724874</v>
      </c>
      <c r="Q628" t="str">
        <f t="shared" si="38"/>
        <v>theater</v>
      </c>
      <c r="R628" t="str">
        <f t="shared" si="39"/>
        <v>plays</v>
      </c>
    </row>
    <row r="629" spans="1:18" ht="34.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694.25</v>
      </c>
      <c r="P629" s="5">
        <f t="shared" si="37"/>
        <v>72.129870129870127</v>
      </c>
      <c r="Q629" t="str">
        <f t="shared" si="38"/>
        <v>food</v>
      </c>
      <c r="R629" t="str">
        <f t="shared" si="39"/>
        <v>food trucks</v>
      </c>
    </row>
    <row r="630" spans="1:18" ht="17.2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151.78947368421052</v>
      </c>
      <c r="P630" s="5">
        <f t="shared" si="37"/>
        <v>30.041666666666668</v>
      </c>
      <c r="Q630" t="str">
        <f t="shared" si="38"/>
        <v>music</v>
      </c>
      <c r="R630" t="str">
        <f t="shared" si="39"/>
        <v>indie rock</v>
      </c>
    </row>
    <row r="631" spans="1:18" ht="17.2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64.58207217694995</v>
      </c>
      <c r="P631" s="5">
        <f t="shared" si="37"/>
        <v>73.968000000000004</v>
      </c>
      <c r="Q631" t="str">
        <f t="shared" si="38"/>
        <v>theater</v>
      </c>
      <c r="R631" t="str">
        <f t="shared" si="39"/>
        <v>plays</v>
      </c>
    </row>
    <row r="632" spans="1:18" ht="17.2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62.873684210526314</v>
      </c>
      <c r="P632" s="5">
        <f t="shared" si="37"/>
        <v>68.65517241379311</v>
      </c>
      <c r="Q632" t="str">
        <f t="shared" si="38"/>
        <v>theater</v>
      </c>
      <c r="R632" t="str">
        <f t="shared" si="39"/>
        <v>plays</v>
      </c>
    </row>
    <row r="633" spans="1:18" ht="17.2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310.39864864864865</v>
      </c>
      <c r="P633" s="5">
        <f t="shared" si="37"/>
        <v>59.992164544564154</v>
      </c>
      <c r="Q633" t="str">
        <f t="shared" si="38"/>
        <v>theater</v>
      </c>
      <c r="R633" t="str">
        <f t="shared" si="39"/>
        <v>plays</v>
      </c>
    </row>
    <row r="634" spans="1:18" ht="17.2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42.859916782246884</v>
      </c>
      <c r="P634" s="5">
        <f t="shared" si="37"/>
        <v>111.15827338129496</v>
      </c>
      <c r="Q634" t="str">
        <f t="shared" si="38"/>
        <v>theater</v>
      </c>
      <c r="R634" t="str">
        <f t="shared" si="39"/>
        <v>plays</v>
      </c>
    </row>
    <row r="635" spans="1:18" ht="34.5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83.119402985074629</v>
      </c>
      <c r="P635" s="5">
        <f t="shared" si="37"/>
        <v>53.038095238095238</v>
      </c>
      <c r="Q635" t="str">
        <f t="shared" si="38"/>
        <v>film &amp; video</v>
      </c>
      <c r="R635" t="str">
        <f t="shared" si="39"/>
        <v>animation</v>
      </c>
    </row>
    <row r="636" spans="1:18" ht="17.2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78.531302876480552</v>
      </c>
      <c r="P636" s="5">
        <f t="shared" si="37"/>
        <v>55.985524728588658</v>
      </c>
      <c r="Q636" t="str">
        <f t="shared" si="38"/>
        <v>film &amp; video</v>
      </c>
      <c r="R636" t="str">
        <f t="shared" si="39"/>
        <v>television</v>
      </c>
    </row>
    <row r="637" spans="1:18" ht="17.2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114.09352517985612</v>
      </c>
      <c r="P637" s="5">
        <f t="shared" si="37"/>
        <v>69.986760812003524</v>
      </c>
      <c r="Q637" t="str">
        <f t="shared" si="38"/>
        <v>film &amp; video</v>
      </c>
      <c r="R637" t="str">
        <f t="shared" si="39"/>
        <v>television</v>
      </c>
    </row>
    <row r="638" spans="1:18" ht="17.2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64.537683358624179</v>
      </c>
      <c r="P638" s="5">
        <f t="shared" si="37"/>
        <v>48.998079877112133</v>
      </c>
      <c r="Q638" t="str">
        <f t="shared" si="38"/>
        <v>film &amp; video</v>
      </c>
      <c r="R638" t="str">
        <f t="shared" si="39"/>
        <v>animation</v>
      </c>
    </row>
    <row r="639" spans="1:18" ht="17.2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79.411764705882348</v>
      </c>
      <c r="P639" s="5">
        <f t="shared" si="37"/>
        <v>103.84615384615384</v>
      </c>
      <c r="Q639" t="str">
        <f t="shared" si="38"/>
        <v>theater</v>
      </c>
      <c r="R639" t="str">
        <f t="shared" si="39"/>
        <v>plays</v>
      </c>
    </row>
    <row r="640" spans="1:18" ht="17.2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11.419117647058824</v>
      </c>
      <c r="P640" s="5">
        <f t="shared" si="37"/>
        <v>99.127659574468083</v>
      </c>
      <c r="Q640" t="str">
        <f t="shared" si="38"/>
        <v>theater</v>
      </c>
      <c r="R640" t="str">
        <f t="shared" si="39"/>
        <v>plays</v>
      </c>
    </row>
    <row r="641" spans="1:18" ht="17.2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56.186046511627907</v>
      </c>
      <c r="P641" s="5">
        <f t="shared" si="37"/>
        <v>107.37777777777778</v>
      </c>
      <c r="Q641" t="str">
        <f t="shared" si="38"/>
        <v>film &amp; video</v>
      </c>
      <c r="R641" t="str">
        <f t="shared" si="39"/>
        <v>drama</v>
      </c>
    </row>
    <row r="642" spans="1:18" ht="34.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6"/>
        <v>16.501669449081803</v>
      </c>
      <c r="P642" s="5">
        <f t="shared" si="37"/>
        <v>76.922178988326849</v>
      </c>
      <c r="Q642" t="str">
        <f t="shared" si="38"/>
        <v>theater</v>
      </c>
      <c r="R642" t="str">
        <f t="shared" si="39"/>
        <v>plays</v>
      </c>
    </row>
    <row r="643" spans="1:18" ht="34.5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0">(E643/D643)*100</f>
        <v>119.96808510638297</v>
      </c>
      <c r="P643" s="5">
        <f t="shared" ref="P643:P706" si="41">E643/G643</f>
        <v>58.128865979381445</v>
      </c>
      <c r="Q643" t="str">
        <f t="shared" ref="Q643:Q706" si="42">LEFT(N643,SEARCH("/",N643)-1)</f>
        <v>theater</v>
      </c>
      <c r="R643" t="str">
        <f t="shared" si="39"/>
        <v>plays</v>
      </c>
    </row>
    <row r="644" spans="1:18" ht="34.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145.45652173913044</v>
      </c>
      <c r="P644" s="5">
        <f t="shared" si="41"/>
        <v>103.73643410852713</v>
      </c>
      <c r="Q644" t="str">
        <f t="shared" si="42"/>
        <v>technology</v>
      </c>
      <c r="R644" t="str">
        <f t="shared" si="39"/>
        <v>wearables</v>
      </c>
    </row>
    <row r="645" spans="1:18" ht="17.2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221.38255033557047</v>
      </c>
      <c r="P645" s="5">
        <f t="shared" si="41"/>
        <v>87.962666666666664</v>
      </c>
      <c r="Q645" t="str">
        <f t="shared" si="42"/>
        <v>theater</v>
      </c>
      <c r="R645" t="str">
        <f t="shared" ref="R645:R708" si="43">RIGHT(N645,LEN(N645)-SEARCH("/",N645))</f>
        <v>plays</v>
      </c>
    </row>
    <row r="646" spans="1:18" ht="17.2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48.396694214876035</v>
      </c>
      <c r="P646" s="5">
        <f t="shared" si="41"/>
        <v>28</v>
      </c>
      <c r="Q646" t="str">
        <f t="shared" si="42"/>
        <v>theater</v>
      </c>
      <c r="R646" t="str">
        <f t="shared" si="43"/>
        <v>plays</v>
      </c>
    </row>
    <row r="647" spans="1:18" ht="17.2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92.911504424778755</v>
      </c>
      <c r="P647" s="5">
        <f t="shared" si="41"/>
        <v>37.999361294443261</v>
      </c>
      <c r="Q647" t="str">
        <f t="shared" si="42"/>
        <v>music</v>
      </c>
      <c r="R647" t="str">
        <f t="shared" si="43"/>
        <v>rock</v>
      </c>
    </row>
    <row r="648" spans="1:18" ht="17.2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88.599797365754824</v>
      </c>
      <c r="P648" s="5">
        <f t="shared" si="41"/>
        <v>29.999313893653515</v>
      </c>
      <c r="Q648" t="str">
        <f t="shared" si="42"/>
        <v>games</v>
      </c>
      <c r="R648" t="str">
        <f t="shared" si="43"/>
        <v>video games</v>
      </c>
    </row>
    <row r="649" spans="1:18" ht="34.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41.4</v>
      </c>
      <c r="P649" s="5">
        <f t="shared" si="41"/>
        <v>103.5</v>
      </c>
      <c r="Q649" t="str">
        <f t="shared" si="42"/>
        <v>publishing</v>
      </c>
      <c r="R649" t="str">
        <f t="shared" si="43"/>
        <v>translations</v>
      </c>
    </row>
    <row r="650" spans="1:18" ht="17.2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63.056795131845846</v>
      </c>
      <c r="P650" s="5">
        <f t="shared" si="41"/>
        <v>85.994467496542185</v>
      </c>
      <c r="Q650" t="str">
        <f t="shared" si="42"/>
        <v>food</v>
      </c>
      <c r="R650" t="str">
        <f t="shared" si="43"/>
        <v>food trucks</v>
      </c>
    </row>
    <row r="651" spans="1:18" ht="17.2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48.482333607230892</v>
      </c>
      <c r="P651" s="5">
        <f t="shared" si="41"/>
        <v>98.011627906976742</v>
      </c>
      <c r="Q651" t="str">
        <f t="shared" si="42"/>
        <v>theater</v>
      </c>
      <c r="R651" t="str">
        <f t="shared" si="43"/>
        <v>plays</v>
      </c>
    </row>
    <row r="652" spans="1:18" ht="17.2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2</v>
      </c>
      <c r="P652" s="5">
        <f t="shared" si="41"/>
        <v>2</v>
      </c>
      <c r="Q652" t="str">
        <f t="shared" si="42"/>
        <v>music</v>
      </c>
      <c r="R652" t="str">
        <f t="shared" si="43"/>
        <v>jazz</v>
      </c>
    </row>
    <row r="653" spans="1:18" ht="17.2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88.47941026944585</v>
      </c>
      <c r="P653" s="5">
        <f t="shared" si="41"/>
        <v>44.994570837642193</v>
      </c>
      <c r="Q653" t="str">
        <f t="shared" si="42"/>
        <v>film &amp; video</v>
      </c>
      <c r="R653" t="str">
        <f t="shared" si="43"/>
        <v>shorts</v>
      </c>
    </row>
    <row r="654" spans="1:18" ht="17.2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126.84</v>
      </c>
      <c r="P654" s="5">
        <f t="shared" si="41"/>
        <v>31.012224938875306</v>
      </c>
      <c r="Q654" t="str">
        <f t="shared" si="42"/>
        <v>technology</v>
      </c>
      <c r="R654" t="str">
        <f t="shared" si="43"/>
        <v>web</v>
      </c>
    </row>
    <row r="655" spans="1:18" ht="34.5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2338.833333333333</v>
      </c>
      <c r="P655" s="5">
        <f t="shared" si="41"/>
        <v>59.970085470085472</v>
      </c>
      <c r="Q655" t="str">
        <f t="shared" si="42"/>
        <v>technology</v>
      </c>
      <c r="R655" t="str">
        <f t="shared" si="43"/>
        <v>web</v>
      </c>
    </row>
    <row r="656" spans="1:18" ht="17.2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508.38857142857148</v>
      </c>
      <c r="P656" s="5">
        <f t="shared" si="41"/>
        <v>58.9973474801061</v>
      </c>
      <c r="Q656" t="str">
        <f t="shared" si="42"/>
        <v>music</v>
      </c>
      <c r="R656" t="str">
        <f t="shared" si="43"/>
        <v>metal</v>
      </c>
    </row>
    <row r="657" spans="1:18" ht="17.2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191.47826086956522</v>
      </c>
      <c r="P657" s="5">
        <f t="shared" si="41"/>
        <v>50.045454545454547</v>
      </c>
      <c r="Q657" t="str">
        <f t="shared" si="42"/>
        <v>photography</v>
      </c>
      <c r="R657" t="str">
        <f t="shared" si="43"/>
        <v>photography books</v>
      </c>
    </row>
    <row r="658" spans="1:18" ht="34.5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42.127533783783782</v>
      </c>
      <c r="P658" s="5">
        <f t="shared" si="41"/>
        <v>98.966269841269835</v>
      </c>
      <c r="Q658" t="str">
        <f t="shared" si="42"/>
        <v>food</v>
      </c>
      <c r="R658" t="str">
        <f t="shared" si="43"/>
        <v>food trucks</v>
      </c>
    </row>
    <row r="659" spans="1:18" ht="17.2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8.24</v>
      </c>
      <c r="P659" s="5">
        <f t="shared" si="41"/>
        <v>58.857142857142854</v>
      </c>
      <c r="Q659" t="str">
        <f t="shared" si="42"/>
        <v>film &amp; video</v>
      </c>
      <c r="R659" t="str">
        <f t="shared" si="43"/>
        <v>science fiction</v>
      </c>
    </row>
    <row r="660" spans="1:18" ht="17.2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60.064638783269963</v>
      </c>
      <c r="P660" s="5">
        <f t="shared" si="41"/>
        <v>81.010256410256417</v>
      </c>
      <c r="Q660" t="str">
        <f t="shared" si="42"/>
        <v>music</v>
      </c>
      <c r="R660" t="str">
        <f t="shared" si="43"/>
        <v>rock</v>
      </c>
    </row>
    <row r="661" spans="1:18" ht="17.2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47.232808616404313</v>
      </c>
      <c r="P661" s="5">
        <f t="shared" si="41"/>
        <v>76.013333333333335</v>
      </c>
      <c r="Q661" t="str">
        <f t="shared" si="42"/>
        <v>film &amp; video</v>
      </c>
      <c r="R661" t="str">
        <f t="shared" si="43"/>
        <v>documentary</v>
      </c>
    </row>
    <row r="662" spans="1:18" ht="17.2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81.736263736263737</v>
      </c>
      <c r="P662" s="5">
        <f t="shared" si="41"/>
        <v>96.597402597402592</v>
      </c>
      <c r="Q662" t="str">
        <f t="shared" si="42"/>
        <v>theater</v>
      </c>
      <c r="R662" t="str">
        <f t="shared" si="43"/>
        <v>plays</v>
      </c>
    </row>
    <row r="663" spans="1:18" ht="17.2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54.187265917603</v>
      </c>
      <c r="P663" s="5">
        <f t="shared" si="41"/>
        <v>76.957446808510639</v>
      </c>
      <c r="Q663" t="str">
        <f t="shared" si="42"/>
        <v>music</v>
      </c>
      <c r="R663" t="str">
        <f t="shared" si="43"/>
        <v>jazz</v>
      </c>
    </row>
    <row r="664" spans="1:18" ht="17.2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97.868131868131869</v>
      </c>
      <c r="P664" s="5">
        <f t="shared" si="41"/>
        <v>67.984732824427482</v>
      </c>
      <c r="Q664" t="str">
        <f t="shared" si="42"/>
        <v>theater</v>
      </c>
      <c r="R664" t="str">
        <f t="shared" si="43"/>
        <v>plays</v>
      </c>
    </row>
    <row r="665" spans="1:18" ht="17.2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77.239999999999995</v>
      </c>
      <c r="P665" s="5">
        <f t="shared" si="41"/>
        <v>88.781609195402297</v>
      </c>
      <c r="Q665" t="str">
        <f t="shared" si="42"/>
        <v>theater</v>
      </c>
      <c r="R665" t="str">
        <f t="shared" si="43"/>
        <v>plays</v>
      </c>
    </row>
    <row r="666" spans="1:18" ht="17.2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33.464735516372798</v>
      </c>
      <c r="P666" s="5">
        <f t="shared" si="41"/>
        <v>24.99623706491063</v>
      </c>
      <c r="Q666" t="str">
        <f t="shared" si="42"/>
        <v>music</v>
      </c>
      <c r="R666" t="str">
        <f t="shared" si="43"/>
        <v>jazz</v>
      </c>
    </row>
    <row r="667" spans="1:18" ht="34.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239.58823529411765</v>
      </c>
      <c r="P667" s="5">
        <f t="shared" si="41"/>
        <v>44.922794117647058</v>
      </c>
      <c r="Q667" t="str">
        <f t="shared" si="42"/>
        <v>film &amp; video</v>
      </c>
      <c r="R667" t="str">
        <f t="shared" si="43"/>
        <v>documentary</v>
      </c>
    </row>
    <row r="668" spans="1:18" ht="17.2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64.032258064516128</v>
      </c>
      <c r="P668" s="5">
        <f t="shared" si="41"/>
        <v>79.400000000000006</v>
      </c>
      <c r="Q668" t="str">
        <f t="shared" si="42"/>
        <v>theater</v>
      </c>
      <c r="R668" t="str">
        <f t="shared" si="43"/>
        <v>plays</v>
      </c>
    </row>
    <row r="669" spans="1:18" ht="34.5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176.15942028985506</v>
      </c>
      <c r="P669" s="5">
        <f t="shared" si="41"/>
        <v>29.009546539379475</v>
      </c>
      <c r="Q669" t="str">
        <f t="shared" si="42"/>
        <v>journalism</v>
      </c>
      <c r="R669" t="str">
        <f t="shared" si="43"/>
        <v>audio</v>
      </c>
    </row>
    <row r="670" spans="1:18" ht="34.5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20.33818181818182</v>
      </c>
      <c r="P670" s="5">
        <f t="shared" si="41"/>
        <v>73.59210526315789</v>
      </c>
      <c r="Q670" t="str">
        <f t="shared" si="42"/>
        <v>theater</v>
      </c>
      <c r="R670" t="str">
        <f t="shared" si="43"/>
        <v>plays</v>
      </c>
    </row>
    <row r="671" spans="1:18" ht="17.2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358.64754098360658</v>
      </c>
      <c r="P671" s="5">
        <f t="shared" si="41"/>
        <v>107.97038864898211</v>
      </c>
      <c r="Q671" t="str">
        <f t="shared" si="42"/>
        <v>theater</v>
      </c>
      <c r="R671" t="str">
        <f t="shared" si="43"/>
        <v>plays</v>
      </c>
    </row>
    <row r="672" spans="1:18" ht="34.5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468.85802469135803</v>
      </c>
      <c r="P672" s="5">
        <f t="shared" si="41"/>
        <v>68.987284287011803</v>
      </c>
      <c r="Q672" t="str">
        <f t="shared" si="42"/>
        <v>music</v>
      </c>
      <c r="R672" t="str">
        <f t="shared" si="43"/>
        <v>indie rock</v>
      </c>
    </row>
    <row r="673" spans="1:18" ht="34.5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122.05635245901641</v>
      </c>
      <c r="P673" s="5">
        <f t="shared" si="41"/>
        <v>111.02236719478098</v>
      </c>
      <c r="Q673" t="str">
        <f t="shared" si="42"/>
        <v>theater</v>
      </c>
      <c r="R673" t="str">
        <f t="shared" si="43"/>
        <v>plays</v>
      </c>
    </row>
    <row r="674" spans="1:18" ht="17.2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55.931783729156137</v>
      </c>
      <c r="P674" s="5">
        <f t="shared" si="41"/>
        <v>24.997515808491418</v>
      </c>
      <c r="Q674" t="str">
        <f t="shared" si="42"/>
        <v>theater</v>
      </c>
      <c r="R674" t="str">
        <f t="shared" si="43"/>
        <v>plays</v>
      </c>
    </row>
    <row r="675" spans="1:18" ht="17.2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43.660714285714285</v>
      </c>
      <c r="P675" s="5">
        <f t="shared" si="41"/>
        <v>42.155172413793103</v>
      </c>
      <c r="Q675" t="str">
        <f t="shared" si="42"/>
        <v>music</v>
      </c>
      <c r="R675" t="str">
        <f t="shared" si="43"/>
        <v>indie rock</v>
      </c>
    </row>
    <row r="676" spans="1:18" ht="17.2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33.53837141183363</v>
      </c>
      <c r="P676" s="5">
        <f t="shared" si="41"/>
        <v>47.003284072249592</v>
      </c>
      <c r="Q676" t="str">
        <f t="shared" si="42"/>
        <v>photography</v>
      </c>
      <c r="R676" t="str">
        <f t="shared" si="43"/>
        <v>photography books</v>
      </c>
    </row>
    <row r="677" spans="1:18" ht="17.2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122.97938144329896</v>
      </c>
      <c r="P677" s="5">
        <f t="shared" si="41"/>
        <v>36.0392749244713</v>
      </c>
      <c r="Q677" t="str">
        <f t="shared" si="42"/>
        <v>journalism</v>
      </c>
      <c r="R677" t="str">
        <f t="shared" si="43"/>
        <v>audio</v>
      </c>
    </row>
    <row r="678" spans="1:18" ht="34.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189.74959871589084</v>
      </c>
      <c r="P678" s="5">
        <f t="shared" si="41"/>
        <v>101.03760683760684</v>
      </c>
      <c r="Q678" t="str">
        <f t="shared" si="42"/>
        <v>photography</v>
      </c>
      <c r="R678" t="str">
        <f t="shared" si="43"/>
        <v>photography books</v>
      </c>
    </row>
    <row r="679" spans="1:18" ht="17.2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83.622641509433961</v>
      </c>
      <c r="P679" s="5">
        <f t="shared" si="41"/>
        <v>39.927927927927925</v>
      </c>
      <c r="Q679" t="str">
        <f t="shared" si="42"/>
        <v>publishing</v>
      </c>
      <c r="R679" t="str">
        <f t="shared" si="43"/>
        <v>fiction</v>
      </c>
    </row>
    <row r="680" spans="1:18" ht="17.2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17.968844221105527</v>
      </c>
      <c r="P680" s="5">
        <f t="shared" si="41"/>
        <v>83.158139534883716</v>
      </c>
      <c r="Q680" t="str">
        <f t="shared" si="42"/>
        <v>film &amp; video</v>
      </c>
      <c r="R680" t="str">
        <f t="shared" si="43"/>
        <v>drama</v>
      </c>
    </row>
    <row r="681" spans="1:18" ht="17.2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1036.5</v>
      </c>
      <c r="P681" s="5">
        <f t="shared" si="41"/>
        <v>39.97520661157025</v>
      </c>
      <c r="Q681" t="str">
        <f t="shared" si="42"/>
        <v>food</v>
      </c>
      <c r="R681" t="str">
        <f t="shared" si="43"/>
        <v>food trucks</v>
      </c>
    </row>
    <row r="682" spans="1:18" ht="34.5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97.405219780219781</v>
      </c>
      <c r="P682" s="5">
        <f t="shared" si="41"/>
        <v>47.993908629441627</v>
      </c>
      <c r="Q682" t="str">
        <f t="shared" si="42"/>
        <v>games</v>
      </c>
      <c r="R682" t="str">
        <f t="shared" si="43"/>
        <v>mobile games</v>
      </c>
    </row>
    <row r="683" spans="1:18" ht="34.5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86.386203150461711</v>
      </c>
      <c r="P683" s="5">
        <f t="shared" si="41"/>
        <v>95.978877489438744</v>
      </c>
      <c r="Q683" t="str">
        <f t="shared" si="42"/>
        <v>theater</v>
      </c>
      <c r="R683" t="str">
        <f t="shared" si="43"/>
        <v>plays</v>
      </c>
    </row>
    <row r="684" spans="1:18" ht="17.2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150.16666666666666</v>
      </c>
      <c r="P684" s="5">
        <f t="shared" si="41"/>
        <v>78.728155339805824</v>
      </c>
      <c r="Q684" t="str">
        <f t="shared" si="42"/>
        <v>theater</v>
      </c>
      <c r="R684" t="str">
        <f t="shared" si="43"/>
        <v>plays</v>
      </c>
    </row>
    <row r="685" spans="1:18" ht="17.2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358.43478260869563</v>
      </c>
      <c r="P685" s="5">
        <f t="shared" si="41"/>
        <v>56.081632653061227</v>
      </c>
      <c r="Q685" t="str">
        <f t="shared" si="42"/>
        <v>theater</v>
      </c>
      <c r="R685" t="str">
        <f t="shared" si="43"/>
        <v>plays</v>
      </c>
    </row>
    <row r="686" spans="1:18" ht="17.2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542.85714285714289</v>
      </c>
      <c r="P686" s="5">
        <f t="shared" si="41"/>
        <v>69.090909090909093</v>
      </c>
      <c r="Q686" t="str">
        <f t="shared" si="42"/>
        <v>publishing</v>
      </c>
      <c r="R686" t="str">
        <f t="shared" si="43"/>
        <v>nonfiction</v>
      </c>
    </row>
    <row r="687" spans="1:18" ht="34.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67.500714285714281</v>
      </c>
      <c r="P687" s="5">
        <f t="shared" si="41"/>
        <v>102.05291576673866</v>
      </c>
      <c r="Q687" t="str">
        <f t="shared" si="42"/>
        <v>theater</v>
      </c>
      <c r="R687" t="str">
        <f t="shared" si="43"/>
        <v>plays</v>
      </c>
    </row>
    <row r="688" spans="1:18" ht="17.2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191.74666666666667</v>
      </c>
      <c r="P688" s="5">
        <f t="shared" si="41"/>
        <v>107.32089552238806</v>
      </c>
      <c r="Q688" t="str">
        <f t="shared" si="42"/>
        <v>technology</v>
      </c>
      <c r="R688" t="str">
        <f t="shared" si="43"/>
        <v>wearables</v>
      </c>
    </row>
    <row r="689" spans="1:18" ht="17.2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932</v>
      </c>
      <c r="P689" s="5">
        <f t="shared" si="41"/>
        <v>51.970260223048328</v>
      </c>
      <c r="Q689" t="str">
        <f t="shared" si="42"/>
        <v>theater</v>
      </c>
      <c r="R689" t="str">
        <f t="shared" si="43"/>
        <v>plays</v>
      </c>
    </row>
    <row r="690" spans="1:18" ht="17.2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429.27586206896552</v>
      </c>
      <c r="P690" s="5">
        <f t="shared" si="41"/>
        <v>71.137142857142862</v>
      </c>
      <c r="Q690" t="str">
        <f t="shared" si="42"/>
        <v>film &amp; video</v>
      </c>
      <c r="R690" t="str">
        <f t="shared" si="43"/>
        <v>television</v>
      </c>
    </row>
    <row r="691" spans="1:18" ht="17.2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100.65753424657535</v>
      </c>
      <c r="P691" s="5">
        <f t="shared" si="41"/>
        <v>106.49275362318841</v>
      </c>
      <c r="Q691" t="str">
        <f t="shared" si="42"/>
        <v>technology</v>
      </c>
      <c r="R691" t="str">
        <f t="shared" si="43"/>
        <v>web</v>
      </c>
    </row>
    <row r="692" spans="1:18" ht="17.2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226.61111111111109</v>
      </c>
      <c r="P692" s="5">
        <f t="shared" si="41"/>
        <v>42.93684210526316</v>
      </c>
      <c r="Q692" t="str">
        <f t="shared" si="42"/>
        <v>film &amp; video</v>
      </c>
      <c r="R692" t="str">
        <f t="shared" si="43"/>
        <v>documentary</v>
      </c>
    </row>
    <row r="693" spans="1:18" ht="17.2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142.38</v>
      </c>
      <c r="P693" s="5">
        <f t="shared" si="41"/>
        <v>30.037974683544302</v>
      </c>
      <c r="Q693" t="str">
        <f t="shared" si="42"/>
        <v>film &amp; video</v>
      </c>
      <c r="R693" t="str">
        <f t="shared" si="43"/>
        <v>documentary</v>
      </c>
    </row>
    <row r="694" spans="1:18" ht="34.5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90.633333333333326</v>
      </c>
      <c r="P694" s="5">
        <f t="shared" si="41"/>
        <v>70.623376623376629</v>
      </c>
      <c r="Q694" t="str">
        <f t="shared" si="42"/>
        <v>music</v>
      </c>
      <c r="R694" t="str">
        <f t="shared" si="43"/>
        <v>rock</v>
      </c>
    </row>
    <row r="695" spans="1:18" ht="34.5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63.966740576496676</v>
      </c>
      <c r="P695" s="5">
        <f t="shared" si="41"/>
        <v>66.016018306636155</v>
      </c>
      <c r="Q695" t="str">
        <f t="shared" si="42"/>
        <v>theater</v>
      </c>
      <c r="R695" t="str">
        <f t="shared" si="43"/>
        <v>plays</v>
      </c>
    </row>
    <row r="696" spans="1:18" ht="17.2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84.131868131868131</v>
      </c>
      <c r="P696" s="5">
        <f t="shared" si="41"/>
        <v>96.911392405063296</v>
      </c>
      <c r="Q696" t="str">
        <f t="shared" si="42"/>
        <v>theater</v>
      </c>
      <c r="R696" t="str">
        <f t="shared" si="43"/>
        <v>plays</v>
      </c>
    </row>
    <row r="697" spans="1:18" ht="17.2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133.93478260869566</v>
      </c>
      <c r="P697" s="5">
        <f t="shared" si="41"/>
        <v>62.867346938775512</v>
      </c>
      <c r="Q697" t="str">
        <f t="shared" si="42"/>
        <v>music</v>
      </c>
      <c r="R697" t="str">
        <f t="shared" si="43"/>
        <v>rock</v>
      </c>
    </row>
    <row r="698" spans="1:18" ht="17.2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59.042047531992694</v>
      </c>
      <c r="P698" s="5">
        <f t="shared" si="41"/>
        <v>108.98537682789652</v>
      </c>
      <c r="Q698" t="str">
        <f t="shared" si="42"/>
        <v>theater</v>
      </c>
      <c r="R698" t="str">
        <f t="shared" si="43"/>
        <v>plays</v>
      </c>
    </row>
    <row r="699" spans="1:18" ht="34.5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152.80062063615205</v>
      </c>
      <c r="P699" s="5">
        <f t="shared" si="41"/>
        <v>26.999314599040439</v>
      </c>
      <c r="Q699" t="str">
        <f t="shared" si="42"/>
        <v>music</v>
      </c>
      <c r="R699" t="str">
        <f t="shared" si="43"/>
        <v>electric music</v>
      </c>
    </row>
    <row r="700" spans="1:18" ht="17.2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446.69121140142522</v>
      </c>
      <c r="P700" s="5">
        <f t="shared" si="41"/>
        <v>65.004147943311438</v>
      </c>
      <c r="Q700" t="str">
        <f t="shared" si="42"/>
        <v>technology</v>
      </c>
      <c r="R700" t="str">
        <f t="shared" si="43"/>
        <v>wearables</v>
      </c>
    </row>
    <row r="701" spans="1:18" ht="17.2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84.391891891891888</v>
      </c>
      <c r="P701" s="5">
        <f t="shared" si="41"/>
        <v>111.51785714285714</v>
      </c>
      <c r="Q701" t="str">
        <f t="shared" si="42"/>
        <v>film &amp; video</v>
      </c>
      <c r="R701" t="str">
        <f t="shared" si="43"/>
        <v>drama</v>
      </c>
    </row>
    <row r="702" spans="1:18" ht="34.5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3</v>
      </c>
      <c r="P702" s="5">
        <f t="shared" si="41"/>
        <v>3</v>
      </c>
      <c r="Q702" t="str">
        <f t="shared" si="42"/>
        <v>technology</v>
      </c>
      <c r="R702" t="str">
        <f t="shared" si="43"/>
        <v>wearables</v>
      </c>
    </row>
    <row r="703" spans="1:18" ht="34.5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175.02692307692308</v>
      </c>
      <c r="P703" s="5">
        <f t="shared" si="41"/>
        <v>110.99268292682927</v>
      </c>
      <c r="Q703" t="str">
        <f t="shared" si="42"/>
        <v>theater</v>
      </c>
      <c r="R703" t="str">
        <f t="shared" si="43"/>
        <v>plays</v>
      </c>
    </row>
    <row r="704" spans="1:18" ht="34.5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54.137931034482754</v>
      </c>
      <c r="P704" s="5">
        <f t="shared" si="41"/>
        <v>56.746987951807228</v>
      </c>
      <c r="Q704" t="str">
        <f t="shared" si="42"/>
        <v>technology</v>
      </c>
      <c r="R704" t="str">
        <f t="shared" si="43"/>
        <v>wearables</v>
      </c>
    </row>
    <row r="705" spans="1:18" ht="17.2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311.87381703470032</v>
      </c>
      <c r="P705" s="5">
        <f t="shared" si="41"/>
        <v>97.020608439646708</v>
      </c>
      <c r="Q705" t="str">
        <f t="shared" si="42"/>
        <v>publishing</v>
      </c>
      <c r="R705" t="str">
        <f t="shared" si="43"/>
        <v>translations</v>
      </c>
    </row>
    <row r="706" spans="1:18" ht="34.5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0"/>
        <v>122.78160919540231</v>
      </c>
      <c r="P706" s="5">
        <f t="shared" si="41"/>
        <v>92.08620689655173</v>
      </c>
      <c r="Q706" t="str">
        <f t="shared" si="42"/>
        <v>film &amp; video</v>
      </c>
      <c r="R706" t="str">
        <f t="shared" si="43"/>
        <v>animation</v>
      </c>
    </row>
    <row r="707" spans="1:18" ht="17.2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4">(E707/D707)*100</f>
        <v>99.026517383618156</v>
      </c>
      <c r="P707" s="5">
        <f t="shared" ref="P707:P770" si="45">E707/G707</f>
        <v>82.986666666666665</v>
      </c>
      <c r="Q707" t="str">
        <f t="shared" ref="Q707:Q770" si="46">LEFT(N707,SEARCH("/",N707)-1)</f>
        <v>publishing</v>
      </c>
      <c r="R707" t="str">
        <f t="shared" si="43"/>
        <v>nonfiction</v>
      </c>
    </row>
    <row r="708" spans="1:18" ht="34.5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127.84686346863469</v>
      </c>
      <c r="P708" s="5">
        <f t="shared" si="45"/>
        <v>103.03791821561339</v>
      </c>
      <c r="Q708" t="str">
        <f t="shared" si="46"/>
        <v>technology</v>
      </c>
      <c r="R708" t="str">
        <f t="shared" si="43"/>
        <v>web</v>
      </c>
    </row>
    <row r="709" spans="1:18" ht="34.5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158.61643835616439</v>
      </c>
      <c r="P709" s="5">
        <f t="shared" si="45"/>
        <v>68.922619047619051</v>
      </c>
      <c r="Q709" t="str">
        <f t="shared" si="46"/>
        <v>film &amp; video</v>
      </c>
      <c r="R709" t="str">
        <f t="shared" ref="R709:R772" si="47">RIGHT(N709,LEN(N709)-SEARCH("/",N709))</f>
        <v>drama</v>
      </c>
    </row>
    <row r="710" spans="1:18" ht="17.2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707.05882352941171</v>
      </c>
      <c r="P710" s="5">
        <f t="shared" si="45"/>
        <v>87.737226277372258</v>
      </c>
      <c r="Q710" t="str">
        <f t="shared" si="46"/>
        <v>theater</v>
      </c>
      <c r="R710" t="str">
        <f t="shared" si="47"/>
        <v>plays</v>
      </c>
    </row>
    <row r="711" spans="1:18" ht="17.2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142.38775510204081</v>
      </c>
      <c r="P711" s="5">
        <f t="shared" si="45"/>
        <v>75.021505376344081</v>
      </c>
      <c r="Q711" t="str">
        <f t="shared" si="46"/>
        <v>theater</v>
      </c>
      <c r="R711" t="str">
        <f t="shared" si="47"/>
        <v>plays</v>
      </c>
    </row>
    <row r="712" spans="1:18" ht="34.5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147.86046511627907</v>
      </c>
      <c r="P712" s="5">
        <f t="shared" si="45"/>
        <v>50.863999999999997</v>
      </c>
      <c r="Q712" t="str">
        <f t="shared" si="46"/>
        <v>theater</v>
      </c>
      <c r="R712" t="str">
        <f t="shared" si="47"/>
        <v>plays</v>
      </c>
    </row>
    <row r="713" spans="1:18" ht="34.5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20.322580645161288</v>
      </c>
      <c r="P713" s="5">
        <f t="shared" si="45"/>
        <v>90</v>
      </c>
      <c r="Q713" t="str">
        <f t="shared" si="46"/>
        <v>theater</v>
      </c>
      <c r="R713" t="str">
        <f t="shared" si="47"/>
        <v>plays</v>
      </c>
    </row>
    <row r="714" spans="1:18" ht="34.5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1840.625</v>
      </c>
      <c r="P714" s="5">
        <f t="shared" si="45"/>
        <v>72.896039603960389</v>
      </c>
      <c r="Q714" t="str">
        <f t="shared" si="46"/>
        <v>theater</v>
      </c>
      <c r="R714" t="str">
        <f t="shared" si="47"/>
        <v>plays</v>
      </c>
    </row>
    <row r="715" spans="1:18" ht="17.2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161.94202898550725</v>
      </c>
      <c r="P715" s="5">
        <f t="shared" si="45"/>
        <v>108.48543689320388</v>
      </c>
      <c r="Q715" t="str">
        <f t="shared" si="46"/>
        <v>publishing</v>
      </c>
      <c r="R715" t="str">
        <f t="shared" si="47"/>
        <v>radio &amp; podcasts</v>
      </c>
    </row>
    <row r="716" spans="1:18" ht="34.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472.82077922077923</v>
      </c>
      <c r="P716" s="5">
        <f t="shared" si="45"/>
        <v>101.98095238095237</v>
      </c>
      <c r="Q716" t="str">
        <f t="shared" si="46"/>
        <v>music</v>
      </c>
      <c r="R716" t="str">
        <f t="shared" si="47"/>
        <v>rock</v>
      </c>
    </row>
    <row r="717" spans="1:18" ht="17.2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24.466101694915253</v>
      </c>
      <c r="P717" s="5">
        <f t="shared" si="45"/>
        <v>44.009146341463413</v>
      </c>
      <c r="Q717" t="str">
        <f t="shared" si="46"/>
        <v>games</v>
      </c>
      <c r="R717" t="str">
        <f t="shared" si="47"/>
        <v>mobile games</v>
      </c>
    </row>
    <row r="718" spans="1:18" ht="17.2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517.65</v>
      </c>
      <c r="P718" s="5">
        <f t="shared" si="45"/>
        <v>65.942675159235662</v>
      </c>
      <c r="Q718" t="str">
        <f t="shared" si="46"/>
        <v>theater</v>
      </c>
      <c r="R718" t="str">
        <f t="shared" si="47"/>
        <v>plays</v>
      </c>
    </row>
    <row r="719" spans="1:18" ht="34.5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247.64285714285714</v>
      </c>
      <c r="P719" s="5">
        <f t="shared" si="45"/>
        <v>24.987387387387386</v>
      </c>
      <c r="Q719" t="str">
        <f t="shared" si="46"/>
        <v>film &amp; video</v>
      </c>
      <c r="R719" t="str">
        <f t="shared" si="47"/>
        <v>documentary</v>
      </c>
    </row>
    <row r="720" spans="1:18" ht="17.2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100.20481927710843</v>
      </c>
      <c r="P720" s="5">
        <f t="shared" si="45"/>
        <v>28.003367003367003</v>
      </c>
      <c r="Q720" t="str">
        <f t="shared" si="46"/>
        <v>technology</v>
      </c>
      <c r="R720" t="str">
        <f t="shared" si="47"/>
        <v>wearables</v>
      </c>
    </row>
    <row r="721" spans="1:18" ht="17.2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153</v>
      </c>
      <c r="P721" s="5">
        <f t="shared" si="45"/>
        <v>85.829268292682926</v>
      </c>
      <c r="Q721" t="str">
        <f t="shared" si="46"/>
        <v>publishing</v>
      </c>
      <c r="R721" t="str">
        <f t="shared" si="47"/>
        <v>fiction</v>
      </c>
    </row>
    <row r="722" spans="1:18" ht="34.5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37.091954022988503</v>
      </c>
      <c r="P722" s="5">
        <f t="shared" si="45"/>
        <v>84.921052631578945</v>
      </c>
      <c r="Q722" t="str">
        <f t="shared" si="46"/>
        <v>theater</v>
      </c>
      <c r="R722" t="str">
        <f t="shared" si="47"/>
        <v>plays</v>
      </c>
    </row>
    <row r="723" spans="1:18" ht="34.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4.392394822006473</v>
      </c>
      <c r="P723" s="5">
        <f t="shared" si="45"/>
        <v>90.483333333333334</v>
      </c>
      <c r="Q723" t="str">
        <f t="shared" si="46"/>
        <v>music</v>
      </c>
      <c r="R723" t="str">
        <f t="shared" si="47"/>
        <v>rock</v>
      </c>
    </row>
    <row r="724" spans="1:18" ht="17.2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156.50721649484535</v>
      </c>
      <c r="P724" s="5">
        <f t="shared" si="45"/>
        <v>25.00197628458498</v>
      </c>
      <c r="Q724" t="str">
        <f t="shared" si="46"/>
        <v>film &amp; video</v>
      </c>
      <c r="R724" t="str">
        <f t="shared" si="47"/>
        <v>documentary</v>
      </c>
    </row>
    <row r="725" spans="1:18" ht="17.2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270.40816326530609</v>
      </c>
      <c r="P725" s="5">
        <f t="shared" si="45"/>
        <v>92.013888888888886</v>
      </c>
      <c r="Q725" t="str">
        <f t="shared" si="46"/>
        <v>theater</v>
      </c>
      <c r="R725" t="str">
        <f t="shared" si="47"/>
        <v>plays</v>
      </c>
    </row>
    <row r="726" spans="1:18" ht="34.5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134.05952380952382</v>
      </c>
      <c r="P726" s="5">
        <f t="shared" si="45"/>
        <v>93.066115702479337</v>
      </c>
      <c r="Q726" t="str">
        <f t="shared" si="46"/>
        <v>theater</v>
      </c>
      <c r="R726" t="str">
        <f t="shared" si="47"/>
        <v>plays</v>
      </c>
    </row>
    <row r="727" spans="1:18" ht="17.2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50.398033126293996</v>
      </c>
      <c r="P727" s="5">
        <f t="shared" si="45"/>
        <v>61.008145363408524</v>
      </c>
      <c r="Q727" t="str">
        <f t="shared" si="46"/>
        <v>games</v>
      </c>
      <c r="R727" t="str">
        <f t="shared" si="47"/>
        <v>mobile games</v>
      </c>
    </row>
    <row r="728" spans="1:18" ht="34.5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88.815837937384899</v>
      </c>
      <c r="P728" s="5">
        <f t="shared" si="45"/>
        <v>92.036259541984734</v>
      </c>
      <c r="Q728" t="str">
        <f t="shared" si="46"/>
        <v>theater</v>
      </c>
      <c r="R728" t="str">
        <f t="shared" si="47"/>
        <v>plays</v>
      </c>
    </row>
    <row r="729" spans="1:18" ht="17.2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165</v>
      </c>
      <c r="P729" s="5">
        <f t="shared" si="45"/>
        <v>81.132596685082873</v>
      </c>
      <c r="Q729" t="str">
        <f t="shared" si="46"/>
        <v>technology</v>
      </c>
      <c r="R729" t="str">
        <f t="shared" si="47"/>
        <v>web</v>
      </c>
    </row>
    <row r="730" spans="1:18" ht="34.5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17.5</v>
      </c>
      <c r="P730" s="5">
        <f t="shared" si="45"/>
        <v>73.5</v>
      </c>
      <c r="Q730" t="str">
        <f t="shared" si="46"/>
        <v>theater</v>
      </c>
      <c r="R730" t="str">
        <f t="shared" si="47"/>
        <v>plays</v>
      </c>
    </row>
    <row r="731" spans="1:18" ht="34.5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185.66071428571428</v>
      </c>
      <c r="P731" s="5">
        <f t="shared" si="45"/>
        <v>85.221311475409834</v>
      </c>
      <c r="Q731" t="str">
        <f t="shared" si="46"/>
        <v>film &amp; video</v>
      </c>
      <c r="R731" t="str">
        <f t="shared" si="47"/>
        <v>drama</v>
      </c>
    </row>
    <row r="732" spans="1:18" ht="17.2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412.6631944444444</v>
      </c>
      <c r="P732" s="5">
        <f t="shared" si="45"/>
        <v>110.96825396825396</v>
      </c>
      <c r="Q732" t="str">
        <f t="shared" si="46"/>
        <v>technology</v>
      </c>
      <c r="R732" t="str">
        <f t="shared" si="47"/>
        <v>wearables</v>
      </c>
    </row>
    <row r="733" spans="1:18" ht="17.2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90.25</v>
      </c>
      <c r="P733" s="5">
        <f t="shared" si="45"/>
        <v>32.968036529680369</v>
      </c>
      <c r="Q733" t="str">
        <f t="shared" si="46"/>
        <v>technology</v>
      </c>
      <c r="R733" t="str">
        <f t="shared" si="47"/>
        <v>web</v>
      </c>
    </row>
    <row r="734" spans="1:18" ht="17.2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91.984615384615381</v>
      </c>
      <c r="P734" s="5">
        <f t="shared" si="45"/>
        <v>96.005352363960753</v>
      </c>
      <c r="Q734" t="str">
        <f t="shared" si="46"/>
        <v>music</v>
      </c>
      <c r="R734" t="str">
        <f t="shared" si="47"/>
        <v>rock</v>
      </c>
    </row>
    <row r="735" spans="1:18" ht="17.2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527.00632911392404</v>
      </c>
      <c r="P735" s="5">
        <f t="shared" si="45"/>
        <v>84.96632653061225</v>
      </c>
      <c r="Q735" t="str">
        <f t="shared" si="46"/>
        <v>music</v>
      </c>
      <c r="R735" t="str">
        <f t="shared" si="47"/>
        <v>metal</v>
      </c>
    </row>
    <row r="736" spans="1:18" ht="17.2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319.14285714285711</v>
      </c>
      <c r="P736" s="5">
        <f t="shared" si="45"/>
        <v>25.007462686567163</v>
      </c>
      <c r="Q736" t="str">
        <f t="shared" si="46"/>
        <v>theater</v>
      </c>
      <c r="R736" t="str">
        <f t="shared" si="47"/>
        <v>plays</v>
      </c>
    </row>
    <row r="737" spans="1:18" ht="34.5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354.18867924528303</v>
      </c>
      <c r="P737" s="5">
        <f t="shared" si="45"/>
        <v>65.998995479658461</v>
      </c>
      <c r="Q737" t="str">
        <f t="shared" si="46"/>
        <v>photography</v>
      </c>
      <c r="R737" t="str">
        <f t="shared" si="47"/>
        <v>photography books</v>
      </c>
    </row>
    <row r="738" spans="1:18" ht="17.2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32.896103896103895</v>
      </c>
      <c r="P738" s="5">
        <f t="shared" si="45"/>
        <v>87.34482758620689</v>
      </c>
      <c r="Q738" t="str">
        <f t="shared" si="46"/>
        <v>publishing</v>
      </c>
      <c r="R738" t="str">
        <f t="shared" si="47"/>
        <v>nonfiction</v>
      </c>
    </row>
    <row r="739" spans="1:18" ht="34.5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135.8918918918919</v>
      </c>
      <c r="P739" s="5">
        <f t="shared" si="45"/>
        <v>27.933333333333334</v>
      </c>
      <c r="Q739" t="str">
        <f t="shared" si="46"/>
        <v>music</v>
      </c>
      <c r="R739" t="str">
        <f t="shared" si="47"/>
        <v>indie rock</v>
      </c>
    </row>
    <row r="740" spans="1:18" ht="34.5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2.0843373493975905</v>
      </c>
      <c r="P740" s="5">
        <f t="shared" si="45"/>
        <v>103.8</v>
      </c>
      <c r="Q740" t="str">
        <f t="shared" si="46"/>
        <v>theater</v>
      </c>
      <c r="R740" t="str">
        <f t="shared" si="47"/>
        <v>plays</v>
      </c>
    </row>
    <row r="741" spans="1:18" ht="17.2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61</v>
      </c>
      <c r="P741" s="5">
        <f t="shared" si="45"/>
        <v>31.937172774869111</v>
      </c>
      <c r="Q741" t="str">
        <f t="shared" si="46"/>
        <v>music</v>
      </c>
      <c r="R741" t="str">
        <f t="shared" si="47"/>
        <v>indie rock</v>
      </c>
    </row>
    <row r="742" spans="1:18" ht="34.5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30.037735849056602</v>
      </c>
      <c r="P742" s="5">
        <f t="shared" si="45"/>
        <v>99.5</v>
      </c>
      <c r="Q742" t="str">
        <f t="shared" si="46"/>
        <v>theater</v>
      </c>
      <c r="R742" t="str">
        <f t="shared" si="47"/>
        <v>plays</v>
      </c>
    </row>
    <row r="743" spans="1:18" ht="17.2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1179.1666666666665</v>
      </c>
      <c r="P743" s="5">
        <f t="shared" si="45"/>
        <v>108.84615384615384</v>
      </c>
      <c r="Q743" t="str">
        <f t="shared" si="46"/>
        <v>theater</v>
      </c>
      <c r="R743" t="str">
        <f t="shared" si="47"/>
        <v>plays</v>
      </c>
    </row>
    <row r="744" spans="1:18" ht="34.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1126.0833333333335</v>
      </c>
      <c r="P744" s="5">
        <f t="shared" si="45"/>
        <v>110.76229508196721</v>
      </c>
      <c r="Q744" t="str">
        <f t="shared" si="46"/>
        <v>music</v>
      </c>
      <c r="R744" t="str">
        <f t="shared" si="47"/>
        <v>electric music</v>
      </c>
    </row>
    <row r="745" spans="1:18" ht="34.5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12.923076923076923</v>
      </c>
      <c r="P745" s="5">
        <f t="shared" si="45"/>
        <v>29.647058823529413</v>
      </c>
      <c r="Q745" t="str">
        <f t="shared" si="46"/>
        <v>theater</v>
      </c>
      <c r="R745" t="str">
        <f t="shared" si="47"/>
        <v>plays</v>
      </c>
    </row>
    <row r="746" spans="1:18" ht="17.2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712</v>
      </c>
      <c r="P746" s="5">
        <f t="shared" si="45"/>
        <v>101.71428571428571</v>
      </c>
      <c r="Q746" t="str">
        <f t="shared" si="46"/>
        <v>theater</v>
      </c>
      <c r="R746" t="str">
        <f t="shared" si="47"/>
        <v>plays</v>
      </c>
    </row>
    <row r="747" spans="1:18" ht="34.5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30.304347826086957</v>
      </c>
      <c r="P747" s="5">
        <f t="shared" si="45"/>
        <v>61.5</v>
      </c>
      <c r="Q747" t="str">
        <f t="shared" si="46"/>
        <v>technology</v>
      </c>
      <c r="R747" t="str">
        <f t="shared" si="47"/>
        <v>wearables</v>
      </c>
    </row>
    <row r="748" spans="1:18" ht="17.2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212.50896057347671</v>
      </c>
      <c r="P748" s="5">
        <f t="shared" si="45"/>
        <v>35</v>
      </c>
      <c r="Q748" t="str">
        <f t="shared" si="46"/>
        <v>technology</v>
      </c>
      <c r="R748" t="str">
        <f t="shared" si="47"/>
        <v>web</v>
      </c>
    </row>
    <row r="749" spans="1:18" ht="17.2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228.85714285714286</v>
      </c>
      <c r="P749" s="5">
        <f t="shared" si="45"/>
        <v>40.049999999999997</v>
      </c>
      <c r="Q749" t="str">
        <f t="shared" si="46"/>
        <v>theater</v>
      </c>
      <c r="R749" t="str">
        <f t="shared" si="47"/>
        <v>plays</v>
      </c>
    </row>
    <row r="750" spans="1:18" ht="17.2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34.959979476654695</v>
      </c>
      <c r="P750" s="5">
        <f t="shared" si="45"/>
        <v>110.97231270358306</v>
      </c>
      <c r="Q750" t="str">
        <f t="shared" si="46"/>
        <v>film &amp; video</v>
      </c>
      <c r="R750" t="str">
        <f t="shared" si="47"/>
        <v>animation</v>
      </c>
    </row>
    <row r="751" spans="1:18" ht="17.2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157.29069767441862</v>
      </c>
      <c r="P751" s="5">
        <f t="shared" si="45"/>
        <v>36.959016393442624</v>
      </c>
      <c r="Q751" t="str">
        <f t="shared" si="46"/>
        <v>technology</v>
      </c>
      <c r="R751" t="str">
        <f t="shared" si="47"/>
        <v>wearables</v>
      </c>
    </row>
    <row r="752" spans="1:18" ht="34.5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1</v>
      </c>
      <c r="P752" s="5">
        <f t="shared" si="45"/>
        <v>1</v>
      </c>
      <c r="Q752" t="str">
        <f t="shared" si="46"/>
        <v>music</v>
      </c>
      <c r="R752" t="str">
        <f t="shared" si="47"/>
        <v>electric music</v>
      </c>
    </row>
    <row r="753" spans="1:18" ht="17.2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232.30555555555554</v>
      </c>
      <c r="P753" s="5">
        <f t="shared" si="45"/>
        <v>30.974074074074075</v>
      </c>
      <c r="Q753" t="str">
        <f t="shared" si="46"/>
        <v>publishing</v>
      </c>
      <c r="R753" t="str">
        <f t="shared" si="47"/>
        <v>nonfiction</v>
      </c>
    </row>
    <row r="754" spans="1:18" ht="17.2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92.448275862068968</v>
      </c>
      <c r="P754" s="5">
        <f t="shared" si="45"/>
        <v>47.035087719298247</v>
      </c>
      <c r="Q754" t="str">
        <f t="shared" si="46"/>
        <v>theater</v>
      </c>
      <c r="R754" t="str">
        <f t="shared" si="47"/>
        <v>plays</v>
      </c>
    </row>
    <row r="755" spans="1:18" ht="17.2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256.70212765957444</v>
      </c>
      <c r="P755" s="5">
        <f t="shared" si="45"/>
        <v>88.065693430656935</v>
      </c>
      <c r="Q755" t="str">
        <f t="shared" si="46"/>
        <v>photography</v>
      </c>
      <c r="R755" t="str">
        <f t="shared" si="47"/>
        <v>photography books</v>
      </c>
    </row>
    <row r="756" spans="1:18" ht="17.2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168.47017045454547</v>
      </c>
      <c r="P756" s="5">
        <f t="shared" si="45"/>
        <v>37.005616224648989</v>
      </c>
      <c r="Q756" t="str">
        <f t="shared" si="46"/>
        <v>theater</v>
      </c>
      <c r="R756" t="str">
        <f t="shared" si="47"/>
        <v>plays</v>
      </c>
    </row>
    <row r="757" spans="1:18" ht="17.2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166.57777777777778</v>
      </c>
      <c r="P757" s="5">
        <f t="shared" si="45"/>
        <v>26.027777777777779</v>
      </c>
      <c r="Q757" t="str">
        <f t="shared" si="46"/>
        <v>theater</v>
      </c>
      <c r="R757" t="str">
        <f t="shared" si="47"/>
        <v>plays</v>
      </c>
    </row>
    <row r="758" spans="1:18" ht="34.5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772.07692307692309</v>
      </c>
      <c r="P758" s="5">
        <f t="shared" si="45"/>
        <v>67.817567567567565</v>
      </c>
      <c r="Q758" t="str">
        <f t="shared" si="46"/>
        <v>theater</v>
      </c>
      <c r="R758" t="str">
        <f t="shared" si="47"/>
        <v>plays</v>
      </c>
    </row>
    <row r="759" spans="1:18" ht="17.2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406.85714285714283</v>
      </c>
      <c r="P759" s="5">
        <f t="shared" si="45"/>
        <v>49.964912280701753</v>
      </c>
      <c r="Q759" t="str">
        <f t="shared" si="46"/>
        <v>film &amp; video</v>
      </c>
      <c r="R759" t="str">
        <f t="shared" si="47"/>
        <v>drama</v>
      </c>
    </row>
    <row r="760" spans="1:18" ht="17.2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564.20608108108115</v>
      </c>
      <c r="P760" s="5">
        <f t="shared" si="45"/>
        <v>110.01646903820817</v>
      </c>
      <c r="Q760" t="str">
        <f t="shared" si="46"/>
        <v>music</v>
      </c>
      <c r="R760" t="str">
        <f t="shared" si="47"/>
        <v>rock</v>
      </c>
    </row>
    <row r="761" spans="1:18" ht="34.5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68.426865671641792</v>
      </c>
      <c r="P761" s="5">
        <f t="shared" si="45"/>
        <v>89.964678178963894</v>
      </c>
      <c r="Q761" t="str">
        <f t="shared" si="46"/>
        <v>music</v>
      </c>
      <c r="R761" t="str">
        <f t="shared" si="47"/>
        <v>electric music</v>
      </c>
    </row>
    <row r="762" spans="1:18" ht="17.2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34.351966873706004</v>
      </c>
      <c r="P762" s="5">
        <f t="shared" si="45"/>
        <v>79.009523809523813</v>
      </c>
      <c r="Q762" t="str">
        <f t="shared" si="46"/>
        <v>games</v>
      </c>
      <c r="R762" t="str">
        <f t="shared" si="47"/>
        <v>video games</v>
      </c>
    </row>
    <row r="763" spans="1:18" ht="17.2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655.4545454545455</v>
      </c>
      <c r="P763" s="5">
        <f t="shared" si="45"/>
        <v>86.867469879518069</v>
      </c>
      <c r="Q763" t="str">
        <f t="shared" si="46"/>
        <v>music</v>
      </c>
      <c r="R763" t="str">
        <f t="shared" si="47"/>
        <v>rock</v>
      </c>
    </row>
    <row r="764" spans="1:18" ht="17.2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177.25714285714284</v>
      </c>
      <c r="P764" s="5">
        <f t="shared" si="45"/>
        <v>62.04</v>
      </c>
      <c r="Q764" t="str">
        <f t="shared" si="46"/>
        <v>music</v>
      </c>
      <c r="R764" t="str">
        <f t="shared" si="47"/>
        <v>jazz</v>
      </c>
    </row>
    <row r="765" spans="1:18" ht="17.2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113.17857142857144</v>
      </c>
      <c r="P765" s="5">
        <f t="shared" si="45"/>
        <v>26.970212765957445</v>
      </c>
      <c r="Q765" t="str">
        <f t="shared" si="46"/>
        <v>theater</v>
      </c>
      <c r="R765" t="str">
        <f t="shared" si="47"/>
        <v>plays</v>
      </c>
    </row>
    <row r="766" spans="1:18" ht="34.5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728.18181818181824</v>
      </c>
      <c r="P766" s="5">
        <f t="shared" si="45"/>
        <v>54.121621621621621</v>
      </c>
      <c r="Q766" t="str">
        <f t="shared" si="46"/>
        <v>music</v>
      </c>
      <c r="R766" t="str">
        <f t="shared" si="47"/>
        <v>rock</v>
      </c>
    </row>
    <row r="767" spans="1:18" ht="17.2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208.33333333333334</v>
      </c>
      <c r="P767" s="5">
        <f t="shared" si="45"/>
        <v>41.035353535353536</v>
      </c>
      <c r="Q767" t="str">
        <f t="shared" si="46"/>
        <v>music</v>
      </c>
      <c r="R767" t="str">
        <f t="shared" si="47"/>
        <v>indie rock</v>
      </c>
    </row>
    <row r="768" spans="1:18" ht="34.5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31.171232876712331</v>
      </c>
      <c r="P768" s="5">
        <f t="shared" si="45"/>
        <v>55.052419354838712</v>
      </c>
      <c r="Q768" t="str">
        <f t="shared" si="46"/>
        <v>film &amp; video</v>
      </c>
      <c r="R768" t="str">
        <f t="shared" si="47"/>
        <v>science fiction</v>
      </c>
    </row>
    <row r="769" spans="1:18" ht="34.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56.967078189300416</v>
      </c>
      <c r="P769" s="5">
        <f t="shared" si="45"/>
        <v>107.93762183235867</v>
      </c>
      <c r="Q769" t="str">
        <f t="shared" si="46"/>
        <v>publishing</v>
      </c>
      <c r="R769" t="str">
        <f t="shared" si="47"/>
        <v>translations</v>
      </c>
    </row>
    <row r="770" spans="1:18" ht="17.2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4"/>
        <v>231</v>
      </c>
      <c r="P770" s="5">
        <f t="shared" si="45"/>
        <v>73.92</v>
      </c>
      <c r="Q770" t="str">
        <f t="shared" si="46"/>
        <v>theater</v>
      </c>
      <c r="R770" t="str">
        <f t="shared" si="47"/>
        <v>plays</v>
      </c>
    </row>
    <row r="771" spans="1:18" ht="17.2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8">(E771/D771)*100</f>
        <v>86.867834394904463</v>
      </c>
      <c r="P771" s="5">
        <f t="shared" ref="P771:P834" si="49">E771/G771</f>
        <v>31.995894428152493</v>
      </c>
      <c r="Q771" t="str">
        <f t="shared" ref="Q771:Q834" si="50">LEFT(N771,SEARCH("/",N771)-1)</f>
        <v>games</v>
      </c>
      <c r="R771" t="str">
        <f t="shared" si="47"/>
        <v>video games</v>
      </c>
    </row>
    <row r="772" spans="1:18" ht="34.5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270.74418604651163</v>
      </c>
      <c r="P772" s="5">
        <f t="shared" si="49"/>
        <v>53.898148148148145</v>
      </c>
      <c r="Q772" t="str">
        <f t="shared" si="50"/>
        <v>theater</v>
      </c>
      <c r="R772" t="str">
        <f t="shared" si="47"/>
        <v>plays</v>
      </c>
    </row>
    <row r="773" spans="1:18" ht="34.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49.446428571428569</v>
      </c>
      <c r="P773" s="5">
        <f t="shared" si="49"/>
        <v>106.5</v>
      </c>
      <c r="Q773" t="str">
        <f t="shared" si="50"/>
        <v>theater</v>
      </c>
      <c r="R773" t="str">
        <f t="shared" ref="R773:R836" si="51">RIGHT(N773,LEN(N773)-SEARCH("/",N773))</f>
        <v>plays</v>
      </c>
    </row>
    <row r="774" spans="1:18" ht="17.2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113.3596256684492</v>
      </c>
      <c r="P774" s="5">
        <f t="shared" si="49"/>
        <v>32.999805409612762</v>
      </c>
      <c r="Q774" t="str">
        <f t="shared" si="50"/>
        <v>music</v>
      </c>
      <c r="R774" t="str">
        <f t="shared" si="51"/>
        <v>indie rock</v>
      </c>
    </row>
    <row r="775" spans="1:18" ht="17.2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190.55555555555554</v>
      </c>
      <c r="P775" s="5">
        <f t="shared" si="49"/>
        <v>43.00254993625159</v>
      </c>
      <c r="Q775" t="str">
        <f t="shared" si="50"/>
        <v>theater</v>
      </c>
      <c r="R775" t="str">
        <f t="shared" si="51"/>
        <v>plays</v>
      </c>
    </row>
    <row r="776" spans="1:18" ht="17.2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135.5</v>
      </c>
      <c r="P776" s="5">
        <f t="shared" si="49"/>
        <v>86.858974358974365</v>
      </c>
      <c r="Q776" t="str">
        <f t="shared" si="50"/>
        <v>technology</v>
      </c>
      <c r="R776" t="str">
        <f t="shared" si="51"/>
        <v>web</v>
      </c>
    </row>
    <row r="777" spans="1:18" ht="34.5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10.297872340425531</v>
      </c>
      <c r="P777" s="5">
        <f t="shared" si="49"/>
        <v>96.8</v>
      </c>
      <c r="Q777" t="str">
        <f t="shared" si="50"/>
        <v>music</v>
      </c>
      <c r="R777" t="str">
        <f t="shared" si="51"/>
        <v>rock</v>
      </c>
    </row>
    <row r="778" spans="1:18" ht="17.2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65.544223826714799</v>
      </c>
      <c r="P778" s="5">
        <f t="shared" si="49"/>
        <v>32.995456610631528</v>
      </c>
      <c r="Q778" t="str">
        <f t="shared" si="50"/>
        <v>theater</v>
      </c>
      <c r="R778" t="str">
        <f t="shared" si="51"/>
        <v>plays</v>
      </c>
    </row>
    <row r="779" spans="1:18" ht="17.2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49.026652452025587</v>
      </c>
      <c r="P779" s="5">
        <f t="shared" si="49"/>
        <v>68.028106508875737</v>
      </c>
      <c r="Q779" t="str">
        <f t="shared" si="50"/>
        <v>theater</v>
      </c>
      <c r="R779" t="str">
        <f t="shared" si="51"/>
        <v>plays</v>
      </c>
    </row>
    <row r="780" spans="1:18" ht="17.2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787.92307692307691</v>
      </c>
      <c r="P780" s="5">
        <f t="shared" si="49"/>
        <v>58.867816091954026</v>
      </c>
      <c r="Q780" t="str">
        <f t="shared" si="50"/>
        <v>film &amp; video</v>
      </c>
      <c r="R780" t="str">
        <f t="shared" si="51"/>
        <v>animation</v>
      </c>
    </row>
    <row r="781" spans="1:18" ht="17.2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80.306347746090154</v>
      </c>
      <c r="P781" s="5">
        <f t="shared" si="49"/>
        <v>105.04572803850782</v>
      </c>
      <c r="Q781" t="str">
        <f t="shared" si="50"/>
        <v>theater</v>
      </c>
      <c r="R781" t="str">
        <f t="shared" si="51"/>
        <v>plays</v>
      </c>
    </row>
    <row r="782" spans="1:18" ht="34.5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106.29411764705883</v>
      </c>
      <c r="P782" s="5">
        <f t="shared" si="49"/>
        <v>33.054878048780488</v>
      </c>
      <c r="Q782" t="str">
        <f t="shared" si="50"/>
        <v>film &amp; video</v>
      </c>
      <c r="R782" t="str">
        <f t="shared" si="51"/>
        <v>drama</v>
      </c>
    </row>
    <row r="783" spans="1:18" ht="17.2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50.735632183908038</v>
      </c>
      <c r="P783" s="5">
        <f t="shared" si="49"/>
        <v>78.821428571428569</v>
      </c>
      <c r="Q783" t="str">
        <f t="shared" si="50"/>
        <v>theater</v>
      </c>
      <c r="R783" t="str">
        <f t="shared" si="51"/>
        <v>plays</v>
      </c>
    </row>
    <row r="784" spans="1:18" ht="17.2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215.31372549019611</v>
      </c>
      <c r="P784" s="5">
        <f t="shared" si="49"/>
        <v>68.204968944099377</v>
      </c>
      <c r="Q784" t="str">
        <f t="shared" si="50"/>
        <v>film &amp; video</v>
      </c>
      <c r="R784" t="str">
        <f t="shared" si="51"/>
        <v>animation</v>
      </c>
    </row>
    <row r="785" spans="1:18" ht="17.2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141.22972972972974</v>
      </c>
      <c r="P785" s="5">
        <f t="shared" si="49"/>
        <v>75.731884057971016</v>
      </c>
      <c r="Q785" t="str">
        <f t="shared" si="50"/>
        <v>music</v>
      </c>
      <c r="R785" t="str">
        <f t="shared" si="51"/>
        <v>rock</v>
      </c>
    </row>
    <row r="786" spans="1:18" ht="17.2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115.33745781777279</v>
      </c>
      <c r="P786" s="5">
        <f t="shared" si="49"/>
        <v>30.996070133010882</v>
      </c>
      <c r="Q786" t="str">
        <f t="shared" si="50"/>
        <v>technology</v>
      </c>
      <c r="R786" t="str">
        <f t="shared" si="51"/>
        <v>web</v>
      </c>
    </row>
    <row r="787" spans="1:18" ht="34.5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193.11940298507463</v>
      </c>
      <c r="P787" s="5">
        <f t="shared" si="49"/>
        <v>101.88188976377953</v>
      </c>
      <c r="Q787" t="str">
        <f t="shared" si="50"/>
        <v>film &amp; video</v>
      </c>
      <c r="R787" t="str">
        <f t="shared" si="51"/>
        <v>animation</v>
      </c>
    </row>
    <row r="788" spans="1:18" ht="17.2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729.73333333333335</v>
      </c>
      <c r="P788" s="5">
        <f t="shared" si="49"/>
        <v>52.879227053140099</v>
      </c>
      <c r="Q788" t="str">
        <f t="shared" si="50"/>
        <v>music</v>
      </c>
      <c r="R788" t="str">
        <f t="shared" si="51"/>
        <v>jazz</v>
      </c>
    </row>
    <row r="789" spans="1:18" ht="17.2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99.66339869281046</v>
      </c>
      <c r="P789" s="5">
        <f t="shared" si="49"/>
        <v>71.005820721769496</v>
      </c>
      <c r="Q789" t="str">
        <f t="shared" si="50"/>
        <v>music</v>
      </c>
      <c r="R789" t="str">
        <f t="shared" si="51"/>
        <v>rock</v>
      </c>
    </row>
    <row r="790" spans="1:18" ht="17.2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88.166666666666671</v>
      </c>
      <c r="P790" s="5">
        <f t="shared" si="49"/>
        <v>102.38709677419355</v>
      </c>
      <c r="Q790" t="str">
        <f t="shared" si="50"/>
        <v>film &amp; video</v>
      </c>
      <c r="R790" t="str">
        <f t="shared" si="51"/>
        <v>animation</v>
      </c>
    </row>
    <row r="791" spans="1:18" ht="17.2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37.233333333333334</v>
      </c>
      <c r="P791" s="5">
        <f t="shared" si="49"/>
        <v>74.466666666666669</v>
      </c>
      <c r="Q791" t="str">
        <f t="shared" si="50"/>
        <v>theater</v>
      </c>
      <c r="R791" t="str">
        <f t="shared" si="51"/>
        <v>plays</v>
      </c>
    </row>
    <row r="792" spans="1:18" ht="17.2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30.540075309306079</v>
      </c>
      <c r="P792" s="5">
        <f t="shared" si="49"/>
        <v>51.009883198562441</v>
      </c>
      <c r="Q792" t="str">
        <f t="shared" si="50"/>
        <v>theater</v>
      </c>
      <c r="R792" t="str">
        <f t="shared" si="51"/>
        <v>plays</v>
      </c>
    </row>
    <row r="793" spans="1:18" ht="17.2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25.714285714285712</v>
      </c>
      <c r="P793" s="5">
        <f t="shared" si="49"/>
        <v>90</v>
      </c>
      <c r="Q793" t="str">
        <f t="shared" si="50"/>
        <v>food</v>
      </c>
      <c r="R793" t="str">
        <f t="shared" si="51"/>
        <v>food trucks</v>
      </c>
    </row>
    <row r="794" spans="1:18" ht="17.2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34</v>
      </c>
      <c r="P794" s="5">
        <f t="shared" si="49"/>
        <v>97.142857142857139</v>
      </c>
      <c r="Q794" t="str">
        <f t="shared" si="50"/>
        <v>theater</v>
      </c>
      <c r="R794" t="str">
        <f t="shared" si="51"/>
        <v>plays</v>
      </c>
    </row>
    <row r="795" spans="1:18" ht="17.2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1185.909090909091</v>
      </c>
      <c r="P795" s="5">
        <f t="shared" si="49"/>
        <v>72.071823204419886</v>
      </c>
      <c r="Q795" t="str">
        <f t="shared" si="50"/>
        <v>publishing</v>
      </c>
      <c r="R795" t="str">
        <f t="shared" si="51"/>
        <v>nonfiction</v>
      </c>
    </row>
    <row r="796" spans="1:18" ht="17.2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125.39393939393939</v>
      </c>
      <c r="P796" s="5">
        <f t="shared" si="49"/>
        <v>75.236363636363635</v>
      </c>
      <c r="Q796" t="str">
        <f t="shared" si="50"/>
        <v>music</v>
      </c>
      <c r="R796" t="str">
        <f t="shared" si="51"/>
        <v>rock</v>
      </c>
    </row>
    <row r="797" spans="1:18" ht="34.5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14.394366197183098</v>
      </c>
      <c r="P797" s="5">
        <f t="shared" si="49"/>
        <v>32.967741935483872</v>
      </c>
      <c r="Q797" t="str">
        <f t="shared" si="50"/>
        <v>film &amp; video</v>
      </c>
      <c r="R797" t="str">
        <f t="shared" si="51"/>
        <v>drama</v>
      </c>
    </row>
    <row r="798" spans="1:18" ht="17.2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54.807692307692314</v>
      </c>
      <c r="P798" s="5">
        <f t="shared" si="49"/>
        <v>54.807692307692307</v>
      </c>
      <c r="Q798" t="str">
        <f t="shared" si="50"/>
        <v>games</v>
      </c>
      <c r="R798" t="str">
        <f t="shared" si="51"/>
        <v>mobile games</v>
      </c>
    </row>
    <row r="799" spans="1:18" ht="17.2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109.63157894736841</v>
      </c>
      <c r="P799" s="5">
        <f t="shared" si="49"/>
        <v>45.037837837837834</v>
      </c>
      <c r="Q799" t="str">
        <f t="shared" si="50"/>
        <v>technology</v>
      </c>
      <c r="R799" t="str">
        <f t="shared" si="51"/>
        <v>web</v>
      </c>
    </row>
    <row r="800" spans="1:18" ht="17.2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188.47058823529412</v>
      </c>
      <c r="P800" s="5">
        <f t="shared" si="49"/>
        <v>52.958677685950413</v>
      </c>
      <c r="Q800" t="str">
        <f t="shared" si="50"/>
        <v>theater</v>
      </c>
      <c r="R800" t="str">
        <f t="shared" si="51"/>
        <v>plays</v>
      </c>
    </row>
    <row r="801" spans="1:18" ht="17.2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87.008284023668637</v>
      </c>
      <c r="P801" s="5">
        <f t="shared" si="49"/>
        <v>60.017959183673469</v>
      </c>
      <c r="Q801" t="str">
        <f t="shared" si="50"/>
        <v>theater</v>
      </c>
      <c r="R801" t="str">
        <f t="shared" si="51"/>
        <v>plays</v>
      </c>
    </row>
    <row r="802" spans="1:18" ht="17.2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1</v>
      </c>
      <c r="P802" s="5">
        <f t="shared" si="49"/>
        <v>1</v>
      </c>
      <c r="Q802" t="str">
        <f t="shared" si="50"/>
        <v>music</v>
      </c>
      <c r="R802" t="str">
        <f t="shared" si="51"/>
        <v>rock</v>
      </c>
    </row>
    <row r="803" spans="1:18" ht="17.2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202.9130434782609</v>
      </c>
      <c r="P803" s="5">
        <f t="shared" si="49"/>
        <v>44.028301886792455</v>
      </c>
      <c r="Q803" t="str">
        <f t="shared" si="50"/>
        <v>photography</v>
      </c>
      <c r="R803" t="str">
        <f t="shared" si="51"/>
        <v>photography books</v>
      </c>
    </row>
    <row r="804" spans="1:18" ht="34.5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197.03225806451613</v>
      </c>
      <c r="P804" s="5">
        <f t="shared" si="49"/>
        <v>86.028169014084511</v>
      </c>
      <c r="Q804" t="str">
        <f t="shared" si="50"/>
        <v>photography</v>
      </c>
      <c r="R804" t="str">
        <f t="shared" si="51"/>
        <v>photography books</v>
      </c>
    </row>
    <row r="805" spans="1:18" ht="34.5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107</v>
      </c>
      <c r="P805" s="5">
        <f t="shared" si="49"/>
        <v>28.012875536480685</v>
      </c>
      <c r="Q805" t="str">
        <f t="shared" si="50"/>
        <v>theater</v>
      </c>
      <c r="R805" t="str">
        <f t="shared" si="51"/>
        <v>plays</v>
      </c>
    </row>
    <row r="806" spans="1:18" ht="17.2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268.73076923076923</v>
      </c>
      <c r="P806" s="5">
        <f t="shared" si="49"/>
        <v>32.050458715596328</v>
      </c>
      <c r="Q806" t="str">
        <f t="shared" si="50"/>
        <v>music</v>
      </c>
      <c r="R806" t="str">
        <f t="shared" si="51"/>
        <v>rock</v>
      </c>
    </row>
    <row r="807" spans="1:18" ht="34.5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50.845360824742272</v>
      </c>
      <c r="P807" s="5">
        <f t="shared" si="49"/>
        <v>73.611940298507463</v>
      </c>
      <c r="Q807" t="str">
        <f t="shared" si="50"/>
        <v>film &amp; video</v>
      </c>
      <c r="R807" t="str">
        <f t="shared" si="51"/>
        <v>documentary</v>
      </c>
    </row>
    <row r="808" spans="1:18" ht="17.2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1180.2857142857142</v>
      </c>
      <c r="P808" s="5">
        <f t="shared" si="49"/>
        <v>108.71052631578948</v>
      </c>
      <c r="Q808" t="str">
        <f t="shared" si="50"/>
        <v>film &amp; video</v>
      </c>
      <c r="R808" t="str">
        <f t="shared" si="51"/>
        <v>drama</v>
      </c>
    </row>
    <row r="809" spans="1:18" ht="17.2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264</v>
      </c>
      <c r="P809" s="5">
        <f t="shared" si="49"/>
        <v>42.97674418604651</v>
      </c>
      <c r="Q809" t="str">
        <f t="shared" si="50"/>
        <v>theater</v>
      </c>
      <c r="R809" t="str">
        <f t="shared" si="51"/>
        <v>plays</v>
      </c>
    </row>
    <row r="810" spans="1:18" ht="17.2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30.44230769230769</v>
      </c>
      <c r="P810" s="5">
        <f t="shared" si="49"/>
        <v>83.315789473684205</v>
      </c>
      <c r="Q810" t="str">
        <f t="shared" si="50"/>
        <v>food</v>
      </c>
      <c r="R810" t="str">
        <f t="shared" si="51"/>
        <v>food trucks</v>
      </c>
    </row>
    <row r="811" spans="1:18" ht="17.2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62.880681818181813</v>
      </c>
      <c r="P811" s="5">
        <f t="shared" si="49"/>
        <v>42</v>
      </c>
      <c r="Q811" t="str">
        <f t="shared" si="50"/>
        <v>film &amp; video</v>
      </c>
      <c r="R811" t="str">
        <f t="shared" si="51"/>
        <v>documentary</v>
      </c>
    </row>
    <row r="812" spans="1:18" ht="34.5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193.125</v>
      </c>
      <c r="P812" s="5">
        <f t="shared" si="49"/>
        <v>55.927601809954751</v>
      </c>
      <c r="Q812" t="str">
        <f t="shared" si="50"/>
        <v>theater</v>
      </c>
      <c r="R812" t="str">
        <f t="shared" si="51"/>
        <v>plays</v>
      </c>
    </row>
    <row r="813" spans="1:18" ht="17.2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77.102702702702715</v>
      </c>
      <c r="P813" s="5">
        <f t="shared" si="49"/>
        <v>105.03681885125184</v>
      </c>
      <c r="Q813" t="str">
        <f t="shared" si="50"/>
        <v>games</v>
      </c>
      <c r="R813" t="str">
        <f t="shared" si="51"/>
        <v>video games</v>
      </c>
    </row>
    <row r="814" spans="1:18" ht="17.2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225.52763819095478</v>
      </c>
      <c r="P814" s="5">
        <f t="shared" si="49"/>
        <v>48</v>
      </c>
      <c r="Q814" t="str">
        <f t="shared" si="50"/>
        <v>publishing</v>
      </c>
      <c r="R814" t="str">
        <f t="shared" si="51"/>
        <v>nonfiction</v>
      </c>
    </row>
    <row r="815" spans="1:18" ht="17.2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239.40625</v>
      </c>
      <c r="P815" s="5">
        <f t="shared" si="49"/>
        <v>112.66176470588235</v>
      </c>
      <c r="Q815" t="str">
        <f t="shared" si="50"/>
        <v>games</v>
      </c>
      <c r="R815" t="str">
        <f t="shared" si="51"/>
        <v>video games</v>
      </c>
    </row>
    <row r="816" spans="1:18" ht="17.2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92.1875</v>
      </c>
      <c r="P816" s="5">
        <f t="shared" si="49"/>
        <v>81.944444444444443</v>
      </c>
      <c r="Q816" t="str">
        <f t="shared" si="50"/>
        <v>music</v>
      </c>
      <c r="R816" t="str">
        <f t="shared" si="51"/>
        <v>rock</v>
      </c>
    </row>
    <row r="817" spans="1:18" ht="34.5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130.23333333333335</v>
      </c>
      <c r="P817" s="5">
        <f t="shared" si="49"/>
        <v>64.049180327868854</v>
      </c>
      <c r="Q817" t="str">
        <f t="shared" si="50"/>
        <v>music</v>
      </c>
      <c r="R817" t="str">
        <f t="shared" si="51"/>
        <v>rock</v>
      </c>
    </row>
    <row r="818" spans="1:18" ht="34.5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615.21739130434787</v>
      </c>
      <c r="P818" s="5">
        <f t="shared" si="49"/>
        <v>106.39097744360902</v>
      </c>
      <c r="Q818" t="str">
        <f t="shared" si="50"/>
        <v>theater</v>
      </c>
      <c r="R818" t="str">
        <f t="shared" si="51"/>
        <v>plays</v>
      </c>
    </row>
    <row r="819" spans="1:18" ht="17.2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368.79532163742692</v>
      </c>
      <c r="P819" s="5">
        <f t="shared" si="49"/>
        <v>76.011249497790274</v>
      </c>
      <c r="Q819" t="str">
        <f t="shared" si="50"/>
        <v>publishing</v>
      </c>
      <c r="R819" t="str">
        <f t="shared" si="51"/>
        <v>nonfiction</v>
      </c>
    </row>
    <row r="820" spans="1:18" ht="17.2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1094.8571428571429</v>
      </c>
      <c r="P820" s="5">
        <f t="shared" si="49"/>
        <v>111.07246376811594</v>
      </c>
      <c r="Q820" t="str">
        <f t="shared" si="50"/>
        <v>theater</v>
      </c>
      <c r="R820" t="str">
        <f t="shared" si="51"/>
        <v>plays</v>
      </c>
    </row>
    <row r="821" spans="1:18" ht="34.5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50.662921348314605</v>
      </c>
      <c r="P821" s="5">
        <f t="shared" si="49"/>
        <v>95.936170212765958</v>
      </c>
      <c r="Q821" t="str">
        <f t="shared" si="50"/>
        <v>games</v>
      </c>
      <c r="R821" t="str">
        <f t="shared" si="51"/>
        <v>video games</v>
      </c>
    </row>
    <row r="822" spans="1:18" ht="17.2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800.6</v>
      </c>
      <c r="P822" s="5">
        <f t="shared" si="49"/>
        <v>43.043010752688176</v>
      </c>
      <c r="Q822" t="str">
        <f t="shared" si="50"/>
        <v>music</v>
      </c>
      <c r="R822" t="str">
        <f t="shared" si="51"/>
        <v>rock</v>
      </c>
    </row>
    <row r="823" spans="1:18" ht="17.2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291.28571428571428</v>
      </c>
      <c r="P823" s="5">
        <f t="shared" si="49"/>
        <v>67.966666666666669</v>
      </c>
      <c r="Q823" t="str">
        <f t="shared" si="50"/>
        <v>film &amp; video</v>
      </c>
      <c r="R823" t="str">
        <f t="shared" si="51"/>
        <v>documentary</v>
      </c>
    </row>
    <row r="824" spans="1:18" ht="17.2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349.9666666666667</v>
      </c>
      <c r="P824" s="5">
        <f t="shared" si="49"/>
        <v>89.991428571428571</v>
      </c>
      <c r="Q824" t="str">
        <f t="shared" si="50"/>
        <v>music</v>
      </c>
      <c r="R824" t="str">
        <f t="shared" si="51"/>
        <v>rock</v>
      </c>
    </row>
    <row r="825" spans="1:18" ht="34.5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357.07317073170731</v>
      </c>
      <c r="P825" s="5">
        <f t="shared" si="49"/>
        <v>58.095238095238095</v>
      </c>
      <c r="Q825" t="str">
        <f t="shared" si="50"/>
        <v>music</v>
      </c>
      <c r="R825" t="str">
        <f t="shared" si="51"/>
        <v>rock</v>
      </c>
    </row>
    <row r="826" spans="1:18" ht="17.2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126.48941176470588</v>
      </c>
      <c r="P826" s="5">
        <f t="shared" si="49"/>
        <v>83.996875000000003</v>
      </c>
      <c r="Q826" t="str">
        <f t="shared" si="50"/>
        <v>publishing</v>
      </c>
      <c r="R826" t="str">
        <f t="shared" si="51"/>
        <v>nonfiction</v>
      </c>
    </row>
    <row r="827" spans="1:18" ht="34.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387.5</v>
      </c>
      <c r="P827" s="5">
        <f t="shared" si="49"/>
        <v>88.853503184713375</v>
      </c>
      <c r="Q827" t="str">
        <f t="shared" si="50"/>
        <v>film &amp; video</v>
      </c>
      <c r="R827" t="str">
        <f t="shared" si="51"/>
        <v>shorts</v>
      </c>
    </row>
    <row r="828" spans="1:18" ht="34.5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457.03571428571428</v>
      </c>
      <c r="P828" s="5">
        <f t="shared" si="49"/>
        <v>65.963917525773198</v>
      </c>
      <c r="Q828" t="str">
        <f t="shared" si="50"/>
        <v>theater</v>
      </c>
      <c r="R828" t="str">
        <f t="shared" si="51"/>
        <v>plays</v>
      </c>
    </row>
    <row r="829" spans="1:18" ht="34.5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266.69565217391306</v>
      </c>
      <c r="P829" s="5">
        <f t="shared" si="49"/>
        <v>74.804878048780495</v>
      </c>
      <c r="Q829" t="str">
        <f t="shared" si="50"/>
        <v>film &amp; video</v>
      </c>
      <c r="R829" t="str">
        <f t="shared" si="51"/>
        <v>drama</v>
      </c>
    </row>
    <row r="830" spans="1:18" ht="34.5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69</v>
      </c>
      <c r="P830" s="5">
        <f t="shared" si="49"/>
        <v>69.98571428571428</v>
      </c>
      <c r="Q830" t="str">
        <f t="shared" si="50"/>
        <v>theater</v>
      </c>
      <c r="R830" t="str">
        <f t="shared" si="51"/>
        <v>plays</v>
      </c>
    </row>
    <row r="831" spans="1:18" ht="17.2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51.34375</v>
      </c>
      <c r="P831" s="5">
        <f t="shared" si="49"/>
        <v>32.006493506493506</v>
      </c>
      <c r="Q831" t="str">
        <f t="shared" si="50"/>
        <v>theater</v>
      </c>
      <c r="R831" t="str">
        <f t="shared" si="51"/>
        <v>plays</v>
      </c>
    </row>
    <row r="832" spans="1:18" ht="34.5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1.1710526315789473</v>
      </c>
      <c r="P832" s="5">
        <f t="shared" si="49"/>
        <v>64.727272727272734</v>
      </c>
      <c r="Q832" t="str">
        <f t="shared" si="50"/>
        <v>theater</v>
      </c>
      <c r="R832" t="str">
        <f t="shared" si="51"/>
        <v>plays</v>
      </c>
    </row>
    <row r="833" spans="1:18" ht="34.5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108.97734294541709</v>
      </c>
      <c r="P833" s="5">
        <f t="shared" si="49"/>
        <v>24.998110087408456</v>
      </c>
      <c r="Q833" t="str">
        <f t="shared" si="50"/>
        <v>photography</v>
      </c>
      <c r="R833" t="str">
        <f t="shared" si="51"/>
        <v>photography books</v>
      </c>
    </row>
    <row r="834" spans="1:18" ht="17.2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8"/>
        <v>315.17592592592592</v>
      </c>
      <c r="P834" s="5">
        <f t="shared" si="49"/>
        <v>104.97764070932922</v>
      </c>
      <c r="Q834" t="str">
        <f t="shared" si="50"/>
        <v>publishing</v>
      </c>
      <c r="R834" t="str">
        <f t="shared" si="51"/>
        <v>translations</v>
      </c>
    </row>
    <row r="835" spans="1:18" ht="17.2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2">(E835/D835)*100</f>
        <v>157.69117647058823</v>
      </c>
      <c r="P835" s="5">
        <f t="shared" ref="P835:P898" si="53">E835/G835</f>
        <v>64.987878787878785</v>
      </c>
      <c r="Q835" t="str">
        <f t="shared" ref="Q835:Q898" si="54">LEFT(N835,SEARCH("/",N835)-1)</f>
        <v>publishing</v>
      </c>
      <c r="R835" t="str">
        <f t="shared" si="51"/>
        <v>translations</v>
      </c>
    </row>
    <row r="836" spans="1:18" ht="17.2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153.8082191780822</v>
      </c>
      <c r="P836" s="5">
        <f t="shared" si="53"/>
        <v>94.352941176470594</v>
      </c>
      <c r="Q836" t="str">
        <f t="shared" si="54"/>
        <v>theater</v>
      </c>
      <c r="R836" t="str">
        <f t="shared" si="51"/>
        <v>plays</v>
      </c>
    </row>
    <row r="837" spans="1:18" ht="17.2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89.738979118329468</v>
      </c>
      <c r="P837" s="5">
        <f t="shared" si="53"/>
        <v>44.001706484641637</v>
      </c>
      <c r="Q837" t="str">
        <f t="shared" si="54"/>
        <v>technology</v>
      </c>
      <c r="R837" t="str">
        <f t="shared" ref="R837:R900" si="55">RIGHT(N837,LEN(N837)-SEARCH("/",N837))</f>
        <v>web</v>
      </c>
    </row>
    <row r="838" spans="1:18" ht="17.2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75.135802469135797</v>
      </c>
      <c r="P838" s="5">
        <f t="shared" si="53"/>
        <v>64.744680851063833</v>
      </c>
      <c r="Q838" t="str">
        <f t="shared" si="54"/>
        <v>music</v>
      </c>
      <c r="R838" t="str">
        <f t="shared" si="55"/>
        <v>indie rock</v>
      </c>
    </row>
    <row r="839" spans="1:18" ht="34.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852.88135593220341</v>
      </c>
      <c r="P839" s="5">
        <f t="shared" si="53"/>
        <v>84.00667779632721</v>
      </c>
      <c r="Q839" t="str">
        <f t="shared" si="54"/>
        <v>music</v>
      </c>
      <c r="R839" t="str">
        <f t="shared" si="55"/>
        <v>jazz</v>
      </c>
    </row>
    <row r="840" spans="1:18" ht="17.2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138.90625</v>
      </c>
      <c r="P840" s="5">
        <f t="shared" si="53"/>
        <v>34.061302681992338</v>
      </c>
      <c r="Q840" t="str">
        <f t="shared" si="54"/>
        <v>theater</v>
      </c>
      <c r="R840" t="str">
        <f t="shared" si="55"/>
        <v>plays</v>
      </c>
    </row>
    <row r="841" spans="1:18" ht="17.2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190.18181818181819</v>
      </c>
      <c r="P841" s="5">
        <f t="shared" si="53"/>
        <v>93.273885350318466</v>
      </c>
      <c r="Q841" t="str">
        <f t="shared" si="54"/>
        <v>film &amp; video</v>
      </c>
      <c r="R841" t="str">
        <f t="shared" si="55"/>
        <v>documentary</v>
      </c>
    </row>
    <row r="842" spans="1:18" ht="17.2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100.24333619948409</v>
      </c>
      <c r="P842" s="5">
        <f t="shared" si="53"/>
        <v>32.998301726577978</v>
      </c>
      <c r="Q842" t="str">
        <f t="shared" si="54"/>
        <v>theater</v>
      </c>
      <c r="R842" t="str">
        <f t="shared" si="55"/>
        <v>plays</v>
      </c>
    </row>
    <row r="843" spans="1:18" ht="17.2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142.75824175824175</v>
      </c>
      <c r="P843" s="5">
        <f t="shared" si="53"/>
        <v>83.812903225806451</v>
      </c>
      <c r="Q843" t="str">
        <f t="shared" si="54"/>
        <v>technology</v>
      </c>
      <c r="R843" t="str">
        <f t="shared" si="55"/>
        <v>web</v>
      </c>
    </row>
    <row r="844" spans="1:18" ht="34.5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563.13333333333333</v>
      </c>
      <c r="P844" s="5">
        <f t="shared" si="53"/>
        <v>63.992424242424242</v>
      </c>
      <c r="Q844" t="str">
        <f t="shared" si="54"/>
        <v>technology</v>
      </c>
      <c r="R844" t="str">
        <f t="shared" si="55"/>
        <v>wearables</v>
      </c>
    </row>
    <row r="845" spans="1:18" ht="34.5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30.715909090909086</v>
      </c>
      <c r="P845" s="5">
        <f t="shared" si="53"/>
        <v>81.909090909090907</v>
      </c>
      <c r="Q845" t="str">
        <f t="shared" si="54"/>
        <v>photography</v>
      </c>
      <c r="R845" t="str">
        <f t="shared" si="55"/>
        <v>photography books</v>
      </c>
    </row>
    <row r="846" spans="1:18" ht="17.2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99.39772727272728</v>
      </c>
      <c r="P846" s="5">
        <f t="shared" si="53"/>
        <v>93.053191489361708</v>
      </c>
      <c r="Q846" t="str">
        <f t="shared" si="54"/>
        <v>film &amp; video</v>
      </c>
      <c r="R846" t="str">
        <f t="shared" si="55"/>
        <v>documentary</v>
      </c>
    </row>
    <row r="847" spans="1:18" ht="17.2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197.54935622317598</v>
      </c>
      <c r="P847" s="5">
        <f t="shared" si="53"/>
        <v>101.98449039881831</v>
      </c>
      <c r="Q847" t="str">
        <f t="shared" si="54"/>
        <v>technology</v>
      </c>
      <c r="R847" t="str">
        <f t="shared" si="55"/>
        <v>web</v>
      </c>
    </row>
    <row r="848" spans="1:18" ht="17.2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508.5</v>
      </c>
      <c r="P848" s="5">
        <f t="shared" si="53"/>
        <v>105.9375</v>
      </c>
      <c r="Q848" t="str">
        <f t="shared" si="54"/>
        <v>technology</v>
      </c>
      <c r="R848" t="str">
        <f t="shared" si="55"/>
        <v>web</v>
      </c>
    </row>
    <row r="849" spans="1:18" ht="17.2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237.74468085106383</v>
      </c>
      <c r="P849" s="5">
        <f t="shared" si="53"/>
        <v>101.58181818181818</v>
      </c>
      <c r="Q849" t="str">
        <f t="shared" si="54"/>
        <v>food</v>
      </c>
      <c r="R849" t="str">
        <f t="shared" si="55"/>
        <v>food trucks</v>
      </c>
    </row>
    <row r="850" spans="1:18" ht="17.2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338.46875</v>
      </c>
      <c r="P850" s="5">
        <f t="shared" si="53"/>
        <v>62.970930232558139</v>
      </c>
      <c r="Q850" t="str">
        <f t="shared" si="54"/>
        <v>film &amp; video</v>
      </c>
      <c r="R850" t="str">
        <f t="shared" si="55"/>
        <v>drama</v>
      </c>
    </row>
    <row r="851" spans="1:18" ht="17.25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133.08955223880596</v>
      </c>
      <c r="P851" s="5">
        <f t="shared" si="53"/>
        <v>29.045602605863191</v>
      </c>
      <c r="Q851" t="str">
        <f t="shared" si="54"/>
        <v>music</v>
      </c>
      <c r="R851" t="str">
        <f t="shared" si="55"/>
        <v>indie rock</v>
      </c>
    </row>
    <row r="852" spans="1:18" ht="34.5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1</v>
      </c>
      <c r="P852" s="5">
        <f t="shared" si="53"/>
        <v>1</v>
      </c>
      <c r="Q852" t="str">
        <f t="shared" si="54"/>
        <v>music</v>
      </c>
      <c r="R852" t="str">
        <f t="shared" si="55"/>
        <v>rock</v>
      </c>
    </row>
    <row r="853" spans="1:18" ht="34.5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207.79999999999998</v>
      </c>
      <c r="P853" s="5">
        <f t="shared" si="53"/>
        <v>77.924999999999997</v>
      </c>
      <c r="Q853" t="str">
        <f t="shared" si="54"/>
        <v>music</v>
      </c>
      <c r="R853" t="str">
        <f t="shared" si="55"/>
        <v>electric music</v>
      </c>
    </row>
    <row r="854" spans="1:18" ht="34.5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51.122448979591837</v>
      </c>
      <c r="P854" s="5">
        <f t="shared" si="53"/>
        <v>80.806451612903231</v>
      </c>
      <c r="Q854" t="str">
        <f t="shared" si="54"/>
        <v>games</v>
      </c>
      <c r="R854" t="str">
        <f t="shared" si="55"/>
        <v>video games</v>
      </c>
    </row>
    <row r="855" spans="1:18" ht="17.2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652.05847953216369</v>
      </c>
      <c r="P855" s="5">
        <f t="shared" si="53"/>
        <v>76.006816632583508</v>
      </c>
      <c r="Q855" t="str">
        <f t="shared" si="54"/>
        <v>music</v>
      </c>
      <c r="R855" t="str">
        <f t="shared" si="55"/>
        <v>indie rock</v>
      </c>
    </row>
    <row r="856" spans="1:18" ht="34.5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113.63099415204678</v>
      </c>
      <c r="P856" s="5">
        <f t="shared" si="53"/>
        <v>72.993613824192337</v>
      </c>
      <c r="Q856" t="str">
        <f t="shared" si="54"/>
        <v>publishing</v>
      </c>
      <c r="R856" t="str">
        <f t="shared" si="55"/>
        <v>fiction</v>
      </c>
    </row>
    <row r="857" spans="1:18" ht="17.2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102.37606837606839</v>
      </c>
      <c r="P857" s="5">
        <f t="shared" si="53"/>
        <v>53</v>
      </c>
      <c r="Q857" t="str">
        <f t="shared" si="54"/>
        <v>theater</v>
      </c>
      <c r="R857" t="str">
        <f t="shared" si="55"/>
        <v>plays</v>
      </c>
    </row>
    <row r="858" spans="1:18" ht="17.2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356.58333333333331</v>
      </c>
      <c r="P858" s="5">
        <f t="shared" si="53"/>
        <v>54.164556962025316</v>
      </c>
      <c r="Q858" t="str">
        <f t="shared" si="54"/>
        <v>food</v>
      </c>
      <c r="R858" t="str">
        <f t="shared" si="55"/>
        <v>food trucks</v>
      </c>
    </row>
    <row r="859" spans="1:18" ht="34.5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139.86792452830187</v>
      </c>
      <c r="P859" s="5">
        <f t="shared" si="53"/>
        <v>32.946666666666665</v>
      </c>
      <c r="Q859" t="str">
        <f t="shared" si="54"/>
        <v>film &amp; video</v>
      </c>
      <c r="R859" t="str">
        <f t="shared" si="55"/>
        <v>shorts</v>
      </c>
    </row>
    <row r="860" spans="1:18" ht="34.5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69.45</v>
      </c>
      <c r="P860" s="5">
        <f t="shared" si="53"/>
        <v>79.371428571428567</v>
      </c>
      <c r="Q860" t="str">
        <f t="shared" si="54"/>
        <v>food</v>
      </c>
      <c r="R860" t="str">
        <f t="shared" si="55"/>
        <v>food trucks</v>
      </c>
    </row>
    <row r="861" spans="1:18" ht="34.5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35.534246575342465</v>
      </c>
      <c r="P861" s="5">
        <f t="shared" si="53"/>
        <v>41.174603174603178</v>
      </c>
      <c r="Q861" t="str">
        <f t="shared" si="54"/>
        <v>theater</v>
      </c>
      <c r="R861" t="str">
        <f t="shared" si="55"/>
        <v>plays</v>
      </c>
    </row>
    <row r="862" spans="1:18" ht="34.5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251.65</v>
      </c>
      <c r="P862" s="5">
        <f t="shared" si="53"/>
        <v>77.430769230769229</v>
      </c>
      <c r="Q862" t="str">
        <f t="shared" si="54"/>
        <v>technology</v>
      </c>
      <c r="R862" t="str">
        <f t="shared" si="55"/>
        <v>wearables</v>
      </c>
    </row>
    <row r="863" spans="1:18" ht="17.2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105.87500000000001</v>
      </c>
      <c r="P863" s="5">
        <f t="shared" si="53"/>
        <v>57.159509202453989</v>
      </c>
      <c r="Q863" t="str">
        <f t="shared" si="54"/>
        <v>theater</v>
      </c>
      <c r="R863" t="str">
        <f t="shared" si="55"/>
        <v>plays</v>
      </c>
    </row>
    <row r="864" spans="1:18" ht="34.5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187.42857142857144</v>
      </c>
      <c r="P864" s="5">
        <f t="shared" si="53"/>
        <v>77.17647058823529</v>
      </c>
      <c r="Q864" t="str">
        <f t="shared" si="54"/>
        <v>theater</v>
      </c>
      <c r="R864" t="str">
        <f t="shared" si="55"/>
        <v>plays</v>
      </c>
    </row>
    <row r="865" spans="1:18" ht="17.2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386.78571428571428</v>
      </c>
      <c r="P865" s="5">
        <f t="shared" si="53"/>
        <v>24.953917050691246</v>
      </c>
      <c r="Q865" t="str">
        <f t="shared" si="54"/>
        <v>film &amp; video</v>
      </c>
      <c r="R865" t="str">
        <f t="shared" si="55"/>
        <v>television</v>
      </c>
    </row>
    <row r="866" spans="1:18" ht="17.2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347.07142857142856</v>
      </c>
      <c r="P866" s="5">
        <f t="shared" si="53"/>
        <v>97.18</v>
      </c>
      <c r="Q866" t="str">
        <f t="shared" si="54"/>
        <v>film &amp; video</v>
      </c>
      <c r="R866" t="str">
        <f t="shared" si="55"/>
        <v>shorts</v>
      </c>
    </row>
    <row r="867" spans="1:18" ht="34.5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185.82098765432099</v>
      </c>
      <c r="P867" s="5">
        <f t="shared" si="53"/>
        <v>46.000916870415651</v>
      </c>
      <c r="Q867" t="str">
        <f t="shared" si="54"/>
        <v>theater</v>
      </c>
      <c r="R867" t="str">
        <f t="shared" si="55"/>
        <v>plays</v>
      </c>
    </row>
    <row r="868" spans="1:18" ht="17.2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43.241247264770237</v>
      </c>
      <c r="P868" s="5">
        <f t="shared" si="53"/>
        <v>88.023385300668153</v>
      </c>
      <c r="Q868" t="str">
        <f t="shared" si="54"/>
        <v>photography</v>
      </c>
      <c r="R868" t="str">
        <f t="shared" si="55"/>
        <v>photography books</v>
      </c>
    </row>
    <row r="869" spans="1:18" ht="34.5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162.4375</v>
      </c>
      <c r="P869" s="5">
        <f t="shared" si="53"/>
        <v>25.99</v>
      </c>
      <c r="Q869" t="str">
        <f t="shared" si="54"/>
        <v>food</v>
      </c>
      <c r="R869" t="str">
        <f t="shared" si="55"/>
        <v>food trucks</v>
      </c>
    </row>
    <row r="870" spans="1:18" ht="17.2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184.84285714285716</v>
      </c>
      <c r="P870" s="5">
        <f t="shared" si="53"/>
        <v>102.69047619047619</v>
      </c>
      <c r="Q870" t="str">
        <f t="shared" si="54"/>
        <v>theater</v>
      </c>
      <c r="R870" t="str">
        <f t="shared" si="55"/>
        <v>plays</v>
      </c>
    </row>
    <row r="871" spans="1:18" ht="17.2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23.703520691785052</v>
      </c>
      <c r="P871" s="5">
        <f t="shared" si="53"/>
        <v>72.958174904942965</v>
      </c>
      <c r="Q871" t="str">
        <f t="shared" si="54"/>
        <v>film &amp; video</v>
      </c>
      <c r="R871" t="str">
        <f t="shared" si="55"/>
        <v>drama</v>
      </c>
    </row>
    <row r="872" spans="1:18" ht="34.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89.870129870129873</v>
      </c>
      <c r="P872" s="5">
        <f t="shared" si="53"/>
        <v>57.190082644628099</v>
      </c>
      <c r="Q872" t="str">
        <f t="shared" si="54"/>
        <v>theater</v>
      </c>
      <c r="R872" t="str">
        <f t="shared" si="55"/>
        <v>plays</v>
      </c>
    </row>
    <row r="873" spans="1:18" ht="34.5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272.6041958041958</v>
      </c>
      <c r="P873" s="5">
        <f t="shared" si="53"/>
        <v>84.013793103448279</v>
      </c>
      <c r="Q873" t="str">
        <f t="shared" si="54"/>
        <v>theater</v>
      </c>
      <c r="R873" t="str">
        <f t="shared" si="55"/>
        <v>plays</v>
      </c>
    </row>
    <row r="874" spans="1:18" ht="17.2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170.04255319148936</v>
      </c>
      <c r="P874" s="5">
        <f t="shared" si="53"/>
        <v>98.666666666666671</v>
      </c>
      <c r="Q874" t="str">
        <f t="shared" si="54"/>
        <v>film &amp; video</v>
      </c>
      <c r="R874" t="str">
        <f t="shared" si="55"/>
        <v>science fiction</v>
      </c>
    </row>
    <row r="875" spans="1:18" ht="17.2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188.28503562945369</v>
      </c>
      <c r="P875" s="5">
        <f t="shared" si="53"/>
        <v>42.007419183889773</v>
      </c>
      <c r="Q875" t="str">
        <f t="shared" si="54"/>
        <v>photography</v>
      </c>
      <c r="R875" t="str">
        <f t="shared" si="55"/>
        <v>photography books</v>
      </c>
    </row>
    <row r="876" spans="1:18" ht="17.2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346.93532338308455</v>
      </c>
      <c r="P876" s="5">
        <f t="shared" si="53"/>
        <v>32.002753556677376</v>
      </c>
      <c r="Q876" t="str">
        <f t="shared" si="54"/>
        <v>photography</v>
      </c>
      <c r="R876" t="str">
        <f t="shared" si="55"/>
        <v>photography books</v>
      </c>
    </row>
    <row r="877" spans="1:18" ht="17.2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69.177215189873422</v>
      </c>
      <c r="P877" s="5">
        <f t="shared" si="53"/>
        <v>81.567164179104481</v>
      </c>
      <c r="Q877" t="str">
        <f t="shared" si="54"/>
        <v>music</v>
      </c>
      <c r="R877" t="str">
        <f t="shared" si="55"/>
        <v>rock</v>
      </c>
    </row>
    <row r="878" spans="1:18" ht="34.5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25.433734939759034</v>
      </c>
      <c r="P878" s="5">
        <f t="shared" si="53"/>
        <v>37.035087719298247</v>
      </c>
      <c r="Q878" t="str">
        <f t="shared" si="54"/>
        <v>photography</v>
      </c>
      <c r="R878" t="str">
        <f t="shared" si="55"/>
        <v>photography books</v>
      </c>
    </row>
    <row r="879" spans="1:18" ht="17.2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77.400977995110026</v>
      </c>
      <c r="P879" s="5">
        <f t="shared" si="53"/>
        <v>103.033360455655</v>
      </c>
      <c r="Q879" t="str">
        <f t="shared" si="54"/>
        <v>food</v>
      </c>
      <c r="R879" t="str">
        <f t="shared" si="55"/>
        <v>food trucks</v>
      </c>
    </row>
    <row r="880" spans="1:18" ht="34.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37.481481481481481</v>
      </c>
      <c r="P880" s="5">
        <f t="shared" si="53"/>
        <v>84.333333333333329</v>
      </c>
      <c r="Q880" t="str">
        <f t="shared" si="54"/>
        <v>music</v>
      </c>
      <c r="R880" t="str">
        <f t="shared" si="55"/>
        <v>metal</v>
      </c>
    </row>
    <row r="881" spans="1:18" ht="17.2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543.79999999999995</v>
      </c>
      <c r="P881" s="5">
        <f t="shared" si="53"/>
        <v>102.60377358490567</v>
      </c>
      <c r="Q881" t="str">
        <f t="shared" si="54"/>
        <v>publishing</v>
      </c>
      <c r="R881" t="str">
        <f t="shared" si="55"/>
        <v>nonfiction</v>
      </c>
    </row>
    <row r="882" spans="1:18" ht="34.5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228.52189349112427</v>
      </c>
      <c r="P882" s="5">
        <f t="shared" si="53"/>
        <v>79.992129246064621</v>
      </c>
      <c r="Q882" t="str">
        <f t="shared" si="54"/>
        <v>music</v>
      </c>
      <c r="R882" t="str">
        <f t="shared" si="55"/>
        <v>electric music</v>
      </c>
    </row>
    <row r="883" spans="1:18" ht="34.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38.948339483394832</v>
      </c>
      <c r="P883" s="5">
        <f t="shared" si="53"/>
        <v>70.055309734513273</v>
      </c>
      <c r="Q883" t="str">
        <f t="shared" si="54"/>
        <v>theater</v>
      </c>
      <c r="R883" t="str">
        <f t="shared" si="55"/>
        <v>plays</v>
      </c>
    </row>
    <row r="884" spans="1:18" ht="17.2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370</v>
      </c>
      <c r="P884" s="5">
        <f t="shared" si="53"/>
        <v>37</v>
      </c>
      <c r="Q884" t="str">
        <f t="shared" si="54"/>
        <v>theater</v>
      </c>
      <c r="R884" t="str">
        <f t="shared" si="55"/>
        <v>plays</v>
      </c>
    </row>
    <row r="885" spans="1:18" ht="34.5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237.91176470588232</v>
      </c>
      <c r="P885" s="5">
        <f t="shared" si="53"/>
        <v>41.911917098445599</v>
      </c>
      <c r="Q885" t="str">
        <f t="shared" si="54"/>
        <v>film &amp; video</v>
      </c>
      <c r="R885" t="str">
        <f t="shared" si="55"/>
        <v>shorts</v>
      </c>
    </row>
    <row r="886" spans="1:18" ht="17.2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64.036299765807954</v>
      </c>
      <c r="P886" s="5">
        <f t="shared" si="53"/>
        <v>57.992576882290564</v>
      </c>
      <c r="Q886" t="str">
        <f t="shared" si="54"/>
        <v>theater</v>
      </c>
      <c r="R886" t="str">
        <f t="shared" si="55"/>
        <v>plays</v>
      </c>
    </row>
    <row r="887" spans="1:18" ht="17.2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118.27777777777777</v>
      </c>
      <c r="P887" s="5">
        <f t="shared" si="53"/>
        <v>40.942307692307693</v>
      </c>
      <c r="Q887" t="str">
        <f t="shared" si="54"/>
        <v>theater</v>
      </c>
      <c r="R887" t="str">
        <f t="shared" si="55"/>
        <v>plays</v>
      </c>
    </row>
    <row r="888" spans="1:18" ht="17.2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84.824037184594957</v>
      </c>
      <c r="P888" s="5">
        <f t="shared" si="53"/>
        <v>69.9972602739726</v>
      </c>
      <c r="Q888" t="str">
        <f t="shared" si="54"/>
        <v>music</v>
      </c>
      <c r="R888" t="str">
        <f t="shared" si="55"/>
        <v>indie rock</v>
      </c>
    </row>
    <row r="889" spans="1:18" ht="34.5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29.346153846153843</v>
      </c>
      <c r="P889" s="5">
        <f t="shared" si="53"/>
        <v>73.838709677419359</v>
      </c>
      <c r="Q889" t="str">
        <f t="shared" si="54"/>
        <v>theater</v>
      </c>
      <c r="R889" t="str">
        <f t="shared" si="55"/>
        <v>plays</v>
      </c>
    </row>
    <row r="890" spans="1:18" ht="34.5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209.89655172413794</v>
      </c>
      <c r="P890" s="5">
        <f t="shared" si="53"/>
        <v>41.979310344827589</v>
      </c>
      <c r="Q890" t="str">
        <f t="shared" si="54"/>
        <v>theater</v>
      </c>
      <c r="R890" t="str">
        <f t="shared" si="55"/>
        <v>plays</v>
      </c>
    </row>
    <row r="891" spans="1:18" ht="17.2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169.78571428571431</v>
      </c>
      <c r="P891" s="5">
        <f t="shared" si="53"/>
        <v>77.93442622950819</v>
      </c>
      <c r="Q891" t="str">
        <f t="shared" si="54"/>
        <v>music</v>
      </c>
      <c r="R891" t="str">
        <f t="shared" si="55"/>
        <v>electric music</v>
      </c>
    </row>
    <row r="892" spans="1:18" ht="17.2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115.95907738095239</v>
      </c>
      <c r="P892" s="5">
        <f t="shared" si="53"/>
        <v>106.01972789115646</v>
      </c>
      <c r="Q892" t="str">
        <f t="shared" si="54"/>
        <v>music</v>
      </c>
      <c r="R892" t="str">
        <f t="shared" si="55"/>
        <v>indie rock</v>
      </c>
    </row>
    <row r="893" spans="1:18" ht="34.5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258.59999999999997</v>
      </c>
      <c r="P893" s="5">
        <f t="shared" si="53"/>
        <v>47.018181818181816</v>
      </c>
      <c r="Q893" t="str">
        <f t="shared" si="54"/>
        <v>film &amp; video</v>
      </c>
      <c r="R893" t="str">
        <f t="shared" si="55"/>
        <v>documentary</v>
      </c>
    </row>
    <row r="894" spans="1:18" ht="17.2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230.58333333333331</v>
      </c>
      <c r="P894" s="5">
        <f t="shared" si="53"/>
        <v>76.016483516483518</v>
      </c>
      <c r="Q894" t="str">
        <f t="shared" si="54"/>
        <v>publishing</v>
      </c>
      <c r="R894" t="str">
        <f t="shared" si="55"/>
        <v>translations</v>
      </c>
    </row>
    <row r="895" spans="1:18" ht="17.2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128.21428571428572</v>
      </c>
      <c r="P895" s="5">
        <f t="shared" si="53"/>
        <v>54.120603015075375</v>
      </c>
      <c r="Q895" t="str">
        <f t="shared" si="54"/>
        <v>film &amp; video</v>
      </c>
      <c r="R895" t="str">
        <f t="shared" si="55"/>
        <v>documentary</v>
      </c>
    </row>
    <row r="896" spans="1:18" ht="17.2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188.70588235294116</v>
      </c>
      <c r="P896" s="5">
        <f t="shared" si="53"/>
        <v>57.285714285714285</v>
      </c>
      <c r="Q896" t="str">
        <f t="shared" si="54"/>
        <v>film &amp; video</v>
      </c>
      <c r="R896" t="str">
        <f t="shared" si="55"/>
        <v>television</v>
      </c>
    </row>
    <row r="897" spans="1:18" ht="34.5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6.9511889862327907</v>
      </c>
      <c r="P897" s="5">
        <f t="shared" si="53"/>
        <v>103.81308411214954</v>
      </c>
      <c r="Q897" t="str">
        <f t="shared" si="54"/>
        <v>theater</v>
      </c>
      <c r="R897" t="str">
        <f t="shared" si="55"/>
        <v>plays</v>
      </c>
    </row>
    <row r="898" spans="1:18" ht="34.5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2"/>
        <v>774.43434343434342</v>
      </c>
      <c r="P898" s="5">
        <f t="shared" si="53"/>
        <v>105.02602739726028</v>
      </c>
      <c r="Q898" t="str">
        <f t="shared" si="54"/>
        <v>food</v>
      </c>
      <c r="R898" t="str">
        <f t="shared" si="55"/>
        <v>food trucks</v>
      </c>
    </row>
    <row r="899" spans="1:18" ht="17.2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6">(E899/D899)*100</f>
        <v>27.693181818181817</v>
      </c>
      <c r="P899" s="5">
        <f t="shared" ref="P899:P962" si="57">E899/G899</f>
        <v>90.259259259259252</v>
      </c>
      <c r="Q899" t="str">
        <f t="shared" ref="Q899:Q962" si="58">LEFT(N899,SEARCH("/",N899)-1)</f>
        <v>theater</v>
      </c>
      <c r="R899" t="str">
        <f t="shared" si="55"/>
        <v>plays</v>
      </c>
    </row>
    <row r="900" spans="1:18" ht="17.2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52.479620323841424</v>
      </c>
      <c r="P900" s="5">
        <f t="shared" si="57"/>
        <v>76.978705978705975</v>
      </c>
      <c r="Q900" t="str">
        <f t="shared" si="58"/>
        <v>film &amp; video</v>
      </c>
      <c r="R900" t="str">
        <f t="shared" si="55"/>
        <v>documentary</v>
      </c>
    </row>
    <row r="901" spans="1:18" ht="34.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407.09677419354841</v>
      </c>
      <c r="P901" s="5">
        <f t="shared" si="57"/>
        <v>102.60162601626017</v>
      </c>
      <c r="Q901" t="str">
        <f t="shared" si="58"/>
        <v>music</v>
      </c>
      <c r="R901" t="str">
        <f t="shared" ref="R901:R964" si="59">RIGHT(N901,LEN(N901)-SEARCH("/",N901))</f>
        <v>jazz</v>
      </c>
    </row>
    <row r="902" spans="1:18" ht="17.2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2</v>
      </c>
      <c r="P902" s="5">
        <f t="shared" si="57"/>
        <v>2</v>
      </c>
      <c r="Q902" t="str">
        <f t="shared" si="58"/>
        <v>technology</v>
      </c>
      <c r="R902" t="str">
        <f t="shared" si="59"/>
        <v>web</v>
      </c>
    </row>
    <row r="903" spans="1:18" ht="17.2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156.17857142857144</v>
      </c>
      <c r="P903" s="5">
        <f t="shared" si="57"/>
        <v>55.0062893081761</v>
      </c>
      <c r="Q903" t="str">
        <f t="shared" si="58"/>
        <v>music</v>
      </c>
      <c r="R903" t="str">
        <f t="shared" si="59"/>
        <v>rock</v>
      </c>
    </row>
    <row r="904" spans="1:18" ht="17.2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252.42857142857144</v>
      </c>
      <c r="P904" s="5">
        <f t="shared" si="57"/>
        <v>32.127272727272725</v>
      </c>
      <c r="Q904" t="str">
        <f t="shared" si="58"/>
        <v>technology</v>
      </c>
      <c r="R904" t="str">
        <f t="shared" si="59"/>
        <v>web</v>
      </c>
    </row>
    <row r="905" spans="1:18" ht="34.5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1.729268292682927</v>
      </c>
      <c r="P905" s="5">
        <f t="shared" si="57"/>
        <v>50.642857142857146</v>
      </c>
      <c r="Q905" t="str">
        <f t="shared" si="58"/>
        <v>publishing</v>
      </c>
      <c r="R905" t="str">
        <f t="shared" si="59"/>
        <v>nonfiction</v>
      </c>
    </row>
    <row r="906" spans="1:18" ht="17.2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12.230769230769232</v>
      </c>
      <c r="P906" s="5">
        <f t="shared" si="57"/>
        <v>49.6875</v>
      </c>
      <c r="Q906" t="str">
        <f t="shared" si="58"/>
        <v>publishing</v>
      </c>
      <c r="R906" t="str">
        <f t="shared" si="59"/>
        <v>radio &amp; podcasts</v>
      </c>
    </row>
    <row r="907" spans="1:18" ht="17.2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163.98734177215189</v>
      </c>
      <c r="P907" s="5">
        <f t="shared" si="57"/>
        <v>54.894067796610166</v>
      </c>
      <c r="Q907" t="str">
        <f t="shared" si="58"/>
        <v>theater</v>
      </c>
      <c r="R907" t="str">
        <f t="shared" si="59"/>
        <v>plays</v>
      </c>
    </row>
    <row r="908" spans="1:18" ht="34.5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162.98181818181817</v>
      </c>
      <c r="P908" s="5">
        <f t="shared" si="57"/>
        <v>46.931937172774866</v>
      </c>
      <c r="Q908" t="str">
        <f t="shared" si="58"/>
        <v>film &amp; video</v>
      </c>
      <c r="R908" t="str">
        <f t="shared" si="59"/>
        <v>documentary</v>
      </c>
    </row>
    <row r="909" spans="1:18" ht="17.2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20.252747252747252</v>
      </c>
      <c r="P909" s="5">
        <f t="shared" si="57"/>
        <v>44.951219512195124</v>
      </c>
      <c r="Q909" t="str">
        <f t="shared" si="58"/>
        <v>theater</v>
      </c>
      <c r="R909" t="str">
        <f t="shared" si="59"/>
        <v>plays</v>
      </c>
    </row>
    <row r="910" spans="1:18" ht="17.2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319.24083769633506</v>
      </c>
      <c r="P910" s="5">
        <f t="shared" si="57"/>
        <v>30.99898322318251</v>
      </c>
      <c r="Q910" t="str">
        <f t="shared" si="58"/>
        <v>games</v>
      </c>
      <c r="R910" t="str">
        <f t="shared" si="59"/>
        <v>video games</v>
      </c>
    </row>
    <row r="911" spans="1:18" ht="34.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478.94444444444446</v>
      </c>
      <c r="P911" s="5">
        <f t="shared" si="57"/>
        <v>107.7625</v>
      </c>
      <c r="Q911" t="str">
        <f t="shared" si="58"/>
        <v>theater</v>
      </c>
      <c r="R911" t="str">
        <f t="shared" si="59"/>
        <v>plays</v>
      </c>
    </row>
    <row r="912" spans="1:18" ht="17.2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19.556634304207122</v>
      </c>
      <c r="P912" s="5">
        <f t="shared" si="57"/>
        <v>102.07770270270271</v>
      </c>
      <c r="Q912" t="str">
        <f t="shared" si="58"/>
        <v>theater</v>
      </c>
      <c r="R912" t="str">
        <f t="shared" si="59"/>
        <v>plays</v>
      </c>
    </row>
    <row r="913" spans="1:18" ht="17.2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198.94827586206895</v>
      </c>
      <c r="P913" s="5">
        <f t="shared" si="57"/>
        <v>24.976190476190474</v>
      </c>
      <c r="Q913" t="str">
        <f t="shared" si="58"/>
        <v>technology</v>
      </c>
      <c r="R913" t="str">
        <f t="shared" si="59"/>
        <v>web</v>
      </c>
    </row>
    <row r="914" spans="1:18" ht="34.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795</v>
      </c>
      <c r="P914" s="5">
        <f t="shared" si="57"/>
        <v>79.944134078212286</v>
      </c>
      <c r="Q914" t="str">
        <f t="shared" si="58"/>
        <v>film &amp; video</v>
      </c>
      <c r="R914" t="str">
        <f t="shared" si="59"/>
        <v>drama</v>
      </c>
    </row>
    <row r="915" spans="1:18" ht="34.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50.621082621082621</v>
      </c>
      <c r="P915" s="5">
        <f t="shared" si="57"/>
        <v>67.946462715105156</v>
      </c>
      <c r="Q915" t="str">
        <f t="shared" si="58"/>
        <v>film &amp; video</v>
      </c>
      <c r="R915" t="str">
        <f t="shared" si="59"/>
        <v>drama</v>
      </c>
    </row>
    <row r="916" spans="1:18" ht="17.2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57.4375</v>
      </c>
      <c r="P916" s="5">
        <f t="shared" si="57"/>
        <v>26.070921985815602</v>
      </c>
      <c r="Q916" t="str">
        <f t="shared" si="58"/>
        <v>theater</v>
      </c>
      <c r="R916" t="str">
        <f t="shared" si="59"/>
        <v>plays</v>
      </c>
    </row>
    <row r="917" spans="1:18" ht="34.5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155.62827640984909</v>
      </c>
      <c r="P917" s="5">
        <f t="shared" si="57"/>
        <v>105.0032154340836</v>
      </c>
      <c r="Q917" t="str">
        <f t="shared" si="58"/>
        <v>film &amp; video</v>
      </c>
      <c r="R917" t="str">
        <f t="shared" si="59"/>
        <v>television</v>
      </c>
    </row>
    <row r="918" spans="1:18" ht="34.5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36.297297297297298</v>
      </c>
      <c r="P918" s="5">
        <f t="shared" si="57"/>
        <v>25.826923076923077</v>
      </c>
      <c r="Q918" t="str">
        <f t="shared" si="58"/>
        <v>photography</v>
      </c>
      <c r="R918" t="str">
        <f t="shared" si="59"/>
        <v>photography books</v>
      </c>
    </row>
    <row r="919" spans="1:18" ht="17.2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58.25</v>
      </c>
      <c r="P919" s="5">
        <f t="shared" si="57"/>
        <v>77.666666666666671</v>
      </c>
      <c r="Q919" t="str">
        <f t="shared" si="58"/>
        <v>film &amp; video</v>
      </c>
      <c r="R919" t="str">
        <f t="shared" si="59"/>
        <v>shorts</v>
      </c>
    </row>
    <row r="920" spans="1:18" ht="17.2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237.39473684210526</v>
      </c>
      <c r="P920" s="5">
        <f t="shared" si="57"/>
        <v>57.82692307692308</v>
      </c>
      <c r="Q920" t="str">
        <f t="shared" si="58"/>
        <v>publishing</v>
      </c>
      <c r="R920" t="str">
        <f t="shared" si="59"/>
        <v>radio &amp; podcasts</v>
      </c>
    </row>
    <row r="921" spans="1:18" ht="17.2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58.75</v>
      </c>
      <c r="P921" s="5">
        <f t="shared" si="57"/>
        <v>92.955555555555549</v>
      </c>
      <c r="Q921" t="str">
        <f t="shared" si="58"/>
        <v>theater</v>
      </c>
      <c r="R921" t="str">
        <f t="shared" si="59"/>
        <v>plays</v>
      </c>
    </row>
    <row r="922" spans="1:18" ht="17.2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182.56603773584905</v>
      </c>
      <c r="P922" s="5">
        <f t="shared" si="57"/>
        <v>37.945098039215686</v>
      </c>
      <c r="Q922" t="str">
        <f t="shared" si="58"/>
        <v>film &amp; video</v>
      </c>
      <c r="R922" t="str">
        <f t="shared" si="59"/>
        <v>animation</v>
      </c>
    </row>
    <row r="923" spans="1:18" ht="17.2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0.75436408977556113</v>
      </c>
      <c r="P923" s="5">
        <f t="shared" si="57"/>
        <v>31.842105263157894</v>
      </c>
      <c r="Q923" t="str">
        <f t="shared" si="58"/>
        <v>technology</v>
      </c>
      <c r="R923" t="str">
        <f t="shared" si="59"/>
        <v>web</v>
      </c>
    </row>
    <row r="924" spans="1:18" ht="17.2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175.95330739299609</v>
      </c>
      <c r="P924" s="5">
        <f t="shared" si="57"/>
        <v>40</v>
      </c>
      <c r="Q924" t="str">
        <f t="shared" si="58"/>
        <v>music</v>
      </c>
      <c r="R924" t="str">
        <f t="shared" si="59"/>
        <v>world music</v>
      </c>
    </row>
    <row r="925" spans="1:18" ht="17.2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237.88235294117646</v>
      </c>
      <c r="P925" s="5">
        <f t="shared" si="57"/>
        <v>101.1</v>
      </c>
      <c r="Q925" t="str">
        <f t="shared" si="58"/>
        <v>theater</v>
      </c>
      <c r="R925" t="str">
        <f t="shared" si="59"/>
        <v>plays</v>
      </c>
    </row>
    <row r="926" spans="1:18" ht="17.2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488.05076142131981</v>
      </c>
      <c r="P926" s="5">
        <f t="shared" si="57"/>
        <v>84.006989951944078</v>
      </c>
      <c r="Q926" t="str">
        <f t="shared" si="58"/>
        <v>theater</v>
      </c>
      <c r="R926" t="str">
        <f t="shared" si="59"/>
        <v>plays</v>
      </c>
    </row>
    <row r="927" spans="1:18" ht="34.5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224.06666666666669</v>
      </c>
      <c r="P927" s="5">
        <f t="shared" si="57"/>
        <v>103.41538461538461</v>
      </c>
      <c r="Q927" t="str">
        <f t="shared" si="58"/>
        <v>theater</v>
      </c>
      <c r="R927" t="str">
        <f t="shared" si="59"/>
        <v>plays</v>
      </c>
    </row>
    <row r="928" spans="1:18" ht="17.2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18.126436781609197</v>
      </c>
      <c r="P928" s="5">
        <f t="shared" si="57"/>
        <v>105.13333333333334</v>
      </c>
      <c r="Q928" t="str">
        <f t="shared" si="58"/>
        <v>food</v>
      </c>
      <c r="R928" t="str">
        <f t="shared" si="59"/>
        <v>food trucks</v>
      </c>
    </row>
    <row r="929" spans="1:18" ht="17.2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45.847222222222221</v>
      </c>
      <c r="P929" s="5">
        <f t="shared" si="57"/>
        <v>89.21621621621621</v>
      </c>
      <c r="Q929" t="str">
        <f t="shared" si="58"/>
        <v>theater</v>
      </c>
      <c r="R929" t="str">
        <f t="shared" si="59"/>
        <v>plays</v>
      </c>
    </row>
    <row r="930" spans="1:18" ht="17.2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117.31541218637993</v>
      </c>
      <c r="P930" s="5">
        <f t="shared" si="57"/>
        <v>51.995234312946785</v>
      </c>
      <c r="Q930" t="str">
        <f t="shared" si="58"/>
        <v>technology</v>
      </c>
      <c r="R930" t="str">
        <f t="shared" si="59"/>
        <v>web</v>
      </c>
    </row>
    <row r="931" spans="1:18" ht="17.2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217.30909090909088</v>
      </c>
      <c r="P931" s="5">
        <f t="shared" si="57"/>
        <v>64.956521739130437</v>
      </c>
      <c r="Q931" t="str">
        <f t="shared" si="58"/>
        <v>theater</v>
      </c>
      <c r="R931" t="str">
        <f t="shared" si="59"/>
        <v>plays</v>
      </c>
    </row>
    <row r="932" spans="1:18" ht="17.2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112.28571428571428</v>
      </c>
      <c r="P932" s="5">
        <f t="shared" si="57"/>
        <v>46.235294117647058</v>
      </c>
      <c r="Q932" t="str">
        <f t="shared" si="58"/>
        <v>theater</v>
      </c>
      <c r="R932" t="str">
        <f t="shared" si="59"/>
        <v>plays</v>
      </c>
    </row>
    <row r="933" spans="1:18" ht="34.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72.51898734177216</v>
      </c>
      <c r="P933" s="5">
        <f t="shared" si="57"/>
        <v>51.151785714285715</v>
      </c>
      <c r="Q933" t="str">
        <f t="shared" si="58"/>
        <v>theater</v>
      </c>
      <c r="R933" t="str">
        <f t="shared" si="59"/>
        <v>plays</v>
      </c>
    </row>
    <row r="934" spans="1:18" ht="34.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212.30434782608697</v>
      </c>
      <c r="P934" s="5">
        <f t="shared" si="57"/>
        <v>33.909722222222221</v>
      </c>
      <c r="Q934" t="str">
        <f t="shared" si="58"/>
        <v>music</v>
      </c>
      <c r="R934" t="str">
        <f t="shared" si="59"/>
        <v>rock</v>
      </c>
    </row>
    <row r="935" spans="1:18" ht="17.2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239.74657534246577</v>
      </c>
      <c r="P935" s="5">
        <f t="shared" si="57"/>
        <v>92.016298633017882</v>
      </c>
      <c r="Q935" t="str">
        <f t="shared" si="58"/>
        <v>theater</v>
      </c>
      <c r="R935" t="str">
        <f t="shared" si="59"/>
        <v>plays</v>
      </c>
    </row>
    <row r="936" spans="1:18" ht="17.2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181.93548387096774</v>
      </c>
      <c r="P936" s="5">
        <f t="shared" si="57"/>
        <v>107.42857142857143</v>
      </c>
      <c r="Q936" t="str">
        <f t="shared" si="58"/>
        <v>theater</v>
      </c>
      <c r="R936" t="str">
        <f t="shared" si="59"/>
        <v>plays</v>
      </c>
    </row>
    <row r="937" spans="1:18" ht="34.5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164.13114754098362</v>
      </c>
      <c r="P937" s="5">
        <f t="shared" si="57"/>
        <v>75.848484848484844</v>
      </c>
      <c r="Q937" t="str">
        <f t="shared" si="58"/>
        <v>theater</v>
      </c>
      <c r="R937" t="str">
        <f t="shared" si="59"/>
        <v>plays</v>
      </c>
    </row>
    <row r="938" spans="1:18" ht="17.2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1.6375968992248062</v>
      </c>
      <c r="P938" s="5">
        <f t="shared" si="57"/>
        <v>80.476190476190482</v>
      </c>
      <c r="Q938" t="str">
        <f t="shared" si="58"/>
        <v>theater</v>
      </c>
      <c r="R938" t="str">
        <f t="shared" si="59"/>
        <v>plays</v>
      </c>
    </row>
    <row r="939" spans="1:18" ht="17.2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49.64385964912281</v>
      </c>
      <c r="P939" s="5">
        <f t="shared" si="57"/>
        <v>86.978483606557376</v>
      </c>
      <c r="Q939" t="str">
        <f t="shared" si="58"/>
        <v>film &amp; video</v>
      </c>
      <c r="R939" t="str">
        <f t="shared" si="59"/>
        <v>documentary</v>
      </c>
    </row>
    <row r="940" spans="1:18" ht="17.2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109.70652173913042</v>
      </c>
      <c r="P940" s="5">
        <f t="shared" si="57"/>
        <v>105.13541666666667</v>
      </c>
      <c r="Q940" t="str">
        <f t="shared" si="58"/>
        <v>publishing</v>
      </c>
      <c r="R940" t="str">
        <f t="shared" si="59"/>
        <v>fiction</v>
      </c>
    </row>
    <row r="941" spans="1:18" ht="34.5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49.217948717948715</v>
      </c>
      <c r="P941" s="5">
        <f t="shared" si="57"/>
        <v>57.298507462686565</v>
      </c>
      <c r="Q941" t="str">
        <f t="shared" si="58"/>
        <v>games</v>
      </c>
      <c r="R941" t="str">
        <f t="shared" si="59"/>
        <v>video games</v>
      </c>
    </row>
    <row r="942" spans="1:18" ht="17.2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62.232323232323225</v>
      </c>
      <c r="P942" s="5">
        <f t="shared" si="57"/>
        <v>93.348484848484844</v>
      </c>
      <c r="Q942" t="str">
        <f t="shared" si="58"/>
        <v>technology</v>
      </c>
      <c r="R942" t="str">
        <f t="shared" si="59"/>
        <v>web</v>
      </c>
    </row>
    <row r="943" spans="1:18" ht="17.2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13.05813953488372</v>
      </c>
      <c r="P943" s="5">
        <f t="shared" si="57"/>
        <v>71.987179487179489</v>
      </c>
      <c r="Q943" t="str">
        <f t="shared" si="58"/>
        <v>theater</v>
      </c>
      <c r="R943" t="str">
        <f t="shared" si="59"/>
        <v>plays</v>
      </c>
    </row>
    <row r="944" spans="1:18" ht="17.2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64.635416666666671</v>
      </c>
      <c r="P944" s="5">
        <f t="shared" si="57"/>
        <v>92.611940298507463</v>
      </c>
      <c r="Q944" t="str">
        <f t="shared" si="58"/>
        <v>theater</v>
      </c>
      <c r="R944" t="str">
        <f t="shared" si="59"/>
        <v>plays</v>
      </c>
    </row>
    <row r="945" spans="1:18" ht="34.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159.58666666666667</v>
      </c>
      <c r="P945" s="5">
        <f t="shared" si="57"/>
        <v>104.99122807017544</v>
      </c>
      <c r="Q945" t="str">
        <f t="shared" si="58"/>
        <v>food</v>
      </c>
      <c r="R945" t="str">
        <f t="shared" si="59"/>
        <v>food trucks</v>
      </c>
    </row>
    <row r="946" spans="1:18" ht="17.2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81.42</v>
      </c>
      <c r="P946" s="5">
        <f t="shared" si="57"/>
        <v>30.958174904942965</v>
      </c>
      <c r="Q946" t="str">
        <f t="shared" si="58"/>
        <v>photography</v>
      </c>
      <c r="R946" t="str">
        <f t="shared" si="59"/>
        <v>photography books</v>
      </c>
    </row>
    <row r="947" spans="1:18" ht="17.2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32.444767441860463</v>
      </c>
      <c r="P947" s="5">
        <f t="shared" si="57"/>
        <v>33.001182732111175</v>
      </c>
      <c r="Q947" t="str">
        <f t="shared" si="58"/>
        <v>photography</v>
      </c>
      <c r="R947" t="str">
        <f t="shared" si="59"/>
        <v>photography books</v>
      </c>
    </row>
    <row r="948" spans="1:18" ht="34.5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9.9141184124918666</v>
      </c>
      <c r="P948" s="5">
        <f t="shared" si="57"/>
        <v>84.187845303867405</v>
      </c>
      <c r="Q948" t="str">
        <f t="shared" si="58"/>
        <v>theater</v>
      </c>
      <c r="R948" t="str">
        <f t="shared" si="59"/>
        <v>plays</v>
      </c>
    </row>
    <row r="949" spans="1:18" ht="17.2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26.694444444444443</v>
      </c>
      <c r="P949" s="5">
        <f t="shared" si="57"/>
        <v>73.92307692307692</v>
      </c>
      <c r="Q949" t="str">
        <f t="shared" si="58"/>
        <v>theater</v>
      </c>
      <c r="R949" t="str">
        <f t="shared" si="59"/>
        <v>plays</v>
      </c>
    </row>
    <row r="950" spans="1:18" ht="17.2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62.957446808510639</v>
      </c>
      <c r="P950" s="5">
        <f t="shared" si="57"/>
        <v>36.987499999999997</v>
      </c>
      <c r="Q950" t="str">
        <f t="shared" si="58"/>
        <v>film &amp; video</v>
      </c>
      <c r="R950" t="str">
        <f t="shared" si="59"/>
        <v>documentary</v>
      </c>
    </row>
    <row r="951" spans="1:18" ht="34.5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161.35593220338984</v>
      </c>
      <c r="P951" s="5">
        <f t="shared" si="57"/>
        <v>46.896551724137929</v>
      </c>
      <c r="Q951" t="str">
        <f t="shared" si="58"/>
        <v>technology</v>
      </c>
      <c r="R951" t="str">
        <f t="shared" si="59"/>
        <v>web</v>
      </c>
    </row>
    <row r="952" spans="1:18" ht="34.5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5</v>
      </c>
      <c r="P952" s="5">
        <f t="shared" si="57"/>
        <v>5</v>
      </c>
      <c r="Q952" t="str">
        <f t="shared" si="58"/>
        <v>theater</v>
      </c>
      <c r="R952" t="str">
        <f t="shared" si="59"/>
        <v>plays</v>
      </c>
    </row>
    <row r="953" spans="1:18" ht="17.2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1096.9379310344827</v>
      </c>
      <c r="P953" s="5">
        <f t="shared" si="57"/>
        <v>102.02437459910199</v>
      </c>
      <c r="Q953" t="str">
        <f t="shared" si="58"/>
        <v>music</v>
      </c>
      <c r="R953" t="str">
        <f t="shared" si="59"/>
        <v>rock</v>
      </c>
    </row>
    <row r="954" spans="1:18" ht="17.2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70.094158075601371</v>
      </c>
      <c r="P954" s="5">
        <f t="shared" si="57"/>
        <v>45.007502206531335</v>
      </c>
      <c r="Q954" t="str">
        <f t="shared" si="58"/>
        <v>film &amp; video</v>
      </c>
      <c r="R954" t="str">
        <f t="shared" si="59"/>
        <v>documentary</v>
      </c>
    </row>
    <row r="955" spans="1:18" ht="34.5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60</v>
      </c>
      <c r="P955" s="5">
        <f t="shared" si="57"/>
        <v>94.285714285714292</v>
      </c>
      <c r="Q955" t="str">
        <f t="shared" si="58"/>
        <v>film &amp; video</v>
      </c>
      <c r="R955" t="str">
        <f t="shared" si="59"/>
        <v>science fiction</v>
      </c>
    </row>
    <row r="956" spans="1:18" ht="17.2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367.0985915492958</v>
      </c>
      <c r="P956" s="5">
        <f t="shared" si="57"/>
        <v>101.02325581395348</v>
      </c>
      <c r="Q956" t="str">
        <f t="shared" si="58"/>
        <v>technology</v>
      </c>
      <c r="R956" t="str">
        <f t="shared" si="59"/>
        <v>web</v>
      </c>
    </row>
    <row r="957" spans="1:18" ht="34.5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1109</v>
      </c>
      <c r="P957" s="5">
        <f t="shared" si="57"/>
        <v>97.037499999999994</v>
      </c>
      <c r="Q957" t="str">
        <f t="shared" si="58"/>
        <v>theater</v>
      </c>
      <c r="R957" t="str">
        <f t="shared" si="59"/>
        <v>plays</v>
      </c>
    </row>
    <row r="958" spans="1:18" ht="34.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19.028784648187631</v>
      </c>
      <c r="P958" s="5">
        <f t="shared" si="57"/>
        <v>43.00963855421687</v>
      </c>
      <c r="Q958" t="str">
        <f t="shared" si="58"/>
        <v>film &amp; video</v>
      </c>
      <c r="R958" t="str">
        <f t="shared" si="59"/>
        <v>science fiction</v>
      </c>
    </row>
    <row r="959" spans="1:18" ht="17.2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126.87755102040816</v>
      </c>
      <c r="P959" s="5">
        <f t="shared" si="57"/>
        <v>94.916030534351151</v>
      </c>
      <c r="Q959" t="str">
        <f t="shared" si="58"/>
        <v>theater</v>
      </c>
      <c r="R959" t="str">
        <f t="shared" si="59"/>
        <v>plays</v>
      </c>
    </row>
    <row r="960" spans="1:18" ht="34.5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734.63636363636363</v>
      </c>
      <c r="P960" s="5">
        <f t="shared" si="57"/>
        <v>72.151785714285708</v>
      </c>
      <c r="Q960" t="str">
        <f t="shared" si="58"/>
        <v>film &amp; video</v>
      </c>
      <c r="R960" t="str">
        <f t="shared" si="59"/>
        <v>animation</v>
      </c>
    </row>
    <row r="961" spans="1:18" ht="17.2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4.5731034482758623</v>
      </c>
      <c r="P961" s="5">
        <f t="shared" si="57"/>
        <v>51.007692307692309</v>
      </c>
      <c r="Q961" t="str">
        <f t="shared" si="58"/>
        <v>publishing</v>
      </c>
      <c r="R961" t="str">
        <f t="shared" si="59"/>
        <v>translations</v>
      </c>
    </row>
    <row r="962" spans="1:18" ht="17.2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6"/>
        <v>85.054545454545448</v>
      </c>
      <c r="P962" s="5">
        <f t="shared" si="57"/>
        <v>85.054545454545448</v>
      </c>
      <c r="Q962" t="str">
        <f t="shared" si="58"/>
        <v>technology</v>
      </c>
      <c r="R962" t="str">
        <f t="shared" si="59"/>
        <v>web</v>
      </c>
    </row>
    <row r="963" spans="1:18" ht="34.5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0">(E963/D963)*100</f>
        <v>119.29824561403508</v>
      </c>
      <c r="P963" s="5">
        <f t="shared" ref="P963:P1001" si="61">E963/G963</f>
        <v>43.87096774193548</v>
      </c>
      <c r="Q963" t="str">
        <f t="shared" ref="Q963:Q1001" si="62">LEFT(N963,SEARCH("/",N963)-1)</f>
        <v>publishing</v>
      </c>
      <c r="R963" t="str">
        <f t="shared" si="59"/>
        <v>translations</v>
      </c>
    </row>
    <row r="964" spans="1:18" ht="17.2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296.02777777777777</v>
      </c>
      <c r="P964" s="5">
        <f t="shared" si="61"/>
        <v>40.063909774436091</v>
      </c>
      <c r="Q964" t="str">
        <f t="shared" si="62"/>
        <v>food</v>
      </c>
      <c r="R964" t="str">
        <f t="shared" si="59"/>
        <v>food trucks</v>
      </c>
    </row>
    <row r="965" spans="1:18" ht="17.2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84.694915254237287</v>
      </c>
      <c r="P965" s="5">
        <f t="shared" si="61"/>
        <v>43.833333333333336</v>
      </c>
      <c r="Q965" t="str">
        <f t="shared" si="62"/>
        <v>photography</v>
      </c>
      <c r="R965" t="str">
        <f t="shared" ref="R965:R1001" si="63">RIGHT(N965,LEN(N965)-SEARCH("/",N965))</f>
        <v>photography books</v>
      </c>
    </row>
    <row r="966" spans="1:18" ht="34.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355.7837837837838</v>
      </c>
      <c r="P966" s="5">
        <f t="shared" si="61"/>
        <v>84.92903225806451</v>
      </c>
      <c r="Q966" t="str">
        <f t="shared" si="62"/>
        <v>theater</v>
      </c>
      <c r="R966" t="str">
        <f t="shared" si="63"/>
        <v>plays</v>
      </c>
    </row>
    <row r="967" spans="1:18" ht="17.2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386.40909090909093</v>
      </c>
      <c r="P967" s="5">
        <f t="shared" si="61"/>
        <v>41.067632850241544</v>
      </c>
      <c r="Q967" t="str">
        <f t="shared" si="62"/>
        <v>music</v>
      </c>
      <c r="R967" t="str">
        <f t="shared" si="63"/>
        <v>rock</v>
      </c>
    </row>
    <row r="968" spans="1:18" ht="17.2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792.23529411764707</v>
      </c>
      <c r="P968" s="5">
        <f t="shared" si="61"/>
        <v>54.971428571428568</v>
      </c>
      <c r="Q968" t="str">
        <f t="shared" si="62"/>
        <v>theater</v>
      </c>
      <c r="R968" t="str">
        <f t="shared" si="63"/>
        <v>plays</v>
      </c>
    </row>
    <row r="969" spans="1:18" ht="17.2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137.03393665158373</v>
      </c>
      <c r="P969" s="5">
        <f t="shared" si="61"/>
        <v>77.010807374443743</v>
      </c>
      <c r="Q969" t="str">
        <f t="shared" si="62"/>
        <v>music</v>
      </c>
      <c r="R969" t="str">
        <f t="shared" si="63"/>
        <v>world music</v>
      </c>
    </row>
    <row r="970" spans="1:18" ht="34.5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338.20833333333337</v>
      </c>
      <c r="P970" s="5">
        <f t="shared" si="61"/>
        <v>71.201754385964918</v>
      </c>
      <c r="Q970" t="str">
        <f t="shared" si="62"/>
        <v>food</v>
      </c>
      <c r="R970" t="str">
        <f t="shared" si="63"/>
        <v>food trucks</v>
      </c>
    </row>
    <row r="971" spans="1:18" ht="17.2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108.22784810126582</v>
      </c>
      <c r="P971" s="5">
        <f t="shared" si="61"/>
        <v>91.935483870967744</v>
      </c>
      <c r="Q971" t="str">
        <f t="shared" si="62"/>
        <v>theater</v>
      </c>
      <c r="R971" t="str">
        <f t="shared" si="63"/>
        <v>plays</v>
      </c>
    </row>
    <row r="972" spans="1:18" ht="34.5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60.757639620653315</v>
      </c>
      <c r="P972" s="5">
        <f t="shared" si="61"/>
        <v>97.069023569023571</v>
      </c>
      <c r="Q972" t="str">
        <f t="shared" si="62"/>
        <v>theater</v>
      </c>
      <c r="R972" t="str">
        <f t="shared" si="63"/>
        <v>plays</v>
      </c>
    </row>
    <row r="973" spans="1:18" ht="17.2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27.725490196078432</v>
      </c>
      <c r="P973" s="5">
        <f t="shared" si="61"/>
        <v>58.916666666666664</v>
      </c>
      <c r="Q973" t="str">
        <f t="shared" si="62"/>
        <v>film &amp; video</v>
      </c>
      <c r="R973" t="str">
        <f t="shared" si="63"/>
        <v>television</v>
      </c>
    </row>
    <row r="974" spans="1:18" ht="34.5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228.3934426229508</v>
      </c>
      <c r="P974" s="5">
        <f t="shared" si="61"/>
        <v>58.015466983938133</v>
      </c>
      <c r="Q974" t="str">
        <f t="shared" si="62"/>
        <v>technology</v>
      </c>
      <c r="R974" t="str">
        <f t="shared" si="63"/>
        <v>web</v>
      </c>
    </row>
    <row r="975" spans="1:18" ht="17.2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21.615194054500414</v>
      </c>
      <c r="P975" s="5">
        <f t="shared" si="61"/>
        <v>103.87301587301587</v>
      </c>
      <c r="Q975" t="str">
        <f t="shared" si="62"/>
        <v>theater</v>
      </c>
      <c r="R975" t="str">
        <f t="shared" si="63"/>
        <v>plays</v>
      </c>
    </row>
    <row r="976" spans="1:18" ht="17.2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373.875</v>
      </c>
      <c r="P976" s="5">
        <f t="shared" si="61"/>
        <v>93.46875</v>
      </c>
      <c r="Q976" t="str">
        <f t="shared" si="62"/>
        <v>music</v>
      </c>
      <c r="R976" t="str">
        <f t="shared" si="63"/>
        <v>indie rock</v>
      </c>
    </row>
    <row r="977" spans="1:18" ht="17.2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154.92592592592592</v>
      </c>
      <c r="P977" s="5">
        <f t="shared" si="61"/>
        <v>61.970370370370368</v>
      </c>
      <c r="Q977" t="str">
        <f t="shared" si="62"/>
        <v>theater</v>
      </c>
      <c r="R977" t="str">
        <f t="shared" si="63"/>
        <v>plays</v>
      </c>
    </row>
    <row r="978" spans="1:18" ht="34.5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322.14999999999998</v>
      </c>
      <c r="P978" s="5">
        <f t="shared" si="61"/>
        <v>92.042857142857144</v>
      </c>
      <c r="Q978" t="str">
        <f t="shared" si="62"/>
        <v>theater</v>
      </c>
      <c r="R978" t="str">
        <f t="shared" si="63"/>
        <v>plays</v>
      </c>
    </row>
    <row r="979" spans="1:18" ht="17.2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73.957142857142856</v>
      </c>
      <c r="P979" s="5">
        <f t="shared" si="61"/>
        <v>77.268656716417908</v>
      </c>
      <c r="Q979" t="str">
        <f t="shared" si="62"/>
        <v>food</v>
      </c>
      <c r="R979" t="str">
        <f t="shared" si="63"/>
        <v>food trucks</v>
      </c>
    </row>
    <row r="980" spans="1:18" ht="34.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864.1</v>
      </c>
      <c r="P980" s="5">
        <f t="shared" si="61"/>
        <v>93.923913043478265</v>
      </c>
      <c r="Q980" t="str">
        <f t="shared" si="62"/>
        <v>games</v>
      </c>
      <c r="R980" t="str">
        <f t="shared" si="63"/>
        <v>video games</v>
      </c>
    </row>
    <row r="981" spans="1:18" ht="34.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143.26245847176079</v>
      </c>
      <c r="P981" s="5">
        <f t="shared" si="61"/>
        <v>84.969458128078813</v>
      </c>
      <c r="Q981" t="str">
        <f t="shared" si="62"/>
        <v>theater</v>
      </c>
      <c r="R981" t="str">
        <f t="shared" si="63"/>
        <v>plays</v>
      </c>
    </row>
    <row r="982" spans="1:18" ht="17.2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40.281762295081968</v>
      </c>
      <c r="P982" s="5">
        <f t="shared" si="61"/>
        <v>105.97035040431267</v>
      </c>
      <c r="Q982" t="str">
        <f t="shared" si="62"/>
        <v>publishing</v>
      </c>
      <c r="R982" t="str">
        <f t="shared" si="63"/>
        <v>nonfiction</v>
      </c>
    </row>
    <row r="983" spans="1:18" ht="17.2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178.22388059701493</v>
      </c>
      <c r="P983" s="5">
        <f t="shared" si="61"/>
        <v>36.969040247678016</v>
      </c>
      <c r="Q983" t="str">
        <f t="shared" si="62"/>
        <v>technology</v>
      </c>
      <c r="R983" t="str">
        <f t="shared" si="63"/>
        <v>web</v>
      </c>
    </row>
    <row r="984" spans="1:18" ht="17.2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84.930555555555557</v>
      </c>
      <c r="P984" s="5">
        <f t="shared" si="61"/>
        <v>81.533333333333331</v>
      </c>
      <c r="Q984" t="str">
        <f t="shared" si="62"/>
        <v>film &amp; video</v>
      </c>
      <c r="R984" t="str">
        <f t="shared" si="63"/>
        <v>documentary</v>
      </c>
    </row>
    <row r="985" spans="1:18" ht="17.2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145.93648334624322</v>
      </c>
      <c r="P985" s="5">
        <f t="shared" si="61"/>
        <v>80.999140154772135</v>
      </c>
      <c r="Q985" t="str">
        <f t="shared" si="62"/>
        <v>film &amp; video</v>
      </c>
      <c r="R985" t="str">
        <f t="shared" si="63"/>
        <v>documentary</v>
      </c>
    </row>
    <row r="986" spans="1:18" ht="34.5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152.46153846153848</v>
      </c>
      <c r="P986" s="5">
        <f t="shared" si="61"/>
        <v>26.010498687664043</v>
      </c>
      <c r="Q986" t="str">
        <f t="shared" si="62"/>
        <v>theater</v>
      </c>
      <c r="R986" t="str">
        <f t="shared" si="63"/>
        <v>plays</v>
      </c>
    </row>
    <row r="987" spans="1:18" ht="17.2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67.129542790152414</v>
      </c>
      <c r="P987" s="5">
        <f t="shared" si="61"/>
        <v>25.998410896708286</v>
      </c>
      <c r="Q987" t="str">
        <f t="shared" si="62"/>
        <v>music</v>
      </c>
      <c r="R987" t="str">
        <f t="shared" si="63"/>
        <v>rock</v>
      </c>
    </row>
    <row r="988" spans="1:18" ht="34.5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40.307692307692307</v>
      </c>
      <c r="P988" s="5">
        <f t="shared" si="61"/>
        <v>34.173913043478258</v>
      </c>
      <c r="Q988" t="str">
        <f t="shared" si="62"/>
        <v>music</v>
      </c>
      <c r="R988" t="str">
        <f t="shared" si="63"/>
        <v>rock</v>
      </c>
    </row>
    <row r="989" spans="1:18" ht="17.2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216.79032258064518</v>
      </c>
      <c r="P989" s="5">
        <f t="shared" si="61"/>
        <v>28.002083333333335</v>
      </c>
      <c r="Q989" t="str">
        <f t="shared" si="62"/>
        <v>film &amp; video</v>
      </c>
      <c r="R989" t="str">
        <f t="shared" si="63"/>
        <v>documentary</v>
      </c>
    </row>
    <row r="990" spans="1:18" ht="17.2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52.117021276595743</v>
      </c>
      <c r="P990" s="5">
        <f t="shared" si="61"/>
        <v>76.546875</v>
      </c>
      <c r="Q990" t="str">
        <f t="shared" si="62"/>
        <v>publishing</v>
      </c>
      <c r="R990" t="str">
        <f t="shared" si="63"/>
        <v>radio &amp; podcasts</v>
      </c>
    </row>
    <row r="991" spans="1:18" ht="17.2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499.58333333333337</v>
      </c>
      <c r="P991" s="5">
        <f t="shared" si="61"/>
        <v>53.053097345132741</v>
      </c>
      <c r="Q991" t="str">
        <f t="shared" si="62"/>
        <v>publishing</v>
      </c>
      <c r="R991" t="str">
        <f t="shared" si="63"/>
        <v>translations</v>
      </c>
    </row>
    <row r="992" spans="1:18" ht="34.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87.679487179487182</v>
      </c>
      <c r="P992" s="5">
        <f t="shared" si="61"/>
        <v>106.859375</v>
      </c>
      <c r="Q992" t="str">
        <f t="shared" si="62"/>
        <v>film &amp; video</v>
      </c>
      <c r="R992" t="str">
        <f t="shared" si="63"/>
        <v>drama</v>
      </c>
    </row>
    <row r="993" spans="1:18" ht="17.2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113.17346938775511</v>
      </c>
      <c r="P993" s="5">
        <f t="shared" si="61"/>
        <v>46.020746887966808</v>
      </c>
      <c r="Q993" t="str">
        <f t="shared" si="62"/>
        <v>music</v>
      </c>
      <c r="R993" t="str">
        <f t="shared" si="63"/>
        <v>rock</v>
      </c>
    </row>
    <row r="994" spans="1:18" ht="17.2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426.54838709677421</v>
      </c>
      <c r="P994" s="5">
        <f t="shared" si="61"/>
        <v>100.17424242424242</v>
      </c>
      <c r="Q994" t="str">
        <f t="shared" si="62"/>
        <v>film &amp; video</v>
      </c>
      <c r="R994" t="str">
        <f t="shared" si="63"/>
        <v>drama</v>
      </c>
    </row>
    <row r="995" spans="1:18" ht="34.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77.632653061224488</v>
      </c>
      <c r="P995" s="5">
        <f t="shared" si="61"/>
        <v>101.44</v>
      </c>
      <c r="Q995" t="str">
        <f t="shared" si="62"/>
        <v>photography</v>
      </c>
      <c r="R995" t="str">
        <f t="shared" si="63"/>
        <v>photography books</v>
      </c>
    </row>
    <row r="996" spans="1:18" ht="17.2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52.496810772501767</v>
      </c>
      <c r="P996" s="5">
        <f t="shared" si="61"/>
        <v>87.972684085510693</v>
      </c>
      <c r="Q996" t="str">
        <f t="shared" si="62"/>
        <v>publishing</v>
      </c>
      <c r="R996" t="str">
        <f t="shared" si="63"/>
        <v>translations</v>
      </c>
    </row>
    <row r="997" spans="1:18" ht="17.2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157.46762589928059</v>
      </c>
      <c r="P997" s="5">
        <f t="shared" si="61"/>
        <v>74.995594713656388</v>
      </c>
      <c r="Q997" t="str">
        <f t="shared" si="62"/>
        <v>food</v>
      </c>
      <c r="R997" t="str">
        <f t="shared" si="63"/>
        <v>food trucks</v>
      </c>
    </row>
    <row r="998" spans="1:18" ht="34.5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72.939393939393938</v>
      </c>
      <c r="P998" s="5">
        <f t="shared" si="61"/>
        <v>42.982142857142854</v>
      </c>
      <c r="Q998" t="str">
        <f t="shared" si="62"/>
        <v>theater</v>
      </c>
      <c r="R998" t="str">
        <f t="shared" si="63"/>
        <v>plays</v>
      </c>
    </row>
    <row r="999" spans="1:18" ht="17.2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60.565789473684205</v>
      </c>
      <c r="P999" s="5">
        <f t="shared" si="61"/>
        <v>33.115107913669064</v>
      </c>
      <c r="Q999" t="str">
        <f t="shared" si="62"/>
        <v>theater</v>
      </c>
      <c r="R999" t="str">
        <f t="shared" si="63"/>
        <v>plays</v>
      </c>
    </row>
    <row r="1000" spans="1:18" ht="17.2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56.791291291291287</v>
      </c>
      <c r="P1000" s="5">
        <f t="shared" si="61"/>
        <v>101.13101604278074</v>
      </c>
      <c r="Q1000" t="str">
        <f t="shared" si="62"/>
        <v>music</v>
      </c>
      <c r="R1000" t="str">
        <f t="shared" si="63"/>
        <v>indie rock</v>
      </c>
    </row>
    <row r="1001" spans="1:18" ht="17.2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56.542754275427541</v>
      </c>
      <c r="P1001" s="5">
        <f t="shared" si="61"/>
        <v>55.98841354723708</v>
      </c>
      <c r="Q1001" t="str">
        <f t="shared" si="62"/>
        <v>food</v>
      </c>
      <c r="R1001" t="str">
        <f t="shared" si="63"/>
        <v>food trucks</v>
      </c>
    </row>
  </sheetData>
  <autoFilter ref="N1:N1001" xr:uid="{00000000-0001-0000-0000-000000000000}"/>
  <conditionalFormatting sqref="F1:F1048576">
    <cfRule type="containsText" dxfId="23" priority="3" operator="containsText" text="canceled">
      <formula>NOT(ISERROR(SEARCH("canceled",F1)))</formula>
    </cfRule>
    <cfRule type="containsText" dxfId="22" priority="4" operator="containsText" text="live">
      <formula>NOT(ISERROR(SEARCH("live",F1)))</formula>
    </cfRule>
    <cfRule type="containsText" dxfId="21" priority="5" operator="containsText" text="successful">
      <formula>NOT(ISERROR(SEARCH("successful",F1)))</formula>
    </cfRule>
    <cfRule type="containsText" dxfId="20" priority="6" operator="containsText" text="failed">
      <formula>NOT(ISERROR(SEARCH("failed",F1)))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num" val="100"/>
        <cfvo type="num" val="200"/>
        <color rgb="FFC00000"/>
        <color theme="9"/>
        <color theme="4"/>
      </colorScale>
    </cfRule>
    <cfRule type="colorScale" priority="2">
      <colorScale>
        <cfvo type="min"/>
        <cfvo type="num" val="100"/>
        <cfvo type="max"/>
        <color rgb="FFC00000"/>
        <color theme="9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8400-F000-4283-8F99-63DB1B4AD6FF}">
  <dimension ref="A1:T1001"/>
  <sheetViews>
    <sheetView workbookViewId="0">
      <selection activeCell="G1" activeCellId="1" sqref="F1:F1048576 G1:G1048576"/>
    </sheetView>
  </sheetViews>
  <sheetFormatPr defaultColWidth="11.109375" defaultRowHeight="17.25" x14ac:dyDescent="0.3"/>
  <cols>
    <col min="1" max="1" width="4.33203125" customWidth="1"/>
    <col min="2" max="2" width="30.77734375" customWidth="1"/>
    <col min="3" max="3" width="33.6640625" style="3" customWidth="1"/>
    <col min="7" max="7" width="13.109375" customWidth="1"/>
    <col min="10" max="10" width="16.5546875" customWidth="1"/>
    <col min="11" max="11" width="11.33203125" customWidth="1"/>
    <col min="14" max="14" width="28.109375" customWidth="1"/>
    <col min="15" max="16" width="17.109375" customWidth="1"/>
    <col min="17" max="17" width="15.6640625" customWidth="1"/>
    <col min="18" max="18" width="16.5546875" customWidth="1"/>
    <col min="19" max="19" width="24.109375" customWidth="1"/>
    <col min="20" max="20" width="21.21875" customWidth="1"/>
  </cols>
  <sheetData>
    <row r="1" spans="1:20" s="1" customFormat="1" ht="15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4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8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 t="e">
        <f>E2/G2</f>
        <v>#DIV/0!</v>
      </c>
      <c r="Q2" t="str">
        <f>LEFT(N2,SEARCH("/",N2)-1)</f>
        <v>food</v>
      </c>
      <c r="R2" t="str">
        <f>RIGHT(N2,LEN(N2)-SEARCH("/",N2))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(E3/D3)*100</f>
        <v>1040</v>
      </c>
      <c r="P3" s="5">
        <f t="shared" ref="P3:P66" si="1">E3/G3</f>
        <v>92.151898734177209</v>
      </c>
      <c r="Q3" t="str">
        <f t="shared" ref="Q3:Q66" si="2">LEFT(N3,SEARCH("/",N3)-1)</f>
        <v>music</v>
      </c>
      <c r="R3" t="str">
        <f>RIGHT(N3,LEN(N3)-SEARCH("/",N3))</f>
        <v>rock</v>
      </c>
      <c r="S3" s="9">
        <f>(((J3/60)/60)/24)+DATE(1970,1,1)</f>
        <v>41870.208333333336</v>
      </c>
      <c r="T3" s="9">
        <f t="shared" ref="T3:T66" si="3">(((K3/60)/60)/24)+DATE(1970,1,1)</f>
        <v>41872.208333333336</v>
      </c>
    </row>
    <row r="4" spans="1:20" ht="34.5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131.4787822878229</v>
      </c>
      <c r="P4" s="5">
        <f t="shared" si="1"/>
        <v>100.01614035087719</v>
      </c>
      <c r="Q4" t="str">
        <f t="shared" si="2"/>
        <v>technology</v>
      </c>
      <c r="R4" t="str">
        <f>RIGHT(N4,LEN(N4)-SEARCH("/",N4))</f>
        <v>web</v>
      </c>
      <c r="S4" s="9">
        <f t="shared" ref="S4:S67" si="4">(((J4/60)/60)/24)+DATE(1970,1,1)</f>
        <v>41595.25</v>
      </c>
      <c r="T4" s="9">
        <f t="shared" si="3"/>
        <v>41597.25</v>
      </c>
    </row>
    <row r="5" spans="1:20" ht="34.5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 s="5">
        <f t="shared" si="1"/>
        <v>103.20833333333333</v>
      </c>
      <c r="Q5" t="str">
        <f t="shared" si="2"/>
        <v>music</v>
      </c>
      <c r="R5" t="str">
        <f t="shared" ref="R5:R68" si="5">RIGHT(N5,LEN(N5)-SEARCH("/",N5))</f>
        <v>rock</v>
      </c>
      <c r="S5" s="9">
        <f t="shared" si="4"/>
        <v>43688.208333333328</v>
      </c>
      <c r="T5" s="9">
        <f t="shared" si="3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 s="5">
        <f t="shared" si="1"/>
        <v>99.339622641509436</v>
      </c>
      <c r="Q6" t="str">
        <f t="shared" si="2"/>
        <v>theater</v>
      </c>
      <c r="R6" t="str">
        <f t="shared" si="5"/>
        <v>plays</v>
      </c>
      <c r="S6" s="9">
        <f t="shared" si="4"/>
        <v>43485.25</v>
      </c>
      <c r="T6" s="9">
        <f t="shared" si="3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 s="5">
        <f t="shared" si="1"/>
        <v>75.833333333333329</v>
      </c>
      <c r="Q7" t="str">
        <f t="shared" si="2"/>
        <v>theater</v>
      </c>
      <c r="R7" t="str">
        <f t="shared" si="5"/>
        <v>plays</v>
      </c>
      <c r="S7" s="9">
        <f t="shared" si="4"/>
        <v>41149.208333333336</v>
      </c>
      <c r="T7" s="9">
        <f t="shared" si="3"/>
        <v>41160.208333333336</v>
      </c>
    </row>
    <row r="8" spans="1:20" ht="34.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 s="5">
        <f t="shared" si="1"/>
        <v>60.555555555555557</v>
      </c>
      <c r="Q8" t="str">
        <f t="shared" si="2"/>
        <v>film &amp; video</v>
      </c>
      <c r="R8" t="str">
        <f t="shared" si="5"/>
        <v>documentary</v>
      </c>
      <c r="S8" s="9">
        <f t="shared" si="4"/>
        <v>42991.208333333328</v>
      </c>
      <c r="T8" s="9">
        <f t="shared" si="3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 s="5">
        <f t="shared" si="1"/>
        <v>64.93832599118943</v>
      </c>
      <c r="Q9" t="str">
        <f t="shared" si="2"/>
        <v>theater</v>
      </c>
      <c r="R9" t="str">
        <f t="shared" si="5"/>
        <v>plays</v>
      </c>
      <c r="S9" s="9">
        <f t="shared" si="4"/>
        <v>42229.208333333328</v>
      </c>
      <c r="T9" s="9">
        <f t="shared" si="3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 s="5">
        <f t="shared" si="1"/>
        <v>30.997175141242938</v>
      </c>
      <c r="Q10" t="str">
        <f t="shared" si="2"/>
        <v>theater</v>
      </c>
      <c r="R10" t="str">
        <f t="shared" si="5"/>
        <v>plays</v>
      </c>
      <c r="S10" s="9">
        <f t="shared" si="4"/>
        <v>40399.208333333336</v>
      </c>
      <c r="T10" s="9">
        <f t="shared" si="3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 s="5">
        <f t="shared" si="1"/>
        <v>72.909090909090907</v>
      </c>
      <c r="Q11" t="str">
        <f t="shared" si="2"/>
        <v>music</v>
      </c>
      <c r="R11" t="str">
        <f t="shared" si="5"/>
        <v>electric music</v>
      </c>
      <c r="S11" s="9">
        <f t="shared" si="4"/>
        <v>41536.208333333336</v>
      </c>
      <c r="T11" s="9">
        <f t="shared" si="3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 s="5">
        <f t="shared" si="1"/>
        <v>62.9</v>
      </c>
      <c r="Q12" t="str">
        <f t="shared" si="2"/>
        <v>film &amp; video</v>
      </c>
      <c r="R12" t="str">
        <f t="shared" si="5"/>
        <v>drama</v>
      </c>
      <c r="S12" s="9">
        <f t="shared" si="4"/>
        <v>40404.208333333336</v>
      </c>
      <c r="T12" s="9">
        <f t="shared" si="3"/>
        <v>40452.208333333336</v>
      </c>
    </row>
    <row r="13" spans="1:20" ht="34.5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 s="5">
        <f t="shared" si="1"/>
        <v>112.22222222222223</v>
      </c>
      <c r="Q13" t="str">
        <f t="shared" si="2"/>
        <v>theater</v>
      </c>
      <c r="R13" t="str">
        <f t="shared" si="5"/>
        <v>plays</v>
      </c>
      <c r="S13" s="9">
        <f t="shared" si="4"/>
        <v>40442.208333333336</v>
      </c>
      <c r="T13" s="9">
        <f t="shared" si="3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 s="5">
        <f t="shared" si="1"/>
        <v>102.34545454545454</v>
      </c>
      <c r="Q14" t="str">
        <f t="shared" si="2"/>
        <v>film &amp; video</v>
      </c>
      <c r="R14" t="str">
        <f t="shared" si="5"/>
        <v>drama</v>
      </c>
      <c r="S14" s="9">
        <f t="shared" si="4"/>
        <v>43760.208333333328</v>
      </c>
      <c r="T14" s="9">
        <f t="shared" si="3"/>
        <v>43768.208333333328</v>
      </c>
    </row>
    <row r="15" spans="1:20" ht="34.5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 s="5">
        <f t="shared" si="1"/>
        <v>105.05102040816327</v>
      </c>
      <c r="Q15" t="str">
        <f t="shared" si="2"/>
        <v>music</v>
      </c>
      <c r="R15" t="str">
        <f t="shared" si="5"/>
        <v>indie rock</v>
      </c>
      <c r="S15" s="9">
        <f t="shared" si="4"/>
        <v>42532.208333333328</v>
      </c>
      <c r="T15" s="9">
        <f t="shared" si="3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 s="5">
        <f t="shared" si="1"/>
        <v>94.144999999999996</v>
      </c>
      <c r="Q16" t="str">
        <f t="shared" si="2"/>
        <v>music</v>
      </c>
      <c r="R16" t="str">
        <f t="shared" si="5"/>
        <v>indie rock</v>
      </c>
      <c r="S16" s="9">
        <f t="shared" si="4"/>
        <v>40974.25</v>
      </c>
      <c r="T16" s="9">
        <f t="shared" si="3"/>
        <v>41001.208333333336</v>
      </c>
    </row>
    <row r="17" spans="1:20" ht="34.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 s="5">
        <f t="shared" si="1"/>
        <v>84.986725663716811</v>
      </c>
      <c r="Q17" t="str">
        <f t="shared" si="2"/>
        <v>technology</v>
      </c>
      <c r="R17" t="str">
        <f t="shared" si="5"/>
        <v>wearables</v>
      </c>
      <c r="S17" s="9">
        <f t="shared" si="4"/>
        <v>43809.25</v>
      </c>
      <c r="T17" s="9">
        <f t="shared" si="3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 s="5">
        <f t="shared" si="1"/>
        <v>110.41</v>
      </c>
      <c r="Q18" t="str">
        <f t="shared" si="2"/>
        <v>publishing</v>
      </c>
      <c r="R18" t="str">
        <f t="shared" si="5"/>
        <v>nonfiction</v>
      </c>
      <c r="S18" s="9">
        <f t="shared" si="4"/>
        <v>41661.25</v>
      </c>
      <c r="T18" s="9">
        <f t="shared" si="3"/>
        <v>41683.25</v>
      </c>
    </row>
    <row r="19" spans="1:20" ht="34.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 s="5">
        <f t="shared" si="1"/>
        <v>107.96236989591674</v>
      </c>
      <c r="Q19" t="str">
        <f t="shared" si="2"/>
        <v>film &amp; video</v>
      </c>
      <c r="R19" t="str">
        <f t="shared" si="5"/>
        <v>animation</v>
      </c>
      <c r="S19" s="9">
        <f t="shared" si="4"/>
        <v>40555.25</v>
      </c>
      <c r="T19" s="9">
        <f t="shared" si="3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 s="5">
        <f t="shared" si="1"/>
        <v>45.103703703703701</v>
      </c>
      <c r="Q20" t="str">
        <f t="shared" si="2"/>
        <v>theater</v>
      </c>
      <c r="R20" t="str">
        <f t="shared" si="5"/>
        <v>plays</v>
      </c>
      <c r="S20" s="9">
        <f t="shared" si="4"/>
        <v>43351.208333333328</v>
      </c>
      <c r="T20" s="9">
        <f t="shared" si="3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 s="5">
        <f t="shared" si="1"/>
        <v>45.001483679525222</v>
      </c>
      <c r="Q21" t="str">
        <f t="shared" si="2"/>
        <v>theater</v>
      </c>
      <c r="R21" t="str">
        <f t="shared" si="5"/>
        <v>plays</v>
      </c>
      <c r="S21" s="9">
        <f t="shared" si="4"/>
        <v>43528.25</v>
      </c>
      <c r="T21" s="9">
        <f t="shared" si="3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 s="5">
        <f t="shared" si="1"/>
        <v>105.97134670487107</v>
      </c>
      <c r="Q22" t="str">
        <f t="shared" si="2"/>
        <v>film &amp; video</v>
      </c>
      <c r="R22" t="str">
        <f t="shared" si="5"/>
        <v>drama</v>
      </c>
      <c r="S22" s="9">
        <f t="shared" si="4"/>
        <v>41848.208333333336</v>
      </c>
      <c r="T22" s="9">
        <f t="shared" si="3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 s="5">
        <f t="shared" si="1"/>
        <v>69.055555555555557</v>
      </c>
      <c r="Q23" t="str">
        <f t="shared" si="2"/>
        <v>theater</v>
      </c>
      <c r="R23" t="str">
        <f t="shared" si="5"/>
        <v>plays</v>
      </c>
      <c r="S23" s="9">
        <f t="shared" si="4"/>
        <v>40770.208333333336</v>
      </c>
      <c r="T23" s="9">
        <f t="shared" si="3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 s="5">
        <f t="shared" si="1"/>
        <v>85.044943820224717</v>
      </c>
      <c r="Q24" t="str">
        <f t="shared" si="2"/>
        <v>theater</v>
      </c>
      <c r="R24" t="str">
        <f t="shared" si="5"/>
        <v>plays</v>
      </c>
      <c r="S24" s="9">
        <f t="shared" si="4"/>
        <v>43193.208333333328</v>
      </c>
      <c r="T24" s="9">
        <f t="shared" si="3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 s="5">
        <f t="shared" si="1"/>
        <v>105.22535211267606</v>
      </c>
      <c r="Q25" t="str">
        <f t="shared" si="2"/>
        <v>film &amp; video</v>
      </c>
      <c r="R25" t="str">
        <f t="shared" si="5"/>
        <v>documentary</v>
      </c>
      <c r="S25" s="9">
        <f t="shared" si="4"/>
        <v>43510.25</v>
      </c>
      <c r="T25" s="9">
        <f t="shared" si="3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 s="5">
        <f t="shared" si="1"/>
        <v>39.003741114852225</v>
      </c>
      <c r="Q26" t="str">
        <f t="shared" si="2"/>
        <v>technology</v>
      </c>
      <c r="R26" t="str">
        <f t="shared" si="5"/>
        <v>wearables</v>
      </c>
      <c r="S26" s="9">
        <f t="shared" si="4"/>
        <v>41811.208333333336</v>
      </c>
      <c r="T26" s="9">
        <f t="shared" si="3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 s="5">
        <f t="shared" si="1"/>
        <v>73.030674846625772</v>
      </c>
      <c r="Q27" t="str">
        <f t="shared" si="2"/>
        <v>games</v>
      </c>
      <c r="R27" t="str">
        <f t="shared" si="5"/>
        <v>video games</v>
      </c>
      <c r="S27" s="9">
        <f t="shared" si="4"/>
        <v>40681.208333333336</v>
      </c>
      <c r="T27" s="9">
        <f t="shared" si="3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 s="5">
        <f t="shared" si="1"/>
        <v>35.009459459459457</v>
      </c>
      <c r="Q28" t="str">
        <f t="shared" si="2"/>
        <v>theater</v>
      </c>
      <c r="R28" t="str">
        <f t="shared" si="5"/>
        <v>plays</v>
      </c>
      <c r="S28" s="9">
        <f t="shared" si="4"/>
        <v>43312.208333333328</v>
      </c>
      <c r="T28" s="9">
        <f t="shared" si="3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 s="5">
        <f t="shared" si="1"/>
        <v>106.6</v>
      </c>
      <c r="Q29" t="str">
        <f t="shared" si="2"/>
        <v>music</v>
      </c>
      <c r="R29" t="str">
        <f t="shared" si="5"/>
        <v>rock</v>
      </c>
      <c r="S29" s="9">
        <f t="shared" si="4"/>
        <v>42280.208333333328</v>
      </c>
      <c r="T29" s="9">
        <f t="shared" si="3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 s="5">
        <f t="shared" si="1"/>
        <v>61.997747747747745</v>
      </c>
      <c r="Q30" t="str">
        <f t="shared" si="2"/>
        <v>theater</v>
      </c>
      <c r="R30" t="str">
        <f t="shared" si="5"/>
        <v>plays</v>
      </c>
      <c r="S30" s="9">
        <f t="shared" si="4"/>
        <v>40218.25</v>
      </c>
      <c r="T30" s="9">
        <f t="shared" si="3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 s="5">
        <f t="shared" si="1"/>
        <v>94.000622665006233</v>
      </c>
      <c r="Q31" t="str">
        <f t="shared" si="2"/>
        <v>film &amp; video</v>
      </c>
      <c r="R31" t="str">
        <f t="shared" si="5"/>
        <v>shorts</v>
      </c>
      <c r="S31" s="9">
        <f t="shared" si="4"/>
        <v>43301.208333333328</v>
      </c>
      <c r="T31" s="9">
        <f t="shared" si="3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 s="5">
        <f t="shared" si="1"/>
        <v>112.05426356589147</v>
      </c>
      <c r="Q32" t="str">
        <f t="shared" si="2"/>
        <v>film &amp; video</v>
      </c>
      <c r="R32" t="str">
        <f t="shared" si="5"/>
        <v>animation</v>
      </c>
      <c r="S32" s="9">
        <f t="shared" si="4"/>
        <v>43609.208333333328</v>
      </c>
      <c r="T32" s="9">
        <f t="shared" si="3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 s="5">
        <f t="shared" si="1"/>
        <v>48.008849557522126</v>
      </c>
      <c r="Q33" t="str">
        <f t="shared" si="2"/>
        <v>games</v>
      </c>
      <c r="R33" t="str">
        <f t="shared" si="5"/>
        <v>video games</v>
      </c>
      <c r="S33" s="9">
        <f t="shared" si="4"/>
        <v>42374.25</v>
      </c>
      <c r="T33" s="9">
        <f t="shared" si="3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 s="5">
        <f t="shared" si="1"/>
        <v>38.004334633723452</v>
      </c>
      <c r="Q34" t="str">
        <f t="shared" si="2"/>
        <v>film &amp; video</v>
      </c>
      <c r="R34" t="str">
        <f t="shared" si="5"/>
        <v>documentary</v>
      </c>
      <c r="S34" s="9">
        <f t="shared" si="4"/>
        <v>43110.25</v>
      </c>
      <c r="T34" s="9">
        <f t="shared" si="3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 s="5">
        <f t="shared" si="1"/>
        <v>35.000184535892231</v>
      </c>
      <c r="Q35" t="str">
        <f t="shared" si="2"/>
        <v>theater</v>
      </c>
      <c r="R35" t="str">
        <f t="shared" si="5"/>
        <v>plays</v>
      </c>
      <c r="S35" s="9">
        <f t="shared" si="4"/>
        <v>41917.208333333336</v>
      </c>
      <c r="T35" s="9">
        <f t="shared" si="3"/>
        <v>41954.25</v>
      </c>
    </row>
    <row r="36" spans="1:20" ht="34.5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 s="5">
        <f t="shared" si="1"/>
        <v>85</v>
      </c>
      <c r="Q36" t="str">
        <f t="shared" si="2"/>
        <v>film &amp; video</v>
      </c>
      <c r="R36" t="str">
        <f t="shared" si="5"/>
        <v>documentary</v>
      </c>
      <c r="S36" s="9">
        <f t="shared" si="4"/>
        <v>42817.208333333328</v>
      </c>
      <c r="T36" s="9">
        <f t="shared" si="3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 s="5">
        <f t="shared" si="1"/>
        <v>95.993893129770996</v>
      </c>
      <c r="Q37" t="str">
        <f t="shared" si="2"/>
        <v>film &amp; video</v>
      </c>
      <c r="R37" t="str">
        <f t="shared" si="5"/>
        <v>drama</v>
      </c>
      <c r="S37" s="9">
        <f t="shared" si="4"/>
        <v>43484.25</v>
      </c>
      <c r="T37" s="9">
        <f t="shared" si="3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 s="5">
        <f t="shared" si="1"/>
        <v>68.8125</v>
      </c>
      <c r="Q38" t="str">
        <f t="shared" si="2"/>
        <v>theater</v>
      </c>
      <c r="R38" t="str">
        <f t="shared" si="5"/>
        <v>plays</v>
      </c>
      <c r="S38" s="9">
        <f t="shared" si="4"/>
        <v>40600.25</v>
      </c>
      <c r="T38" s="9">
        <f t="shared" si="3"/>
        <v>40625.208333333336</v>
      </c>
    </row>
    <row r="39" spans="1:20" ht="34.5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 s="5">
        <f t="shared" si="1"/>
        <v>105.97196261682242</v>
      </c>
      <c r="Q39" t="str">
        <f t="shared" si="2"/>
        <v>publishing</v>
      </c>
      <c r="R39" t="str">
        <f t="shared" si="5"/>
        <v>fiction</v>
      </c>
      <c r="S39" s="9">
        <f t="shared" si="4"/>
        <v>43744.208333333328</v>
      </c>
      <c r="T39" s="9">
        <f t="shared" si="3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 s="5">
        <f t="shared" si="1"/>
        <v>75.261194029850742</v>
      </c>
      <c r="Q40" t="str">
        <f t="shared" si="2"/>
        <v>photography</v>
      </c>
      <c r="R40" t="str">
        <f t="shared" si="5"/>
        <v>photography books</v>
      </c>
      <c r="S40" s="9">
        <f t="shared" si="4"/>
        <v>40469.208333333336</v>
      </c>
      <c r="T40" s="9">
        <f t="shared" si="3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 s="5">
        <f t="shared" si="1"/>
        <v>57.125</v>
      </c>
      <c r="Q41" t="str">
        <f t="shared" si="2"/>
        <v>theater</v>
      </c>
      <c r="R41" t="str">
        <f t="shared" si="5"/>
        <v>plays</v>
      </c>
      <c r="S41" s="9">
        <f t="shared" si="4"/>
        <v>41330.25</v>
      </c>
      <c r="T41" s="9">
        <f t="shared" si="3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 s="5">
        <f t="shared" si="1"/>
        <v>75.141414141414145</v>
      </c>
      <c r="Q42" t="str">
        <f t="shared" si="2"/>
        <v>technology</v>
      </c>
      <c r="R42" t="str">
        <f t="shared" si="5"/>
        <v>wearables</v>
      </c>
      <c r="S42" s="9">
        <f t="shared" si="4"/>
        <v>40334.208333333336</v>
      </c>
      <c r="T42" s="9">
        <f t="shared" si="3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 s="5">
        <f t="shared" si="1"/>
        <v>107.42342342342343</v>
      </c>
      <c r="Q43" t="str">
        <f t="shared" si="2"/>
        <v>music</v>
      </c>
      <c r="R43" t="str">
        <f t="shared" si="5"/>
        <v>rock</v>
      </c>
      <c r="S43" s="9">
        <f t="shared" si="4"/>
        <v>41156.208333333336</v>
      </c>
      <c r="T43" s="9">
        <f t="shared" si="3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 s="5">
        <f t="shared" si="1"/>
        <v>35.995495495495497</v>
      </c>
      <c r="Q44" t="str">
        <f t="shared" si="2"/>
        <v>food</v>
      </c>
      <c r="R44" t="str">
        <f t="shared" si="5"/>
        <v>food trucks</v>
      </c>
      <c r="S44" s="9">
        <f t="shared" si="4"/>
        <v>40728.208333333336</v>
      </c>
      <c r="T44" s="9">
        <f t="shared" si="3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 s="5">
        <f t="shared" si="1"/>
        <v>26.998873148744366</v>
      </c>
      <c r="Q45" t="str">
        <f t="shared" si="2"/>
        <v>publishing</v>
      </c>
      <c r="R45" t="str">
        <f t="shared" si="5"/>
        <v>radio &amp; podcasts</v>
      </c>
      <c r="S45" s="9">
        <f t="shared" si="4"/>
        <v>41844.208333333336</v>
      </c>
      <c r="T45" s="9">
        <f t="shared" si="3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 s="5">
        <f t="shared" si="1"/>
        <v>107.56122448979592</v>
      </c>
      <c r="Q46" t="str">
        <f t="shared" si="2"/>
        <v>publishing</v>
      </c>
      <c r="R46" t="str">
        <f t="shared" si="5"/>
        <v>fiction</v>
      </c>
      <c r="S46" s="9">
        <f t="shared" si="4"/>
        <v>43541.208333333328</v>
      </c>
      <c r="T46" s="9">
        <f t="shared" si="3"/>
        <v>43542.208333333328</v>
      </c>
    </row>
    <row r="47" spans="1:20" ht="34.5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 s="5">
        <f t="shared" si="1"/>
        <v>94.375</v>
      </c>
      <c r="Q47" t="str">
        <f t="shared" si="2"/>
        <v>theater</v>
      </c>
      <c r="R47" t="str">
        <f t="shared" si="5"/>
        <v>plays</v>
      </c>
      <c r="S47" s="9">
        <f t="shared" si="4"/>
        <v>42676.208333333328</v>
      </c>
      <c r="T47" s="9">
        <f t="shared" si="3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 s="5">
        <f t="shared" si="1"/>
        <v>46.163043478260867</v>
      </c>
      <c r="Q48" t="str">
        <f t="shared" si="2"/>
        <v>music</v>
      </c>
      <c r="R48" t="str">
        <f t="shared" si="5"/>
        <v>rock</v>
      </c>
      <c r="S48" s="9">
        <f t="shared" si="4"/>
        <v>40367.208333333336</v>
      </c>
      <c r="T48" s="9">
        <f t="shared" si="3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 s="5">
        <f t="shared" si="1"/>
        <v>47.845637583892618</v>
      </c>
      <c r="Q49" t="str">
        <f t="shared" si="2"/>
        <v>theater</v>
      </c>
      <c r="R49" t="str">
        <f t="shared" si="5"/>
        <v>plays</v>
      </c>
      <c r="S49" s="9">
        <f t="shared" si="4"/>
        <v>41727.208333333336</v>
      </c>
      <c r="T49" s="9">
        <f t="shared" si="3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 s="5">
        <f t="shared" si="1"/>
        <v>53.007815713698065</v>
      </c>
      <c r="Q50" t="str">
        <f t="shared" si="2"/>
        <v>theater</v>
      </c>
      <c r="R50" t="str">
        <f t="shared" si="5"/>
        <v>plays</v>
      </c>
      <c r="S50" s="9">
        <f t="shared" si="4"/>
        <v>42180.208333333328</v>
      </c>
      <c r="T50" s="9">
        <f t="shared" si="3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 s="5">
        <f t="shared" si="1"/>
        <v>45.059405940594061</v>
      </c>
      <c r="Q51" t="str">
        <f t="shared" si="2"/>
        <v>music</v>
      </c>
      <c r="R51" t="str">
        <f t="shared" si="5"/>
        <v>rock</v>
      </c>
      <c r="S51" s="9">
        <f t="shared" si="4"/>
        <v>43758.208333333328</v>
      </c>
      <c r="T51" s="9">
        <f t="shared" si="3"/>
        <v>43803.25</v>
      </c>
    </row>
    <row r="52" spans="1:20" ht="34.5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 s="5">
        <f t="shared" si="1"/>
        <v>2</v>
      </c>
      <c r="Q52" t="str">
        <f t="shared" si="2"/>
        <v>music</v>
      </c>
      <c r="R52" t="str">
        <f t="shared" si="5"/>
        <v>metal</v>
      </c>
      <c r="S52" s="9">
        <f t="shared" si="4"/>
        <v>41487.208333333336</v>
      </c>
      <c r="T52" s="9">
        <f t="shared" si="3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 s="5">
        <f t="shared" si="1"/>
        <v>99.006816632583508</v>
      </c>
      <c r="Q53" t="str">
        <f t="shared" si="2"/>
        <v>technology</v>
      </c>
      <c r="R53" t="str">
        <f t="shared" si="5"/>
        <v>wearables</v>
      </c>
      <c r="S53" s="9">
        <f t="shared" si="4"/>
        <v>40995.208333333336</v>
      </c>
      <c r="T53" s="9">
        <f t="shared" si="3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 s="5">
        <f t="shared" si="1"/>
        <v>32.786666666666669</v>
      </c>
      <c r="Q54" t="str">
        <f t="shared" si="2"/>
        <v>theater</v>
      </c>
      <c r="R54" t="str">
        <f t="shared" si="5"/>
        <v>plays</v>
      </c>
      <c r="S54" s="9">
        <f t="shared" si="4"/>
        <v>40436.208333333336</v>
      </c>
      <c r="T54" s="9">
        <f t="shared" si="3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 s="5">
        <f t="shared" si="1"/>
        <v>59.119617224880386</v>
      </c>
      <c r="Q55" t="str">
        <f t="shared" si="2"/>
        <v>film &amp; video</v>
      </c>
      <c r="R55" t="str">
        <f t="shared" si="5"/>
        <v>drama</v>
      </c>
      <c r="S55" s="9">
        <f t="shared" si="4"/>
        <v>41779.208333333336</v>
      </c>
      <c r="T55" s="9">
        <f t="shared" si="3"/>
        <v>41818.208333333336</v>
      </c>
    </row>
    <row r="56" spans="1:20" ht="34.5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 s="5">
        <f t="shared" si="1"/>
        <v>44.93333333333333</v>
      </c>
      <c r="Q56" t="str">
        <f t="shared" si="2"/>
        <v>technology</v>
      </c>
      <c r="R56" t="str">
        <f t="shared" si="5"/>
        <v>wearables</v>
      </c>
      <c r="S56" s="9">
        <f t="shared" si="4"/>
        <v>43170.25</v>
      </c>
      <c r="T56" s="9">
        <f t="shared" si="3"/>
        <v>43176.208333333328</v>
      </c>
    </row>
    <row r="57" spans="1:20" ht="34.5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 s="5">
        <f t="shared" si="1"/>
        <v>89.664122137404576</v>
      </c>
      <c r="Q57" t="str">
        <f t="shared" si="2"/>
        <v>music</v>
      </c>
      <c r="R57" t="str">
        <f t="shared" si="5"/>
        <v>jazz</v>
      </c>
      <c r="S57" s="9">
        <f t="shared" si="4"/>
        <v>43311.208333333328</v>
      </c>
      <c r="T57" s="9">
        <f t="shared" si="3"/>
        <v>43316.208333333328</v>
      </c>
    </row>
    <row r="58" spans="1:20" ht="34.5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 s="5">
        <f t="shared" si="1"/>
        <v>70.079268292682926</v>
      </c>
      <c r="Q58" t="str">
        <f t="shared" si="2"/>
        <v>technology</v>
      </c>
      <c r="R58" t="str">
        <f t="shared" si="5"/>
        <v>wearables</v>
      </c>
      <c r="S58" s="9">
        <f t="shared" si="4"/>
        <v>42014.25</v>
      </c>
      <c r="T58" s="9">
        <f t="shared" si="3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 s="5">
        <f t="shared" si="1"/>
        <v>31.059701492537314</v>
      </c>
      <c r="Q59" t="str">
        <f t="shared" si="2"/>
        <v>games</v>
      </c>
      <c r="R59" t="str">
        <f t="shared" si="5"/>
        <v>video games</v>
      </c>
      <c r="S59" s="9">
        <f t="shared" si="4"/>
        <v>42979.208333333328</v>
      </c>
      <c r="T59" s="9">
        <f t="shared" si="3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 s="5">
        <f t="shared" si="1"/>
        <v>29.061611374407583</v>
      </c>
      <c r="Q60" t="str">
        <f t="shared" si="2"/>
        <v>theater</v>
      </c>
      <c r="R60" t="str">
        <f t="shared" si="5"/>
        <v>plays</v>
      </c>
      <c r="S60" s="9">
        <f t="shared" si="4"/>
        <v>42268.208333333328</v>
      </c>
      <c r="T60" s="9">
        <f t="shared" si="3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 s="5">
        <f t="shared" si="1"/>
        <v>30.0859375</v>
      </c>
      <c r="Q61" t="str">
        <f t="shared" si="2"/>
        <v>theater</v>
      </c>
      <c r="R61" t="str">
        <f t="shared" si="5"/>
        <v>plays</v>
      </c>
      <c r="S61" s="9">
        <f t="shared" si="4"/>
        <v>42898.208333333328</v>
      </c>
      <c r="T61" s="9">
        <f t="shared" si="3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 s="5">
        <f t="shared" si="1"/>
        <v>84.998125000000002</v>
      </c>
      <c r="Q62" t="str">
        <f t="shared" si="2"/>
        <v>theater</v>
      </c>
      <c r="R62" t="str">
        <f t="shared" si="5"/>
        <v>plays</v>
      </c>
      <c r="S62" s="9">
        <f t="shared" si="4"/>
        <v>41107.208333333336</v>
      </c>
      <c r="T62" s="9">
        <f t="shared" si="3"/>
        <v>41110.208333333336</v>
      </c>
    </row>
    <row r="63" spans="1:20" ht="34.5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 s="5">
        <f t="shared" si="1"/>
        <v>82.001775410563695</v>
      </c>
      <c r="Q63" t="str">
        <f t="shared" si="2"/>
        <v>theater</v>
      </c>
      <c r="R63" t="str">
        <f t="shared" si="5"/>
        <v>plays</v>
      </c>
      <c r="S63" s="9">
        <f t="shared" si="4"/>
        <v>40595.25</v>
      </c>
      <c r="T63" s="9">
        <f t="shared" si="3"/>
        <v>40635.208333333336</v>
      </c>
    </row>
    <row r="64" spans="1:20" ht="34.5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 s="5">
        <f t="shared" si="1"/>
        <v>58.040160642570278</v>
      </c>
      <c r="Q64" t="str">
        <f t="shared" si="2"/>
        <v>technology</v>
      </c>
      <c r="R64" t="str">
        <f t="shared" si="5"/>
        <v>web</v>
      </c>
      <c r="S64" s="9">
        <f t="shared" si="4"/>
        <v>42160.208333333328</v>
      </c>
      <c r="T64" s="9">
        <f t="shared" si="3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 s="5">
        <f t="shared" si="1"/>
        <v>111.4</v>
      </c>
      <c r="Q65" t="str">
        <f t="shared" si="2"/>
        <v>theater</v>
      </c>
      <c r="R65" t="str">
        <f t="shared" si="5"/>
        <v>plays</v>
      </c>
      <c r="S65" s="9">
        <f t="shared" si="4"/>
        <v>42853.208333333328</v>
      </c>
      <c r="T65" s="9">
        <f t="shared" si="3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 s="5">
        <f t="shared" si="1"/>
        <v>71.94736842105263</v>
      </c>
      <c r="Q66" t="str">
        <f t="shared" si="2"/>
        <v>technology</v>
      </c>
      <c r="R66" t="str">
        <f t="shared" si="5"/>
        <v>web</v>
      </c>
      <c r="S66" s="9">
        <f t="shared" si="4"/>
        <v>43283.208333333328</v>
      </c>
      <c r="T66" s="9">
        <f t="shared" si="3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(E67/D67)*100</f>
        <v>236.14754098360655</v>
      </c>
      <c r="P67" s="5">
        <f t="shared" ref="P67:P130" si="7">E67/G67</f>
        <v>61.038135593220339</v>
      </c>
      <c r="Q67" t="str">
        <f t="shared" ref="Q67:Q130" si="8">LEFT(N67,SEARCH("/",N67)-1)</f>
        <v>theater</v>
      </c>
      <c r="R67" t="str">
        <f t="shared" si="5"/>
        <v>plays</v>
      </c>
      <c r="S67" s="9">
        <f t="shared" si="4"/>
        <v>40570.25</v>
      </c>
      <c r="T67" s="9">
        <f t="shared" ref="T67:T130" si="9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45.068965517241381</v>
      </c>
      <c r="P68" s="5">
        <f t="shared" si="7"/>
        <v>108.91666666666667</v>
      </c>
      <c r="Q68" t="str">
        <f t="shared" si="8"/>
        <v>theater</v>
      </c>
      <c r="R68" t="str">
        <f t="shared" si="5"/>
        <v>plays</v>
      </c>
      <c r="S68" s="9">
        <f t="shared" ref="S68:S131" si="10">(((J68/60)/60)/24)+DATE(1970,1,1)</f>
        <v>42102.208333333328</v>
      </c>
      <c r="T68" s="9">
        <f t="shared" si="9"/>
        <v>42107.208333333328</v>
      </c>
    </row>
    <row r="69" spans="1:20" ht="34.5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162.38567493112947</v>
      </c>
      <c r="P69" s="5">
        <f t="shared" si="7"/>
        <v>29.001722017220171</v>
      </c>
      <c r="Q69" t="str">
        <f t="shared" si="8"/>
        <v>technology</v>
      </c>
      <c r="R69" t="str">
        <f t="shared" ref="R69:R132" si="11">RIGHT(N69,LEN(N69)-SEARCH("/",N69))</f>
        <v>wearables</v>
      </c>
      <c r="S69" s="9">
        <f t="shared" si="10"/>
        <v>40203.25</v>
      </c>
      <c r="T69" s="9">
        <f t="shared" si="9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254.52631578947367</v>
      </c>
      <c r="P70" s="5">
        <f t="shared" si="7"/>
        <v>58.975609756097562</v>
      </c>
      <c r="Q70" t="str">
        <f t="shared" si="8"/>
        <v>theater</v>
      </c>
      <c r="R70" t="str">
        <f t="shared" si="11"/>
        <v>plays</v>
      </c>
      <c r="S70" s="9">
        <f t="shared" si="10"/>
        <v>42943.208333333328</v>
      </c>
      <c r="T70" s="9">
        <f t="shared" si="9"/>
        <v>42990.208333333328</v>
      </c>
    </row>
    <row r="71" spans="1:20" ht="34.5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24.063291139240505</v>
      </c>
      <c r="P71" s="5">
        <f t="shared" si="7"/>
        <v>111.82352941176471</v>
      </c>
      <c r="Q71" t="str">
        <f t="shared" si="8"/>
        <v>theater</v>
      </c>
      <c r="R71" t="str">
        <f t="shared" si="11"/>
        <v>plays</v>
      </c>
      <c r="S71" s="9">
        <f t="shared" si="10"/>
        <v>40531.25</v>
      </c>
      <c r="T71" s="9">
        <f t="shared" si="9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123.74140625000001</v>
      </c>
      <c r="P72" s="5">
        <f t="shared" si="7"/>
        <v>63.995555555555555</v>
      </c>
      <c r="Q72" t="str">
        <f t="shared" si="8"/>
        <v>theater</v>
      </c>
      <c r="R72" t="str">
        <f t="shared" si="11"/>
        <v>plays</v>
      </c>
      <c r="S72" s="9">
        <f t="shared" si="10"/>
        <v>40484.208333333336</v>
      </c>
      <c r="T72" s="9">
        <f t="shared" si="9"/>
        <v>40533.25</v>
      </c>
    </row>
    <row r="73" spans="1:20" ht="34.5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108.06666666666666</v>
      </c>
      <c r="P73" s="5">
        <f t="shared" si="7"/>
        <v>85.315789473684205</v>
      </c>
      <c r="Q73" t="str">
        <f t="shared" si="8"/>
        <v>theater</v>
      </c>
      <c r="R73" t="str">
        <f t="shared" si="11"/>
        <v>plays</v>
      </c>
      <c r="S73" s="9">
        <f t="shared" si="10"/>
        <v>43799.25</v>
      </c>
      <c r="T73" s="9">
        <f t="shared" si="9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670.33333333333326</v>
      </c>
      <c r="P74" s="5">
        <f t="shared" si="7"/>
        <v>74.481481481481481</v>
      </c>
      <c r="Q74" t="str">
        <f t="shared" si="8"/>
        <v>film &amp; video</v>
      </c>
      <c r="R74" t="str">
        <f t="shared" si="11"/>
        <v>animation</v>
      </c>
      <c r="S74" s="9">
        <f t="shared" si="10"/>
        <v>42186.208333333328</v>
      </c>
      <c r="T74" s="9">
        <f t="shared" si="9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660.92857142857144</v>
      </c>
      <c r="P75" s="5">
        <f t="shared" si="7"/>
        <v>105.14772727272727</v>
      </c>
      <c r="Q75" t="str">
        <f t="shared" si="8"/>
        <v>music</v>
      </c>
      <c r="R75" t="str">
        <f t="shared" si="11"/>
        <v>jazz</v>
      </c>
      <c r="S75" s="9">
        <f t="shared" si="10"/>
        <v>42701.25</v>
      </c>
      <c r="T75" s="9">
        <f t="shared" si="9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122.46153846153847</v>
      </c>
      <c r="P76" s="5">
        <f t="shared" si="7"/>
        <v>56.188235294117646</v>
      </c>
      <c r="Q76" t="str">
        <f t="shared" si="8"/>
        <v>music</v>
      </c>
      <c r="R76" t="str">
        <f t="shared" si="11"/>
        <v>metal</v>
      </c>
      <c r="S76" s="9">
        <f t="shared" si="10"/>
        <v>42456.208333333328</v>
      </c>
      <c r="T76" s="9">
        <f t="shared" si="9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150.57731958762886</v>
      </c>
      <c r="P77" s="5">
        <f t="shared" si="7"/>
        <v>85.917647058823533</v>
      </c>
      <c r="Q77" t="str">
        <f t="shared" si="8"/>
        <v>photography</v>
      </c>
      <c r="R77" t="str">
        <f t="shared" si="11"/>
        <v>photography books</v>
      </c>
      <c r="S77" s="9">
        <f t="shared" si="10"/>
        <v>43296.208333333328</v>
      </c>
      <c r="T77" s="9">
        <f t="shared" si="9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78.106590724165997</v>
      </c>
      <c r="P78" s="5">
        <f t="shared" si="7"/>
        <v>57.00296912114014</v>
      </c>
      <c r="Q78" t="str">
        <f t="shared" si="8"/>
        <v>theater</v>
      </c>
      <c r="R78" t="str">
        <f t="shared" si="11"/>
        <v>plays</v>
      </c>
      <c r="S78" s="9">
        <f t="shared" si="10"/>
        <v>42027.25</v>
      </c>
      <c r="T78" s="9">
        <f t="shared" si="9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46.94736842105263</v>
      </c>
      <c r="P79" s="5">
        <f t="shared" si="7"/>
        <v>79.642857142857139</v>
      </c>
      <c r="Q79" t="str">
        <f t="shared" si="8"/>
        <v>film &amp; video</v>
      </c>
      <c r="R79" t="str">
        <f t="shared" si="11"/>
        <v>animation</v>
      </c>
      <c r="S79" s="9">
        <f t="shared" si="10"/>
        <v>40448.208333333336</v>
      </c>
      <c r="T79" s="9">
        <f t="shared" si="9"/>
        <v>40462.208333333336</v>
      </c>
    </row>
    <row r="80" spans="1:20" ht="34.5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300.8</v>
      </c>
      <c r="P80" s="5">
        <f t="shared" si="7"/>
        <v>41.018181818181816</v>
      </c>
      <c r="Q80" t="str">
        <f t="shared" si="8"/>
        <v>publishing</v>
      </c>
      <c r="R80" t="str">
        <f t="shared" si="11"/>
        <v>translations</v>
      </c>
      <c r="S80" s="9">
        <f t="shared" si="10"/>
        <v>43206.208333333328</v>
      </c>
      <c r="T80" s="9">
        <f t="shared" si="9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69.598615916955026</v>
      </c>
      <c r="P81" s="5">
        <f t="shared" si="7"/>
        <v>48.004773269689736</v>
      </c>
      <c r="Q81" t="str">
        <f t="shared" si="8"/>
        <v>theater</v>
      </c>
      <c r="R81" t="str">
        <f t="shared" si="11"/>
        <v>plays</v>
      </c>
      <c r="S81" s="9">
        <f t="shared" si="10"/>
        <v>43267.208333333328</v>
      </c>
      <c r="T81" s="9">
        <f t="shared" si="9"/>
        <v>43272.208333333328</v>
      </c>
    </row>
    <row r="82" spans="1:20" ht="34.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637.4545454545455</v>
      </c>
      <c r="P82" s="5">
        <f t="shared" si="7"/>
        <v>55.212598425196852</v>
      </c>
      <c r="Q82" t="str">
        <f t="shared" si="8"/>
        <v>games</v>
      </c>
      <c r="R82" t="str">
        <f t="shared" si="11"/>
        <v>video games</v>
      </c>
      <c r="S82" s="9">
        <f t="shared" si="10"/>
        <v>42976.208333333328</v>
      </c>
      <c r="T82" s="9">
        <f t="shared" si="9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225.33928571428569</v>
      </c>
      <c r="P83" s="5">
        <f t="shared" si="7"/>
        <v>92.109489051094897</v>
      </c>
      <c r="Q83" t="str">
        <f t="shared" si="8"/>
        <v>music</v>
      </c>
      <c r="R83" t="str">
        <f t="shared" si="11"/>
        <v>rock</v>
      </c>
      <c r="S83" s="9">
        <f t="shared" si="10"/>
        <v>43062.25</v>
      </c>
      <c r="T83" s="9">
        <f t="shared" si="9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1497.3000000000002</v>
      </c>
      <c r="P84" s="5">
        <f t="shared" si="7"/>
        <v>83.183333333333337</v>
      </c>
      <c r="Q84" t="str">
        <f t="shared" si="8"/>
        <v>games</v>
      </c>
      <c r="R84" t="str">
        <f t="shared" si="11"/>
        <v>video games</v>
      </c>
      <c r="S84" s="9">
        <f t="shared" si="10"/>
        <v>43482.25</v>
      </c>
      <c r="T84" s="9">
        <f t="shared" si="9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37.590225563909776</v>
      </c>
      <c r="P85" s="5">
        <f t="shared" si="7"/>
        <v>39.996000000000002</v>
      </c>
      <c r="Q85" t="str">
        <f t="shared" si="8"/>
        <v>music</v>
      </c>
      <c r="R85" t="str">
        <f t="shared" si="11"/>
        <v>electric music</v>
      </c>
      <c r="S85" s="9">
        <f t="shared" si="10"/>
        <v>42579.208333333328</v>
      </c>
      <c r="T85" s="9">
        <f t="shared" si="9"/>
        <v>42601.208333333328</v>
      </c>
    </row>
    <row r="86" spans="1:20" ht="34.5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132.36942675159236</v>
      </c>
      <c r="P86" s="5">
        <f t="shared" si="7"/>
        <v>111.1336898395722</v>
      </c>
      <c r="Q86" t="str">
        <f t="shared" si="8"/>
        <v>technology</v>
      </c>
      <c r="R86" t="str">
        <f t="shared" si="11"/>
        <v>wearables</v>
      </c>
      <c r="S86" s="9">
        <f t="shared" si="10"/>
        <v>41118.208333333336</v>
      </c>
      <c r="T86" s="9">
        <f t="shared" si="9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131.22448979591837</v>
      </c>
      <c r="P87" s="5">
        <f t="shared" si="7"/>
        <v>90.563380281690144</v>
      </c>
      <c r="Q87" t="str">
        <f t="shared" si="8"/>
        <v>music</v>
      </c>
      <c r="R87" t="str">
        <f t="shared" si="11"/>
        <v>indie rock</v>
      </c>
      <c r="S87" s="9">
        <f t="shared" si="10"/>
        <v>40797.208333333336</v>
      </c>
      <c r="T87" s="9">
        <f t="shared" si="9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167.63513513513513</v>
      </c>
      <c r="P88" s="5">
        <f t="shared" si="7"/>
        <v>61.108374384236456</v>
      </c>
      <c r="Q88" t="str">
        <f t="shared" si="8"/>
        <v>theater</v>
      </c>
      <c r="R88" t="str">
        <f t="shared" si="11"/>
        <v>plays</v>
      </c>
      <c r="S88" s="9">
        <f t="shared" si="10"/>
        <v>42128.208333333328</v>
      </c>
      <c r="T88" s="9">
        <f t="shared" si="9"/>
        <v>42141.208333333328</v>
      </c>
    </row>
    <row r="89" spans="1:20" ht="34.5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61.984886649874063</v>
      </c>
      <c r="P89" s="5">
        <f t="shared" si="7"/>
        <v>83.022941970310384</v>
      </c>
      <c r="Q89" t="str">
        <f t="shared" si="8"/>
        <v>music</v>
      </c>
      <c r="R89" t="str">
        <f t="shared" si="11"/>
        <v>rock</v>
      </c>
      <c r="S89" s="9">
        <f t="shared" si="10"/>
        <v>40610.25</v>
      </c>
      <c r="T89" s="9">
        <f t="shared" si="9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260.75</v>
      </c>
      <c r="P90" s="5">
        <f t="shared" si="7"/>
        <v>110.76106194690266</v>
      </c>
      <c r="Q90" t="str">
        <f t="shared" si="8"/>
        <v>publishing</v>
      </c>
      <c r="R90" t="str">
        <f t="shared" si="11"/>
        <v>translations</v>
      </c>
      <c r="S90" s="9">
        <f t="shared" si="10"/>
        <v>42110.208333333328</v>
      </c>
      <c r="T90" s="9">
        <f t="shared" si="9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252.58823529411765</v>
      </c>
      <c r="P91" s="5">
        <f t="shared" si="7"/>
        <v>89.458333333333329</v>
      </c>
      <c r="Q91" t="str">
        <f t="shared" si="8"/>
        <v>theater</v>
      </c>
      <c r="R91" t="str">
        <f t="shared" si="11"/>
        <v>plays</v>
      </c>
      <c r="S91" s="9">
        <f t="shared" si="10"/>
        <v>40283.208333333336</v>
      </c>
      <c r="T91" s="9">
        <f t="shared" si="9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78.615384615384613</v>
      </c>
      <c r="P92" s="5">
        <f t="shared" si="7"/>
        <v>57.849056603773583</v>
      </c>
      <c r="Q92" t="str">
        <f t="shared" si="8"/>
        <v>theater</v>
      </c>
      <c r="R92" t="str">
        <f t="shared" si="11"/>
        <v>plays</v>
      </c>
      <c r="S92" s="9">
        <f t="shared" si="10"/>
        <v>42425.25</v>
      </c>
      <c r="T92" s="9">
        <f t="shared" si="9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48.404406999351913</v>
      </c>
      <c r="P93" s="5">
        <f t="shared" si="7"/>
        <v>109.99705449189985</v>
      </c>
      <c r="Q93" t="str">
        <f t="shared" si="8"/>
        <v>publishing</v>
      </c>
      <c r="R93" t="str">
        <f t="shared" si="11"/>
        <v>translations</v>
      </c>
      <c r="S93" s="9">
        <f t="shared" si="10"/>
        <v>42588.208333333328</v>
      </c>
      <c r="T93" s="9">
        <f t="shared" si="9"/>
        <v>42616.208333333328</v>
      </c>
    </row>
    <row r="94" spans="1:20" ht="34.5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258.875</v>
      </c>
      <c r="P94" s="5">
        <f t="shared" si="7"/>
        <v>103.96586345381526</v>
      </c>
      <c r="Q94" t="str">
        <f t="shared" si="8"/>
        <v>games</v>
      </c>
      <c r="R94" t="str">
        <f t="shared" si="11"/>
        <v>video games</v>
      </c>
      <c r="S94" s="9">
        <f t="shared" si="10"/>
        <v>40352.208333333336</v>
      </c>
      <c r="T94" s="9">
        <f t="shared" si="9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60.548713235294116</v>
      </c>
      <c r="P95" s="5">
        <f t="shared" si="7"/>
        <v>107.99508196721311</v>
      </c>
      <c r="Q95" t="str">
        <f t="shared" si="8"/>
        <v>theater</v>
      </c>
      <c r="R95" t="str">
        <f t="shared" si="11"/>
        <v>plays</v>
      </c>
      <c r="S95" s="9">
        <f t="shared" si="10"/>
        <v>41202.208333333336</v>
      </c>
      <c r="T95" s="9">
        <f t="shared" si="9"/>
        <v>41206.208333333336</v>
      </c>
    </row>
    <row r="96" spans="1:20" ht="34.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303.68965517241378</v>
      </c>
      <c r="P96" s="5">
        <f t="shared" si="7"/>
        <v>48.927777777777777</v>
      </c>
      <c r="Q96" t="str">
        <f t="shared" si="8"/>
        <v>technology</v>
      </c>
      <c r="R96" t="str">
        <f t="shared" si="11"/>
        <v>web</v>
      </c>
      <c r="S96" s="9">
        <f t="shared" si="10"/>
        <v>43562.208333333328</v>
      </c>
      <c r="T96" s="9">
        <f t="shared" si="9"/>
        <v>43573.208333333328</v>
      </c>
    </row>
    <row r="97" spans="1:20" ht="34.5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112.99999999999999</v>
      </c>
      <c r="P97" s="5">
        <f t="shared" si="7"/>
        <v>37.666666666666664</v>
      </c>
      <c r="Q97" t="str">
        <f t="shared" si="8"/>
        <v>film &amp; video</v>
      </c>
      <c r="R97" t="str">
        <f t="shared" si="11"/>
        <v>documentary</v>
      </c>
      <c r="S97" s="9">
        <f t="shared" si="10"/>
        <v>43752.208333333328</v>
      </c>
      <c r="T97" s="9">
        <f t="shared" si="9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217.37876614060258</v>
      </c>
      <c r="P98" s="5">
        <f t="shared" si="7"/>
        <v>64.999141999141997</v>
      </c>
      <c r="Q98" t="str">
        <f t="shared" si="8"/>
        <v>theater</v>
      </c>
      <c r="R98" t="str">
        <f t="shared" si="11"/>
        <v>plays</v>
      </c>
      <c r="S98" s="9">
        <f t="shared" si="10"/>
        <v>40612.25</v>
      </c>
      <c r="T98" s="9">
        <f t="shared" si="9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926.69230769230762</v>
      </c>
      <c r="P99" s="5">
        <f t="shared" si="7"/>
        <v>106.61061946902655</v>
      </c>
      <c r="Q99" t="str">
        <f t="shared" si="8"/>
        <v>food</v>
      </c>
      <c r="R99" t="str">
        <f t="shared" si="11"/>
        <v>food trucks</v>
      </c>
      <c r="S99" s="9">
        <f t="shared" si="10"/>
        <v>42180.208333333328</v>
      </c>
      <c r="T99" s="9">
        <f t="shared" si="9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33.692229038854805</v>
      </c>
      <c r="P100" s="5">
        <f t="shared" si="7"/>
        <v>27.009016393442622</v>
      </c>
      <c r="Q100" t="str">
        <f t="shared" si="8"/>
        <v>games</v>
      </c>
      <c r="R100" t="str">
        <f t="shared" si="11"/>
        <v>video games</v>
      </c>
      <c r="S100" s="9">
        <f t="shared" si="10"/>
        <v>42212.208333333328</v>
      </c>
      <c r="T100" s="9">
        <f t="shared" si="9"/>
        <v>42216.208333333328</v>
      </c>
    </row>
    <row r="101" spans="1:20" ht="34.5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196.7236842105263</v>
      </c>
      <c r="P101" s="5">
        <f t="shared" si="7"/>
        <v>91.16463414634147</v>
      </c>
      <c r="Q101" t="str">
        <f t="shared" si="8"/>
        <v>theater</v>
      </c>
      <c r="R101" t="str">
        <f t="shared" si="11"/>
        <v>plays</v>
      </c>
      <c r="S101" s="9">
        <f t="shared" si="10"/>
        <v>41968.25</v>
      </c>
      <c r="T101" s="9">
        <f t="shared" si="9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 s="5">
        <f t="shared" si="7"/>
        <v>1</v>
      </c>
      <c r="Q102" t="str">
        <f t="shared" si="8"/>
        <v>theater</v>
      </c>
      <c r="R102" t="str">
        <f t="shared" si="11"/>
        <v>plays</v>
      </c>
      <c r="S102" s="9">
        <f t="shared" si="10"/>
        <v>40835.208333333336</v>
      </c>
      <c r="T102" s="9">
        <f t="shared" si="9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1021.4444444444445</v>
      </c>
      <c r="P103" s="5">
        <f t="shared" si="7"/>
        <v>56.054878048780488</v>
      </c>
      <c r="Q103" t="str">
        <f t="shared" si="8"/>
        <v>music</v>
      </c>
      <c r="R103" t="str">
        <f t="shared" si="11"/>
        <v>electric music</v>
      </c>
      <c r="S103" s="9">
        <f t="shared" si="10"/>
        <v>42056.25</v>
      </c>
      <c r="T103" s="9">
        <f t="shared" si="9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281.67567567567568</v>
      </c>
      <c r="P104" s="5">
        <f t="shared" si="7"/>
        <v>31.017857142857142</v>
      </c>
      <c r="Q104" t="str">
        <f t="shared" si="8"/>
        <v>technology</v>
      </c>
      <c r="R104" t="str">
        <f t="shared" si="11"/>
        <v>wearables</v>
      </c>
      <c r="S104" s="9">
        <f t="shared" si="10"/>
        <v>43234.208333333328</v>
      </c>
      <c r="T104" s="9">
        <f t="shared" si="9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24.610000000000003</v>
      </c>
      <c r="P105" s="5">
        <f t="shared" si="7"/>
        <v>66.513513513513516</v>
      </c>
      <c r="Q105" t="str">
        <f t="shared" si="8"/>
        <v>music</v>
      </c>
      <c r="R105" t="str">
        <f t="shared" si="11"/>
        <v>electric music</v>
      </c>
      <c r="S105" s="9">
        <f t="shared" si="10"/>
        <v>40475.208333333336</v>
      </c>
      <c r="T105" s="9">
        <f t="shared" si="9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143.14010067114094</v>
      </c>
      <c r="P106" s="5">
        <f t="shared" si="7"/>
        <v>89.005216484089729</v>
      </c>
      <c r="Q106" t="str">
        <f t="shared" si="8"/>
        <v>music</v>
      </c>
      <c r="R106" t="str">
        <f t="shared" si="11"/>
        <v>indie rock</v>
      </c>
      <c r="S106" s="9">
        <f t="shared" si="10"/>
        <v>42878.208333333328</v>
      </c>
      <c r="T106" s="9">
        <f t="shared" si="9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144.54411764705884</v>
      </c>
      <c r="P107" s="5">
        <f t="shared" si="7"/>
        <v>103.46315789473684</v>
      </c>
      <c r="Q107" t="str">
        <f t="shared" si="8"/>
        <v>technology</v>
      </c>
      <c r="R107" t="str">
        <f t="shared" si="11"/>
        <v>web</v>
      </c>
      <c r="S107" s="9">
        <f t="shared" si="10"/>
        <v>41366.208333333336</v>
      </c>
      <c r="T107" s="9">
        <f t="shared" si="9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359.12820512820514</v>
      </c>
      <c r="P108" s="5">
        <f t="shared" si="7"/>
        <v>95.278911564625844</v>
      </c>
      <c r="Q108" t="str">
        <f t="shared" si="8"/>
        <v>theater</v>
      </c>
      <c r="R108" t="str">
        <f t="shared" si="11"/>
        <v>plays</v>
      </c>
      <c r="S108" s="9">
        <f t="shared" si="10"/>
        <v>43716.208333333328</v>
      </c>
      <c r="T108" s="9">
        <f t="shared" si="9"/>
        <v>43721.208333333328</v>
      </c>
    </row>
    <row r="109" spans="1:20" ht="34.5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186.48571428571427</v>
      </c>
      <c r="P109" s="5">
        <f t="shared" si="7"/>
        <v>75.895348837209298</v>
      </c>
      <c r="Q109" t="str">
        <f t="shared" si="8"/>
        <v>theater</v>
      </c>
      <c r="R109" t="str">
        <f t="shared" si="11"/>
        <v>plays</v>
      </c>
      <c r="S109" s="9">
        <f t="shared" si="10"/>
        <v>43213.208333333328</v>
      </c>
      <c r="T109" s="9">
        <f t="shared" si="9"/>
        <v>43230.208333333328</v>
      </c>
    </row>
    <row r="110" spans="1:20" ht="34.5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595.26666666666665</v>
      </c>
      <c r="P110" s="5">
        <f t="shared" si="7"/>
        <v>107.57831325301204</v>
      </c>
      <c r="Q110" t="str">
        <f t="shared" si="8"/>
        <v>film &amp; video</v>
      </c>
      <c r="R110" t="str">
        <f t="shared" si="11"/>
        <v>documentary</v>
      </c>
      <c r="S110" s="9">
        <f t="shared" si="10"/>
        <v>41005.208333333336</v>
      </c>
      <c r="T110" s="9">
        <f t="shared" si="9"/>
        <v>41042.208333333336</v>
      </c>
    </row>
    <row r="111" spans="1:20" ht="34.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59.21153846153846</v>
      </c>
      <c r="P111" s="5">
        <f t="shared" si="7"/>
        <v>51.31666666666667</v>
      </c>
      <c r="Q111" t="str">
        <f t="shared" si="8"/>
        <v>film &amp; video</v>
      </c>
      <c r="R111" t="str">
        <f t="shared" si="11"/>
        <v>television</v>
      </c>
      <c r="S111" s="9">
        <f t="shared" si="10"/>
        <v>41651.25</v>
      </c>
      <c r="T111" s="9">
        <f t="shared" si="9"/>
        <v>41653.25</v>
      </c>
    </row>
    <row r="112" spans="1:20" ht="34.5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14.962780898876405</v>
      </c>
      <c r="P112" s="5">
        <f t="shared" si="7"/>
        <v>71.983108108108112</v>
      </c>
      <c r="Q112" t="str">
        <f t="shared" si="8"/>
        <v>food</v>
      </c>
      <c r="R112" t="str">
        <f t="shared" si="11"/>
        <v>food trucks</v>
      </c>
      <c r="S112" s="9">
        <f t="shared" si="10"/>
        <v>43354.208333333328</v>
      </c>
      <c r="T112" s="9">
        <f t="shared" si="9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119.95602605863192</v>
      </c>
      <c r="P113" s="5">
        <f t="shared" si="7"/>
        <v>108.95414201183432</v>
      </c>
      <c r="Q113" t="str">
        <f t="shared" si="8"/>
        <v>publishing</v>
      </c>
      <c r="R113" t="str">
        <f t="shared" si="11"/>
        <v>radio &amp; podcasts</v>
      </c>
      <c r="S113" s="9">
        <f t="shared" si="10"/>
        <v>41174.208333333336</v>
      </c>
      <c r="T113" s="9">
        <f t="shared" si="9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268.82978723404256</v>
      </c>
      <c r="P114" s="5">
        <f t="shared" si="7"/>
        <v>35</v>
      </c>
      <c r="Q114" t="str">
        <f t="shared" si="8"/>
        <v>technology</v>
      </c>
      <c r="R114" t="str">
        <f t="shared" si="11"/>
        <v>web</v>
      </c>
      <c r="S114" s="9">
        <f t="shared" si="10"/>
        <v>41875.208333333336</v>
      </c>
      <c r="T114" s="9">
        <f t="shared" si="9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376.87878787878788</v>
      </c>
      <c r="P115" s="5">
        <f t="shared" si="7"/>
        <v>94.938931297709928</v>
      </c>
      <c r="Q115" t="str">
        <f t="shared" si="8"/>
        <v>food</v>
      </c>
      <c r="R115" t="str">
        <f t="shared" si="11"/>
        <v>food trucks</v>
      </c>
      <c r="S115" s="9">
        <f t="shared" si="10"/>
        <v>42990.208333333328</v>
      </c>
      <c r="T115" s="9">
        <f t="shared" si="9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727.15789473684208</v>
      </c>
      <c r="P116" s="5">
        <f t="shared" si="7"/>
        <v>109.65079365079364</v>
      </c>
      <c r="Q116" t="str">
        <f t="shared" si="8"/>
        <v>technology</v>
      </c>
      <c r="R116" t="str">
        <f t="shared" si="11"/>
        <v>wearables</v>
      </c>
      <c r="S116" s="9">
        <f t="shared" si="10"/>
        <v>43564.208333333328</v>
      </c>
      <c r="T116" s="9">
        <f t="shared" si="9"/>
        <v>43565.208333333328</v>
      </c>
    </row>
    <row r="117" spans="1:20" ht="34.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87.211757648470297</v>
      </c>
      <c r="P117" s="5">
        <f t="shared" si="7"/>
        <v>44.001815980629537</v>
      </c>
      <c r="Q117" t="str">
        <f t="shared" si="8"/>
        <v>publishing</v>
      </c>
      <c r="R117" t="str">
        <f t="shared" si="11"/>
        <v>fiction</v>
      </c>
      <c r="S117" s="9">
        <f t="shared" si="10"/>
        <v>43056.25</v>
      </c>
      <c r="T117" s="9">
        <f t="shared" si="9"/>
        <v>43091.25</v>
      </c>
    </row>
    <row r="118" spans="1:20" ht="34.5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 s="5">
        <f t="shared" si="7"/>
        <v>86.794520547945211</v>
      </c>
      <c r="Q118" t="str">
        <f t="shared" si="8"/>
        <v>theater</v>
      </c>
      <c r="R118" t="str">
        <f t="shared" si="11"/>
        <v>plays</v>
      </c>
      <c r="S118" s="9">
        <f t="shared" si="10"/>
        <v>42265.208333333328</v>
      </c>
      <c r="T118" s="9">
        <f t="shared" si="9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173.9387755102041</v>
      </c>
      <c r="P119" s="5">
        <f t="shared" si="7"/>
        <v>30.992727272727272</v>
      </c>
      <c r="Q119" t="str">
        <f t="shared" si="8"/>
        <v>film &amp; video</v>
      </c>
      <c r="R119" t="str">
        <f t="shared" si="11"/>
        <v>television</v>
      </c>
      <c r="S119" s="9">
        <f t="shared" si="10"/>
        <v>40808.208333333336</v>
      </c>
      <c r="T119" s="9">
        <f t="shared" si="9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117.61111111111111</v>
      </c>
      <c r="P120" s="5">
        <f t="shared" si="7"/>
        <v>94.791044776119406</v>
      </c>
      <c r="Q120" t="str">
        <f t="shared" si="8"/>
        <v>photography</v>
      </c>
      <c r="R120" t="str">
        <f t="shared" si="11"/>
        <v>photography books</v>
      </c>
      <c r="S120" s="9">
        <f t="shared" si="10"/>
        <v>41665.25</v>
      </c>
      <c r="T120" s="9">
        <f t="shared" si="9"/>
        <v>41671.25</v>
      </c>
    </row>
    <row r="121" spans="1:20" ht="34.5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214.96</v>
      </c>
      <c r="P121" s="5">
        <f t="shared" si="7"/>
        <v>69.79220779220779</v>
      </c>
      <c r="Q121" t="str">
        <f t="shared" si="8"/>
        <v>film &amp; video</v>
      </c>
      <c r="R121" t="str">
        <f t="shared" si="11"/>
        <v>documentary</v>
      </c>
      <c r="S121" s="9">
        <f t="shared" si="10"/>
        <v>41806.208333333336</v>
      </c>
      <c r="T121" s="9">
        <f t="shared" si="9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149.49667110519306</v>
      </c>
      <c r="P122" s="5">
        <f t="shared" si="7"/>
        <v>63.003367003367003</v>
      </c>
      <c r="Q122" t="str">
        <f t="shared" si="8"/>
        <v>games</v>
      </c>
      <c r="R122" t="str">
        <f t="shared" si="11"/>
        <v>mobile games</v>
      </c>
      <c r="S122" s="9">
        <f t="shared" si="10"/>
        <v>42111.208333333328</v>
      </c>
      <c r="T122" s="9">
        <f t="shared" si="9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219.33995584988963</v>
      </c>
      <c r="P123" s="5">
        <f t="shared" si="7"/>
        <v>110.0343300110742</v>
      </c>
      <c r="Q123" t="str">
        <f t="shared" si="8"/>
        <v>games</v>
      </c>
      <c r="R123" t="str">
        <f t="shared" si="11"/>
        <v>video games</v>
      </c>
      <c r="S123" s="9">
        <f t="shared" si="10"/>
        <v>41917.208333333336</v>
      </c>
      <c r="T123" s="9">
        <f t="shared" si="9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64.367690058479525</v>
      </c>
      <c r="P124" s="5">
        <f t="shared" si="7"/>
        <v>25.997933274284026</v>
      </c>
      <c r="Q124" t="str">
        <f t="shared" si="8"/>
        <v>publishing</v>
      </c>
      <c r="R124" t="str">
        <f t="shared" si="11"/>
        <v>fiction</v>
      </c>
      <c r="S124" s="9">
        <f t="shared" si="10"/>
        <v>41970.25</v>
      </c>
      <c r="T124" s="9">
        <f t="shared" si="9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18.622397298818232</v>
      </c>
      <c r="P125" s="5">
        <f t="shared" si="7"/>
        <v>49.987915407854985</v>
      </c>
      <c r="Q125" t="str">
        <f t="shared" si="8"/>
        <v>theater</v>
      </c>
      <c r="R125" t="str">
        <f t="shared" si="11"/>
        <v>plays</v>
      </c>
      <c r="S125" s="9">
        <f t="shared" si="10"/>
        <v>42332.25</v>
      </c>
      <c r="T125" s="9">
        <f t="shared" si="9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367.76923076923077</v>
      </c>
      <c r="P126" s="5">
        <f t="shared" si="7"/>
        <v>101.72340425531915</v>
      </c>
      <c r="Q126" t="str">
        <f t="shared" si="8"/>
        <v>photography</v>
      </c>
      <c r="R126" t="str">
        <f t="shared" si="11"/>
        <v>photography books</v>
      </c>
      <c r="S126" s="9">
        <f t="shared" si="10"/>
        <v>43598.208333333328</v>
      </c>
      <c r="T126" s="9">
        <f t="shared" si="9"/>
        <v>43651.208333333328</v>
      </c>
    </row>
    <row r="127" spans="1:20" ht="34.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159.90566037735849</v>
      </c>
      <c r="P127" s="5">
        <f t="shared" si="7"/>
        <v>47.083333333333336</v>
      </c>
      <c r="Q127" t="str">
        <f t="shared" si="8"/>
        <v>theater</v>
      </c>
      <c r="R127" t="str">
        <f t="shared" si="11"/>
        <v>plays</v>
      </c>
      <c r="S127" s="9">
        <f t="shared" si="10"/>
        <v>43362.208333333328</v>
      </c>
      <c r="T127" s="9">
        <f t="shared" si="9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38.633185349611544</v>
      </c>
      <c r="P128" s="5">
        <f t="shared" si="7"/>
        <v>89.944444444444443</v>
      </c>
      <c r="Q128" t="str">
        <f t="shared" si="8"/>
        <v>theater</v>
      </c>
      <c r="R128" t="str">
        <f t="shared" si="11"/>
        <v>plays</v>
      </c>
      <c r="S128" s="9">
        <f t="shared" si="10"/>
        <v>42596.208333333328</v>
      </c>
      <c r="T128" s="9">
        <f t="shared" si="9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51.42151162790698</v>
      </c>
      <c r="P129" s="5">
        <f t="shared" si="7"/>
        <v>78.96875</v>
      </c>
      <c r="Q129" t="str">
        <f t="shared" si="8"/>
        <v>theater</v>
      </c>
      <c r="R129" t="str">
        <f t="shared" si="11"/>
        <v>plays</v>
      </c>
      <c r="S129" s="9">
        <f t="shared" si="10"/>
        <v>40310.208333333336</v>
      </c>
      <c r="T129" s="9">
        <f t="shared" si="9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60.334277620396605</v>
      </c>
      <c r="P130" s="5">
        <f t="shared" si="7"/>
        <v>80.067669172932327</v>
      </c>
      <c r="Q130" t="str">
        <f t="shared" si="8"/>
        <v>music</v>
      </c>
      <c r="R130" t="str">
        <f t="shared" si="11"/>
        <v>rock</v>
      </c>
      <c r="S130" s="9">
        <f t="shared" si="10"/>
        <v>40417.208333333336</v>
      </c>
      <c r="T130" s="9">
        <f t="shared" si="9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2">(E131/D131)*100</f>
        <v>3.202693602693603</v>
      </c>
      <c r="P131" s="5">
        <f t="shared" ref="P131:P194" si="13">E131/G131</f>
        <v>86.472727272727269</v>
      </c>
      <c r="Q131" t="str">
        <f t="shared" ref="Q131:Q194" si="14">LEFT(N131,SEARCH("/",N131)-1)</f>
        <v>food</v>
      </c>
      <c r="R131" t="str">
        <f t="shared" si="11"/>
        <v>food trucks</v>
      </c>
      <c r="S131" s="9">
        <f t="shared" si="10"/>
        <v>42038.25</v>
      </c>
      <c r="T131" s="9">
        <f t="shared" ref="T131:T194" si="15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2"/>
        <v>155.46875</v>
      </c>
      <c r="P132" s="5">
        <f t="shared" si="13"/>
        <v>28.001876172607879</v>
      </c>
      <c r="Q132" t="str">
        <f t="shared" si="14"/>
        <v>film &amp; video</v>
      </c>
      <c r="R132" t="str">
        <f t="shared" si="11"/>
        <v>drama</v>
      </c>
      <c r="S132" s="9">
        <f t="shared" ref="S132:S195" si="16">(((J132/60)/60)/24)+DATE(1970,1,1)</f>
        <v>40842.208333333336</v>
      </c>
      <c r="T132" s="9">
        <f t="shared" si="15"/>
        <v>40858.25</v>
      </c>
    </row>
    <row r="133" spans="1:20" ht="34.5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2"/>
        <v>100.85974499089254</v>
      </c>
      <c r="P133" s="5">
        <f t="shared" si="13"/>
        <v>67.996725337699544</v>
      </c>
      <c r="Q133" t="str">
        <f t="shared" si="14"/>
        <v>technology</v>
      </c>
      <c r="R133" t="str">
        <f t="shared" ref="R133:R196" si="17">RIGHT(N133,LEN(N133)-SEARCH("/",N133))</f>
        <v>web</v>
      </c>
      <c r="S133" s="9">
        <f t="shared" si="16"/>
        <v>41607.25</v>
      </c>
      <c r="T133" s="9">
        <f t="shared" si="15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2"/>
        <v>116.18181818181819</v>
      </c>
      <c r="P134" s="5">
        <f t="shared" si="13"/>
        <v>43.078651685393261</v>
      </c>
      <c r="Q134" t="str">
        <f t="shared" si="14"/>
        <v>theater</v>
      </c>
      <c r="R134" t="str">
        <f t="shared" si="17"/>
        <v>plays</v>
      </c>
      <c r="S134" s="9">
        <f t="shared" si="16"/>
        <v>43112.25</v>
      </c>
      <c r="T134" s="9">
        <f t="shared" si="15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2"/>
        <v>310.77777777777777</v>
      </c>
      <c r="P135" s="5">
        <f t="shared" si="13"/>
        <v>87.95597484276729</v>
      </c>
      <c r="Q135" t="str">
        <f t="shared" si="14"/>
        <v>music</v>
      </c>
      <c r="R135" t="str">
        <f t="shared" si="17"/>
        <v>world music</v>
      </c>
      <c r="S135" s="9">
        <f t="shared" si="16"/>
        <v>40767.208333333336</v>
      </c>
      <c r="T135" s="9">
        <f t="shared" si="15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2"/>
        <v>89.73668341708543</v>
      </c>
      <c r="P136" s="5">
        <f t="shared" si="13"/>
        <v>94.987234042553197</v>
      </c>
      <c r="Q136" t="str">
        <f t="shared" si="14"/>
        <v>film &amp; video</v>
      </c>
      <c r="R136" t="str">
        <f t="shared" si="17"/>
        <v>documentary</v>
      </c>
      <c r="S136" s="9">
        <f t="shared" si="16"/>
        <v>40713.208333333336</v>
      </c>
      <c r="T136" s="9">
        <f t="shared" si="15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2"/>
        <v>71.27272727272728</v>
      </c>
      <c r="P137" s="5">
        <f t="shared" si="13"/>
        <v>46.905982905982903</v>
      </c>
      <c r="Q137" t="str">
        <f t="shared" si="14"/>
        <v>theater</v>
      </c>
      <c r="R137" t="str">
        <f t="shared" si="17"/>
        <v>plays</v>
      </c>
      <c r="S137" s="9">
        <f t="shared" si="16"/>
        <v>41340.25</v>
      </c>
      <c r="T137" s="9">
        <f t="shared" si="15"/>
        <v>41345.208333333336</v>
      </c>
    </row>
    <row r="138" spans="1:20" ht="34.5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2"/>
        <v>3.2862318840579712</v>
      </c>
      <c r="P138" s="5">
        <f t="shared" si="13"/>
        <v>46.913793103448278</v>
      </c>
      <c r="Q138" t="str">
        <f t="shared" si="14"/>
        <v>film &amp; video</v>
      </c>
      <c r="R138" t="str">
        <f t="shared" si="17"/>
        <v>drama</v>
      </c>
      <c r="S138" s="9">
        <f t="shared" si="16"/>
        <v>41797.208333333336</v>
      </c>
      <c r="T138" s="9">
        <f t="shared" si="15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2"/>
        <v>261.77777777777777</v>
      </c>
      <c r="P139" s="5">
        <f t="shared" si="13"/>
        <v>94.24</v>
      </c>
      <c r="Q139" t="str">
        <f t="shared" si="14"/>
        <v>publishing</v>
      </c>
      <c r="R139" t="str">
        <f t="shared" si="17"/>
        <v>nonfiction</v>
      </c>
      <c r="S139" s="9">
        <f t="shared" si="16"/>
        <v>40457.208333333336</v>
      </c>
      <c r="T139" s="9">
        <f t="shared" si="15"/>
        <v>40463.208333333336</v>
      </c>
    </row>
    <row r="140" spans="1:20" ht="34.5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2"/>
        <v>96</v>
      </c>
      <c r="P140" s="5">
        <f t="shared" si="13"/>
        <v>80.139130434782615</v>
      </c>
      <c r="Q140" t="str">
        <f t="shared" si="14"/>
        <v>games</v>
      </c>
      <c r="R140" t="str">
        <f t="shared" si="17"/>
        <v>mobile games</v>
      </c>
      <c r="S140" s="9">
        <f t="shared" si="16"/>
        <v>41180.208333333336</v>
      </c>
      <c r="T140" s="9">
        <f t="shared" si="15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2"/>
        <v>20.896851248642779</v>
      </c>
      <c r="P141" s="5">
        <f t="shared" si="13"/>
        <v>59.036809815950917</v>
      </c>
      <c r="Q141" t="str">
        <f t="shared" si="14"/>
        <v>technology</v>
      </c>
      <c r="R141" t="str">
        <f t="shared" si="17"/>
        <v>wearables</v>
      </c>
      <c r="S141" s="9">
        <f t="shared" si="16"/>
        <v>42115.208333333328</v>
      </c>
      <c r="T141" s="9">
        <f t="shared" si="15"/>
        <v>42131.208333333328</v>
      </c>
    </row>
    <row r="142" spans="1:20" ht="34.5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2"/>
        <v>223.16363636363636</v>
      </c>
      <c r="P142" s="5">
        <f t="shared" si="13"/>
        <v>65.989247311827953</v>
      </c>
      <c r="Q142" t="str">
        <f t="shared" si="14"/>
        <v>film &amp; video</v>
      </c>
      <c r="R142" t="str">
        <f t="shared" si="17"/>
        <v>documentary</v>
      </c>
      <c r="S142" s="9">
        <f t="shared" si="16"/>
        <v>43156.25</v>
      </c>
      <c r="T142" s="9">
        <f t="shared" si="15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2"/>
        <v>101.59097978227061</v>
      </c>
      <c r="P143" s="5">
        <f t="shared" si="13"/>
        <v>60.992530345471522</v>
      </c>
      <c r="Q143" t="str">
        <f t="shared" si="14"/>
        <v>technology</v>
      </c>
      <c r="R143" t="str">
        <f t="shared" si="17"/>
        <v>web</v>
      </c>
      <c r="S143" s="9">
        <f t="shared" si="16"/>
        <v>42167.208333333328</v>
      </c>
      <c r="T143" s="9">
        <f t="shared" si="15"/>
        <v>42173.208333333328</v>
      </c>
    </row>
    <row r="144" spans="1:20" ht="34.5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2"/>
        <v>230.03999999999996</v>
      </c>
      <c r="P144" s="5">
        <f t="shared" si="13"/>
        <v>98.307692307692307</v>
      </c>
      <c r="Q144" t="str">
        <f t="shared" si="14"/>
        <v>technology</v>
      </c>
      <c r="R144" t="str">
        <f t="shared" si="17"/>
        <v>web</v>
      </c>
      <c r="S144" s="9">
        <f t="shared" si="16"/>
        <v>41005.208333333336</v>
      </c>
      <c r="T144" s="9">
        <f t="shared" si="15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2"/>
        <v>135.59259259259261</v>
      </c>
      <c r="P145" s="5">
        <f t="shared" si="13"/>
        <v>104.6</v>
      </c>
      <c r="Q145" t="str">
        <f t="shared" si="14"/>
        <v>music</v>
      </c>
      <c r="R145" t="str">
        <f t="shared" si="17"/>
        <v>indie rock</v>
      </c>
      <c r="S145" s="9">
        <f t="shared" si="16"/>
        <v>40357.208333333336</v>
      </c>
      <c r="T145" s="9">
        <f t="shared" si="15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2"/>
        <v>129.1</v>
      </c>
      <c r="P146" s="5">
        <f t="shared" si="13"/>
        <v>86.066666666666663</v>
      </c>
      <c r="Q146" t="str">
        <f t="shared" si="14"/>
        <v>theater</v>
      </c>
      <c r="R146" t="str">
        <f t="shared" si="17"/>
        <v>plays</v>
      </c>
      <c r="S146" s="9">
        <f t="shared" si="16"/>
        <v>43633.208333333328</v>
      </c>
      <c r="T146" s="9">
        <f t="shared" si="15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2"/>
        <v>236.512</v>
      </c>
      <c r="P147" s="5">
        <f t="shared" si="13"/>
        <v>76.989583333333329</v>
      </c>
      <c r="Q147" t="str">
        <f t="shared" si="14"/>
        <v>technology</v>
      </c>
      <c r="R147" t="str">
        <f t="shared" si="17"/>
        <v>wearables</v>
      </c>
      <c r="S147" s="9">
        <f t="shared" si="16"/>
        <v>41889.208333333336</v>
      </c>
      <c r="T147" s="9">
        <f t="shared" si="15"/>
        <v>41894.208333333336</v>
      </c>
    </row>
    <row r="148" spans="1:20" ht="34.5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2"/>
        <v>17.25</v>
      </c>
      <c r="P148" s="5">
        <f t="shared" si="13"/>
        <v>29.764705882352942</v>
      </c>
      <c r="Q148" t="str">
        <f t="shared" si="14"/>
        <v>theater</v>
      </c>
      <c r="R148" t="str">
        <f t="shared" si="17"/>
        <v>plays</v>
      </c>
      <c r="S148" s="9">
        <f t="shared" si="16"/>
        <v>40855.25</v>
      </c>
      <c r="T148" s="9">
        <f t="shared" si="15"/>
        <v>40875.25</v>
      </c>
    </row>
    <row r="149" spans="1:20" ht="34.5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2"/>
        <v>112.49397590361446</v>
      </c>
      <c r="P149" s="5">
        <f t="shared" si="13"/>
        <v>46.91959798994975</v>
      </c>
      <c r="Q149" t="str">
        <f t="shared" si="14"/>
        <v>theater</v>
      </c>
      <c r="R149" t="str">
        <f t="shared" si="17"/>
        <v>plays</v>
      </c>
      <c r="S149" s="9">
        <f t="shared" si="16"/>
        <v>42534.208333333328</v>
      </c>
      <c r="T149" s="9">
        <f t="shared" si="15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2"/>
        <v>121.02150537634408</v>
      </c>
      <c r="P150" s="5">
        <f t="shared" si="13"/>
        <v>105.18691588785046</v>
      </c>
      <c r="Q150" t="str">
        <f t="shared" si="14"/>
        <v>technology</v>
      </c>
      <c r="R150" t="str">
        <f t="shared" si="17"/>
        <v>wearables</v>
      </c>
      <c r="S150" s="9">
        <f t="shared" si="16"/>
        <v>42941.208333333328</v>
      </c>
      <c r="T150" s="9">
        <f t="shared" si="15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2"/>
        <v>219.87096774193549</v>
      </c>
      <c r="P151" s="5">
        <f t="shared" si="13"/>
        <v>69.907692307692301</v>
      </c>
      <c r="Q151" t="str">
        <f t="shared" si="14"/>
        <v>music</v>
      </c>
      <c r="R151" t="str">
        <f t="shared" si="17"/>
        <v>indie rock</v>
      </c>
      <c r="S151" s="9">
        <f t="shared" si="16"/>
        <v>41275.25</v>
      </c>
      <c r="T151" s="9">
        <f t="shared" si="15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2"/>
        <v>1</v>
      </c>
      <c r="P152" s="5">
        <f t="shared" si="13"/>
        <v>1</v>
      </c>
      <c r="Q152" t="str">
        <f t="shared" si="14"/>
        <v>music</v>
      </c>
      <c r="R152" t="str">
        <f t="shared" si="17"/>
        <v>rock</v>
      </c>
      <c r="S152" s="9">
        <f t="shared" si="16"/>
        <v>43450.25</v>
      </c>
      <c r="T152" s="9">
        <f t="shared" si="15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2"/>
        <v>64.166909620991248</v>
      </c>
      <c r="P153" s="5">
        <f t="shared" si="13"/>
        <v>60.011588275391958</v>
      </c>
      <c r="Q153" t="str">
        <f t="shared" si="14"/>
        <v>music</v>
      </c>
      <c r="R153" t="str">
        <f t="shared" si="17"/>
        <v>electric music</v>
      </c>
      <c r="S153" s="9">
        <f t="shared" si="16"/>
        <v>41799.208333333336</v>
      </c>
      <c r="T153" s="9">
        <f t="shared" si="15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2"/>
        <v>423.06746987951806</v>
      </c>
      <c r="P154" s="5">
        <f t="shared" si="13"/>
        <v>52.006220379146917</v>
      </c>
      <c r="Q154" t="str">
        <f t="shared" si="14"/>
        <v>music</v>
      </c>
      <c r="R154" t="str">
        <f t="shared" si="17"/>
        <v>indie rock</v>
      </c>
      <c r="S154" s="9">
        <f t="shared" si="16"/>
        <v>42783.25</v>
      </c>
      <c r="T154" s="9">
        <f t="shared" si="15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2"/>
        <v>92.984160506863773</v>
      </c>
      <c r="P155" s="5">
        <f t="shared" si="13"/>
        <v>31.000176025347649</v>
      </c>
      <c r="Q155" t="str">
        <f t="shared" si="14"/>
        <v>theater</v>
      </c>
      <c r="R155" t="str">
        <f t="shared" si="17"/>
        <v>plays</v>
      </c>
      <c r="S155" s="9">
        <f t="shared" si="16"/>
        <v>41201.208333333336</v>
      </c>
      <c r="T155" s="9">
        <f t="shared" si="15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2"/>
        <v>58.756567425569173</v>
      </c>
      <c r="P156" s="5">
        <f t="shared" si="13"/>
        <v>95.042492917847028</v>
      </c>
      <c r="Q156" t="str">
        <f t="shared" si="14"/>
        <v>music</v>
      </c>
      <c r="R156" t="str">
        <f t="shared" si="17"/>
        <v>indie rock</v>
      </c>
      <c r="S156" s="9">
        <f t="shared" si="16"/>
        <v>42502.208333333328</v>
      </c>
      <c r="T156" s="9">
        <f t="shared" si="15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2"/>
        <v>65.022222222222226</v>
      </c>
      <c r="P157" s="5">
        <f t="shared" si="13"/>
        <v>75.968174204355108</v>
      </c>
      <c r="Q157" t="str">
        <f t="shared" si="14"/>
        <v>theater</v>
      </c>
      <c r="R157" t="str">
        <f t="shared" si="17"/>
        <v>plays</v>
      </c>
      <c r="S157" s="9">
        <f t="shared" si="16"/>
        <v>40262.208333333336</v>
      </c>
      <c r="T157" s="9">
        <f t="shared" si="15"/>
        <v>40277.208333333336</v>
      </c>
    </row>
    <row r="158" spans="1:20" ht="34.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2"/>
        <v>73.939560439560438</v>
      </c>
      <c r="P158" s="5">
        <f t="shared" si="13"/>
        <v>71.013192612137203</v>
      </c>
      <c r="Q158" t="str">
        <f t="shared" si="14"/>
        <v>music</v>
      </c>
      <c r="R158" t="str">
        <f t="shared" si="17"/>
        <v>rock</v>
      </c>
      <c r="S158" s="9">
        <f t="shared" si="16"/>
        <v>43743.208333333328</v>
      </c>
      <c r="T158" s="9">
        <f t="shared" si="15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2"/>
        <v>52.666666666666664</v>
      </c>
      <c r="P159" s="5">
        <f t="shared" si="13"/>
        <v>73.733333333333334</v>
      </c>
      <c r="Q159" t="str">
        <f t="shared" si="14"/>
        <v>photography</v>
      </c>
      <c r="R159" t="str">
        <f t="shared" si="17"/>
        <v>photography books</v>
      </c>
      <c r="S159" s="9">
        <f t="shared" si="16"/>
        <v>41638.25</v>
      </c>
      <c r="T159" s="9">
        <f t="shared" si="15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2"/>
        <v>220.95238095238096</v>
      </c>
      <c r="P160" s="5">
        <f t="shared" si="13"/>
        <v>113.17073170731707</v>
      </c>
      <c r="Q160" t="str">
        <f t="shared" si="14"/>
        <v>music</v>
      </c>
      <c r="R160" t="str">
        <f t="shared" si="17"/>
        <v>rock</v>
      </c>
      <c r="S160" s="9">
        <f t="shared" si="16"/>
        <v>42346.25</v>
      </c>
      <c r="T160" s="9">
        <f t="shared" si="15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2"/>
        <v>100.01150627615063</v>
      </c>
      <c r="P161" s="5">
        <f t="shared" si="13"/>
        <v>105.00933552992861</v>
      </c>
      <c r="Q161" t="str">
        <f t="shared" si="14"/>
        <v>theater</v>
      </c>
      <c r="R161" t="str">
        <f t="shared" si="17"/>
        <v>plays</v>
      </c>
      <c r="S161" s="9">
        <f t="shared" si="16"/>
        <v>43551.208333333328</v>
      </c>
      <c r="T161" s="9">
        <f t="shared" si="15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2"/>
        <v>162.3125</v>
      </c>
      <c r="P162" s="5">
        <f t="shared" si="13"/>
        <v>79.176829268292678</v>
      </c>
      <c r="Q162" t="str">
        <f t="shared" si="14"/>
        <v>technology</v>
      </c>
      <c r="R162" t="str">
        <f t="shared" si="17"/>
        <v>wearables</v>
      </c>
      <c r="S162" s="9">
        <f t="shared" si="16"/>
        <v>43582.208333333328</v>
      </c>
      <c r="T162" s="9">
        <f t="shared" si="15"/>
        <v>43598.208333333328</v>
      </c>
    </row>
    <row r="163" spans="1:20" ht="34.5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2"/>
        <v>78.181818181818187</v>
      </c>
      <c r="P163" s="5">
        <f t="shared" si="13"/>
        <v>57.333333333333336</v>
      </c>
      <c r="Q163" t="str">
        <f t="shared" si="14"/>
        <v>technology</v>
      </c>
      <c r="R163" t="str">
        <f t="shared" si="17"/>
        <v>web</v>
      </c>
      <c r="S163" s="9">
        <f t="shared" si="16"/>
        <v>42270.208333333328</v>
      </c>
      <c r="T163" s="9">
        <f t="shared" si="15"/>
        <v>42276.208333333328</v>
      </c>
    </row>
    <row r="164" spans="1:20" ht="34.5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2"/>
        <v>149.73770491803279</v>
      </c>
      <c r="P164" s="5">
        <f t="shared" si="13"/>
        <v>58.178343949044589</v>
      </c>
      <c r="Q164" t="str">
        <f t="shared" si="14"/>
        <v>music</v>
      </c>
      <c r="R164" t="str">
        <f t="shared" si="17"/>
        <v>rock</v>
      </c>
      <c r="S164" s="9">
        <f t="shared" si="16"/>
        <v>43442.25</v>
      </c>
      <c r="T164" s="9">
        <f t="shared" si="15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2"/>
        <v>253.25714285714284</v>
      </c>
      <c r="P165" s="5">
        <f t="shared" si="13"/>
        <v>36.032520325203251</v>
      </c>
      <c r="Q165" t="str">
        <f t="shared" si="14"/>
        <v>photography</v>
      </c>
      <c r="R165" t="str">
        <f t="shared" si="17"/>
        <v>photography books</v>
      </c>
      <c r="S165" s="9">
        <f t="shared" si="16"/>
        <v>43028.208333333328</v>
      </c>
      <c r="T165" s="9">
        <f t="shared" si="15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2"/>
        <v>100.16943521594683</v>
      </c>
      <c r="P166" s="5">
        <f t="shared" si="13"/>
        <v>107.99068767908309</v>
      </c>
      <c r="Q166" t="str">
        <f t="shared" si="14"/>
        <v>theater</v>
      </c>
      <c r="R166" t="str">
        <f t="shared" si="17"/>
        <v>plays</v>
      </c>
      <c r="S166" s="9">
        <f t="shared" si="16"/>
        <v>43016.208333333328</v>
      </c>
      <c r="T166" s="9">
        <f t="shared" si="15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2"/>
        <v>121.99004424778761</v>
      </c>
      <c r="P167" s="5">
        <f t="shared" si="13"/>
        <v>44.005985634477256</v>
      </c>
      <c r="Q167" t="str">
        <f t="shared" si="14"/>
        <v>technology</v>
      </c>
      <c r="R167" t="str">
        <f t="shared" si="17"/>
        <v>web</v>
      </c>
      <c r="S167" s="9">
        <f t="shared" si="16"/>
        <v>42948.208333333328</v>
      </c>
      <c r="T167" s="9">
        <f t="shared" si="15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2"/>
        <v>137.13265306122449</v>
      </c>
      <c r="P168" s="5">
        <f t="shared" si="13"/>
        <v>55.077868852459019</v>
      </c>
      <c r="Q168" t="str">
        <f t="shared" si="14"/>
        <v>photography</v>
      </c>
      <c r="R168" t="str">
        <f t="shared" si="17"/>
        <v>photography books</v>
      </c>
      <c r="S168" s="9">
        <f t="shared" si="16"/>
        <v>40534.25</v>
      </c>
      <c r="T168" s="9">
        <f t="shared" si="15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2"/>
        <v>415.53846153846149</v>
      </c>
      <c r="P169" s="5">
        <f t="shared" si="13"/>
        <v>74</v>
      </c>
      <c r="Q169" t="str">
        <f t="shared" si="14"/>
        <v>theater</v>
      </c>
      <c r="R169" t="str">
        <f t="shared" si="17"/>
        <v>plays</v>
      </c>
      <c r="S169" s="9">
        <f t="shared" si="16"/>
        <v>41435.208333333336</v>
      </c>
      <c r="T169" s="9">
        <f t="shared" si="15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2"/>
        <v>31.30913348946136</v>
      </c>
      <c r="P170" s="5">
        <f t="shared" si="13"/>
        <v>41.996858638743454</v>
      </c>
      <c r="Q170" t="str">
        <f t="shared" si="14"/>
        <v>music</v>
      </c>
      <c r="R170" t="str">
        <f t="shared" si="17"/>
        <v>indie rock</v>
      </c>
      <c r="S170" s="9">
        <f t="shared" si="16"/>
        <v>43518.25</v>
      </c>
      <c r="T170" s="9">
        <f t="shared" si="15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2"/>
        <v>424.08154506437768</v>
      </c>
      <c r="P171" s="5">
        <f t="shared" si="13"/>
        <v>77.988161010260455</v>
      </c>
      <c r="Q171" t="str">
        <f t="shared" si="14"/>
        <v>film &amp; video</v>
      </c>
      <c r="R171" t="str">
        <f t="shared" si="17"/>
        <v>shorts</v>
      </c>
      <c r="S171" s="9">
        <f t="shared" si="16"/>
        <v>41077.208333333336</v>
      </c>
      <c r="T171" s="9">
        <f t="shared" si="15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2"/>
        <v>2.93886230728336</v>
      </c>
      <c r="P172" s="5">
        <f t="shared" si="13"/>
        <v>82.507462686567166</v>
      </c>
      <c r="Q172" t="str">
        <f t="shared" si="14"/>
        <v>music</v>
      </c>
      <c r="R172" t="str">
        <f t="shared" si="17"/>
        <v>indie rock</v>
      </c>
      <c r="S172" s="9">
        <f t="shared" si="16"/>
        <v>42950.208333333328</v>
      </c>
      <c r="T172" s="9">
        <f t="shared" si="15"/>
        <v>42957.208333333328</v>
      </c>
    </row>
    <row r="173" spans="1:20" ht="34.5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2"/>
        <v>10.63265306122449</v>
      </c>
      <c r="P173" s="5">
        <f t="shared" si="13"/>
        <v>104.2</v>
      </c>
      <c r="Q173" t="str">
        <f t="shared" si="14"/>
        <v>publishing</v>
      </c>
      <c r="R173" t="str">
        <f t="shared" si="17"/>
        <v>translations</v>
      </c>
      <c r="S173" s="9">
        <f t="shared" si="16"/>
        <v>41718.208333333336</v>
      </c>
      <c r="T173" s="9">
        <f t="shared" si="15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2"/>
        <v>82.875</v>
      </c>
      <c r="P174" s="5">
        <f t="shared" si="13"/>
        <v>25.5</v>
      </c>
      <c r="Q174" t="str">
        <f t="shared" si="14"/>
        <v>film &amp; video</v>
      </c>
      <c r="R174" t="str">
        <f t="shared" si="17"/>
        <v>documentary</v>
      </c>
      <c r="S174" s="9">
        <f t="shared" si="16"/>
        <v>41839.208333333336</v>
      </c>
      <c r="T174" s="9">
        <f t="shared" si="15"/>
        <v>41854.208333333336</v>
      </c>
    </row>
    <row r="175" spans="1:20" ht="34.5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2"/>
        <v>163.01447776628748</v>
      </c>
      <c r="P175" s="5">
        <f t="shared" si="13"/>
        <v>100.98334401024984</v>
      </c>
      <c r="Q175" t="str">
        <f t="shared" si="14"/>
        <v>theater</v>
      </c>
      <c r="R175" t="str">
        <f t="shared" si="17"/>
        <v>plays</v>
      </c>
      <c r="S175" s="9">
        <f t="shared" si="16"/>
        <v>41412.208333333336</v>
      </c>
      <c r="T175" s="9">
        <f t="shared" si="15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2"/>
        <v>894.66666666666674</v>
      </c>
      <c r="P176" s="5">
        <f t="shared" si="13"/>
        <v>111.83333333333333</v>
      </c>
      <c r="Q176" t="str">
        <f t="shared" si="14"/>
        <v>technology</v>
      </c>
      <c r="R176" t="str">
        <f t="shared" si="17"/>
        <v>wearables</v>
      </c>
      <c r="S176" s="9">
        <f t="shared" si="16"/>
        <v>42282.208333333328</v>
      </c>
      <c r="T176" s="9">
        <f t="shared" si="15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2"/>
        <v>26.191501103752756</v>
      </c>
      <c r="P177" s="5">
        <f t="shared" si="13"/>
        <v>41.999115044247787</v>
      </c>
      <c r="Q177" t="str">
        <f t="shared" si="14"/>
        <v>theater</v>
      </c>
      <c r="R177" t="str">
        <f t="shared" si="17"/>
        <v>plays</v>
      </c>
      <c r="S177" s="9">
        <f t="shared" si="16"/>
        <v>42613.208333333328</v>
      </c>
      <c r="T177" s="9">
        <f t="shared" si="15"/>
        <v>42632.208333333328</v>
      </c>
    </row>
    <row r="178" spans="1:20" ht="34.5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2"/>
        <v>74.834782608695647</v>
      </c>
      <c r="P178" s="5">
        <f t="shared" si="13"/>
        <v>110.05115089514067</v>
      </c>
      <c r="Q178" t="str">
        <f t="shared" si="14"/>
        <v>theater</v>
      </c>
      <c r="R178" t="str">
        <f t="shared" si="17"/>
        <v>plays</v>
      </c>
      <c r="S178" s="9">
        <f t="shared" si="16"/>
        <v>42616.208333333328</v>
      </c>
      <c r="T178" s="9">
        <f t="shared" si="15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2"/>
        <v>416.47680412371136</v>
      </c>
      <c r="P179" s="5">
        <f t="shared" si="13"/>
        <v>58.997079225994888</v>
      </c>
      <c r="Q179" t="str">
        <f t="shared" si="14"/>
        <v>theater</v>
      </c>
      <c r="R179" t="str">
        <f t="shared" si="17"/>
        <v>plays</v>
      </c>
      <c r="S179" s="9">
        <f t="shared" si="16"/>
        <v>40497.25</v>
      </c>
      <c r="T179" s="9">
        <f t="shared" si="15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2"/>
        <v>96.208333333333329</v>
      </c>
      <c r="P180" s="5">
        <f t="shared" si="13"/>
        <v>32.985714285714288</v>
      </c>
      <c r="Q180" t="str">
        <f t="shared" si="14"/>
        <v>food</v>
      </c>
      <c r="R180" t="str">
        <f t="shared" si="17"/>
        <v>food trucks</v>
      </c>
      <c r="S180" s="9">
        <f t="shared" si="16"/>
        <v>42999.208333333328</v>
      </c>
      <c r="T180" s="9">
        <f t="shared" si="15"/>
        <v>43008.208333333328</v>
      </c>
    </row>
    <row r="181" spans="1:20" ht="34.5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2"/>
        <v>357.71910112359546</v>
      </c>
      <c r="P181" s="5">
        <f t="shared" si="13"/>
        <v>45.005654509471306</v>
      </c>
      <c r="Q181" t="str">
        <f t="shared" si="14"/>
        <v>theater</v>
      </c>
      <c r="R181" t="str">
        <f t="shared" si="17"/>
        <v>plays</v>
      </c>
      <c r="S181" s="9">
        <f t="shared" si="16"/>
        <v>41350.208333333336</v>
      </c>
      <c r="T181" s="9">
        <f t="shared" si="15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2"/>
        <v>308.45714285714286</v>
      </c>
      <c r="P182" s="5">
        <f t="shared" si="13"/>
        <v>81.98196487897485</v>
      </c>
      <c r="Q182" t="str">
        <f t="shared" si="14"/>
        <v>technology</v>
      </c>
      <c r="R182" t="str">
        <f t="shared" si="17"/>
        <v>wearables</v>
      </c>
      <c r="S182" s="9">
        <f t="shared" si="16"/>
        <v>40259.208333333336</v>
      </c>
      <c r="T182" s="9">
        <f t="shared" si="15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2"/>
        <v>61.802325581395344</v>
      </c>
      <c r="P183" s="5">
        <f t="shared" si="13"/>
        <v>39.080882352941174</v>
      </c>
      <c r="Q183" t="str">
        <f t="shared" si="14"/>
        <v>technology</v>
      </c>
      <c r="R183" t="str">
        <f t="shared" si="17"/>
        <v>web</v>
      </c>
      <c r="S183" s="9">
        <f t="shared" si="16"/>
        <v>43012.208333333328</v>
      </c>
      <c r="T183" s="9">
        <f t="shared" si="15"/>
        <v>43030.208333333328</v>
      </c>
    </row>
    <row r="184" spans="1:20" ht="34.5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2"/>
        <v>722.32472324723244</v>
      </c>
      <c r="P184" s="5">
        <f t="shared" si="13"/>
        <v>58.996383363471971</v>
      </c>
      <c r="Q184" t="str">
        <f t="shared" si="14"/>
        <v>theater</v>
      </c>
      <c r="R184" t="str">
        <f t="shared" si="17"/>
        <v>plays</v>
      </c>
      <c r="S184" s="9">
        <f t="shared" si="16"/>
        <v>43631.208333333328</v>
      </c>
      <c r="T184" s="9">
        <f t="shared" si="15"/>
        <v>43647.208333333328</v>
      </c>
    </row>
    <row r="185" spans="1:20" ht="34.5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2"/>
        <v>69.117647058823522</v>
      </c>
      <c r="P185" s="5">
        <f t="shared" si="13"/>
        <v>40.988372093023258</v>
      </c>
      <c r="Q185" t="str">
        <f t="shared" si="14"/>
        <v>music</v>
      </c>
      <c r="R185" t="str">
        <f t="shared" si="17"/>
        <v>rock</v>
      </c>
      <c r="S185" s="9">
        <f t="shared" si="16"/>
        <v>40430.208333333336</v>
      </c>
      <c r="T185" s="9">
        <f t="shared" si="15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2"/>
        <v>293.05555555555554</v>
      </c>
      <c r="P186" s="5">
        <f t="shared" si="13"/>
        <v>31.029411764705884</v>
      </c>
      <c r="Q186" t="str">
        <f t="shared" si="14"/>
        <v>theater</v>
      </c>
      <c r="R186" t="str">
        <f t="shared" si="17"/>
        <v>plays</v>
      </c>
      <c r="S186" s="9">
        <f t="shared" si="16"/>
        <v>43588.208333333328</v>
      </c>
      <c r="T186" s="9">
        <f t="shared" si="15"/>
        <v>43589.208333333328</v>
      </c>
    </row>
    <row r="187" spans="1:20" ht="34.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2"/>
        <v>71.8</v>
      </c>
      <c r="P187" s="5">
        <f t="shared" si="13"/>
        <v>37.789473684210527</v>
      </c>
      <c r="Q187" t="str">
        <f t="shared" si="14"/>
        <v>film &amp; video</v>
      </c>
      <c r="R187" t="str">
        <f t="shared" si="17"/>
        <v>television</v>
      </c>
      <c r="S187" s="9">
        <f t="shared" si="16"/>
        <v>43233.208333333328</v>
      </c>
      <c r="T187" s="9">
        <f t="shared" si="15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2"/>
        <v>31.934684684684683</v>
      </c>
      <c r="P188" s="5">
        <f t="shared" si="13"/>
        <v>32.006772009029348</v>
      </c>
      <c r="Q188" t="str">
        <f t="shared" si="14"/>
        <v>theater</v>
      </c>
      <c r="R188" t="str">
        <f t="shared" si="17"/>
        <v>plays</v>
      </c>
      <c r="S188" s="9">
        <f t="shared" si="16"/>
        <v>41782.208333333336</v>
      </c>
      <c r="T188" s="9">
        <f t="shared" si="15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2"/>
        <v>229.87375415282392</v>
      </c>
      <c r="P189" s="5">
        <f t="shared" si="13"/>
        <v>95.966712898751737</v>
      </c>
      <c r="Q189" t="str">
        <f t="shared" si="14"/>
        <v>film &amp; video</v>
      </c>
      <c r="R189" t="str">
        <f t="shared" si="17"/>
        <v>shorts</v>
      </c>
      <c r="S189" s="9">
        <f t="shared" si="16"/>
        <v>41328.25</v>
      </c>
      <c r="T189" s="9">
        <f t="shared" si="15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2"/>
        <v>32.012195121951223</v>
      </c>
      <c r="P190" s="5">
        <f t="shared" si="13"/>
        <v>75</v>
      </c>
      <c r="Q190" t="str">
        <f t="shared" si="14"/>
        <v>theater</v>
      </c>
      <c r="R190" t="str">
        <f t="shared" si="17"/>
        <v>plays</v>
      </c>
      <c r="S190" s="9">
        <f t="shared" si="16"/>
        <v>41975.25</v>
      </c>
      <c r="T190" s="9">
        <f t="shared" si="15"/>
        <v>41976.25</v>
      </c>
    </row>
    <row r="191" spans="1:20" ht="34.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2"/>
        <v>23.525352848928385</v>
      </c>
      <c r="P191" s="5">
        <f t="shared" si="13"/>
        <v>102.0498866213152</v>
      </c>
      <c r="Q191" t="str">
        <f t="shared" si="14"/>
        <v>theater</v>
      </c>
      <c r="R191" t="str">
        <f t="shared" si="17"/>
        <v>plays</v>
      </c>
      <c r="S191" s="9">
        <f t="shared" si="16"/>
        <v>42433.25</v>
      </c>
      <c r="T191" s="9">
        <f t="shared" si="15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2"/>
        <v>68.594594594594597</v>
      </c>
      <c r="P192" s="5">
        <f t="shared" si="13"/>
        <v>105.75</v>
      </c>
      <c r="Q192" t="str">
        <f t="shared" si="14"/>
        <v>theater</v>
      </c>
      <c r="R192" t="str">
        <f t="shared" si="17"/>
        <v>plays</v>
      </c>
      <c r="S192" s="9">
        <f t="shared" si="16"/>
        <v>41429.208333333336</v>
      </c>
      <c r="T192" s="9">
        <f t="shared" si="15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2"/>
        <v>37.952380952380956</v>
      </c>
      <c r="P193" s="5">
        <f t="shared" si="13"/>
        <v>37.069767441860463</v>
      </c>
      <c r="Q193" t="str">
        <f t="shared" si="14"/>
        <v>theater</v>
      </c>
      <c r="R193" t="str">
        <f t="shared" si="17"/>
        <v>plays</v>
      </c>
      <c r="S193" s="9">
        <f t="shared" si="16"/>
        <v>43536.208333333328</v>
      </c>
      <c r="T193" s="9">
        <f t="shared" si="15"/>
        <v>43539.208333333328</v>
      </c>
    </row>
    <row r="194" spans="1:20" ht="34.5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2"/>
        <v>19.992957746478872</v>
      </c>
      <c r="P194" s="5">
        <f t="shared" si="13"/>
        <v>35.049382716049379</v>
      </c>
      <c r="Q194" t="str">
        <f t="shared" si="14"/>
        <v>music</v>
      </c>
      <c r="R194" t="str">
        <f t="shared" si="17"/>
        <v>rock</v>
      </c>
      <c r="S194" s="9">
        <f t="shared" si="16"/>
        <v>41817.208333333336</v>
      </c>
      <c r="T194" s="9">
        <f t="shared" si="15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8">(E195/D195)*100</f>
        <v>45.636363636363633</v>
      </c>
      <c r="P195" s="5">
        <f t="shared" ref="P195:P258" si="19">E195/G195</f>
        <v>46.338461538461537</v>
      </c>
      <c r="Q195" t="str">
        <f t="shared" ref="Q195:Q258" si="20">LEFT(N195,SEARCH("/",N195)-1)</f>
        <v>music</v>
      </c>
      <c r="R195" t="str">
        <f t="shared" si="17"/>
        <v>indie rock</v>
      </c>
      <c r="S195" s="9">
        <f t="shared" si="16"/>
        <v>43198.208333333328</v>
      </c>
      <c r="T195" s="9">
        <f t="shared" ref="T195:T258" si="21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8"/>
        <v>122.7605633802817</v>
      </c>
      <c r="P196" s="5">
        <f t="shared" si="19"/>
        <v>69.174603174603178</v>
      </c>
      <c r="Q196" t="str">
        <f t="shared" si="20"/>
        <v>music</v>
      </c>
      <c r="R196" t="str">
        <f t="shared" si="17"/>
        <v>metal</v>
      </c>
      <c r="S196" s="9">
        <f t="shared" ref="S196:S259" si="22">(((J196/60)/60)/24)+DATE(1970,1,1)</f>
        <v>42261.208333333328</v>
      </c>
      <c r="T196" s="9">
        <f t="shared" si="21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8"/>
        <v>361.75316455696202</v>
      </c>
      <c r="P197" s="5">
        <f t="shared" si="19"/>
        <v>109.07824427480917</v>
      </c>
      <c r="Q197" t="str">
        <f t="shared" si="20"/>
        <v>music</v>
      </c>
      <c r="R197" t="str">
        <f t="shared" ref="R197:R260" si="23">RIGHT(N197,LEN(N197)-SEARCH("/",N197))</f>
        <v>electric music</v>
      </c>
      <c r="S197" s="9">
        <f t="shared" si="22"/>
        <v>43310.208333333328</v>
      </c>
      <c r="T197" s="9">
        <f t="shared" si="21"/>
        <v>43317.208333333328</v>
      </c>
    </row>
    <row r="198" spans="1:20" ht="34.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8"/>
        <v>63.146341463414636</v>
      </c>
      <c r="P198" s="5">
        <f t="shared" si="19"/>
        <v>51.78</v>
      </c>
      <c r="Q198" t="str">
        <f t="shared" si="20"/>
        <v>technology</v>
      </c>
      <c r="R198" t="str">
        <f t="shared" si="23"/>
        <v>wearables</v>
      </c>
      <c r="S198" s="9">
        <f t="shared" si="22"/>
        <v>42616.208333333328</v>
      </c>
      <c r="T198" s="9">
        <f t="shared" si="21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8"/>
        <v>298.20475319926874</v>
      </c>
      <c r="P199" s="5">
        <f t="shared" si="19"/>
        <v>82.010055304172951</v>
      </c>
      <c r="Q199" t="str">
        <f t="shared" si="20"/>
        <v>film &amp; video</v>
      </c>
      <c r="R199" t="str">
        <f t="shared" si="23"/>
        <v>drama</v>
      </c>
      <c r="S199" s="9">
        <f t="shared" si="22"/>
        <v>42909.208333333328</v>
      </c>
      <c r="T199" s="9">
        <f t="shared" si="21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8"/>
        <v>9.5585443037974684</v>
      </c>
      <c r="P200" s="5">
        <f t="shared" si="19"/>
        <v>35.958333333333336</v>
      </c>
      <c r="Q200" t="str">
        <f t="shared" si="20"/>
        <v>music</v>
      </c>
      <c r="R200" t="str">
        <f t="shared" si="23"/>
        <v>electric music</v>
      </c>
      <c r="S200" s="9">
        <f t="shared" si="22"/>
        <v>40396.208333333336</v>
      </c>
      <c r="T200" s="9">
        <f t="shared" si="21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8"/>
        <v>53.777777777777779</v>
      </c>
      <c r="P201" s="5">
        <f t="shared" si="19"/>
        <v>74.461538461538467</v>
      </c>
      <c r="Q201" t="str">
        <f t="shared" si="20"/>
        <v>music</v>
      </c>
      <c r="R201" t="str">
        <f t="shared" si="23"/>
        <v>rock</v>
      </c>
      <c r="S201" s="9">
        <f t="shared" si="22"/>
        <v>42192.208333333328</v>
      </c>
      <c r="T201" s="9">
        <f t="shared" si="21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8"/>
        <v>2</v>
      </c>
      <c r="P202" s="5">
        <f t="shared" si="19"/>
        <v>2</v>
      </c>
      <c r="Q202" t="str">
        <f t="shared" si="20"/>
        <v>theater</v>
      </c>
      <c r="R202" t="str">
        <f t="shared" si="23"/>
        <v>plays</v>
      </c>
      <c r="S202" s="9">
        <f t="shared" si="22"/>
        <v>40262.208333333336</v>
      </c>
      <c r="T202" s="9">
        <f t="shared" si="21"/>
        <v>40273.208333333336</v>
      </c>
    </row>
    <row r="203" spans="1:20" ht="34.5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8"/>
        <v>681.19047619047615</v>
      </c>
      <c r="P203" s="5">
        <f t="shared" si="19"/>
        <v>91.114649681528661</v>
      </c>
      <c r="Q203" t="str">
        <f t="shared" si="20"/>
        <v>technology</v>
      </c>
      <c r="R203" t="str">
        <f t="shared" si="23"/>
        <v>web</v>
      </c>
      <c r="S203" s="9">
        <f t="shared" si="22"/>
        <v>41845.208333333336</v>
      </c>
      <c r="T203" s="9">
        <f t="shared" si="21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8"/>
        <v>78.831325301204828</v>
      </c>
      <c r="P204" s="5">
        <f t="shared" si="19"/>
        <v>79.792682926829272</v>
      </c>
      <c r="Q204" t="str">
        <f t="shared" si="20"/>
        <v>food</v>
      </c>
      <c r="R204" t="str">
        <f t="shared" si="23"/>
        <v>food trucks</v>
      </c>
      <c r="S204" s="9">
        <f t="shared" si="22"/>
        <v>40818.208333333336</v>
      </c>
      <c r="T204" s="9">
        <f t="shared" si="21"/>
        <v>40822.208333333336</v>
      </c>
    </row>
    <row r="205" spans="1:20" ht="34.5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8"/>
        <v>134.40792216817235</v>
      </c>
      <c r="P205" s="5">
        <f t="shared" si="19"/>
        <v>42.999777678968428</v>
      </c>
      <c r="Q205" t="str">
        <f t="shared" si="20"/>
        <v>theater</v>
      </c>
      <c r="R205" t="str">
        <f t="shared" si="23"/>
        <v>plays</v>
      </c>
      <c r="S205" s="9">
        <f t="shared" si="22"/>
        <v>42752.25</v>
      </c>
      <c r="T205" s="9">
        <f t="shared" si="21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8"/>
        <v>3.3719999999999999</v>
      </c>
      <c r="P206" s="5">
        <f t="shared" si="19"/>
        <v>63.225000000000001</v>
      </c>
      <c r="Q206" t="str">
        <f t="shared" si="20"/>
        <v>music</v>
      </c>
      <c r="R206" t="str">
        <f t="shared" si="23"/>
        <v>jazz</v>
      </c>
      <c r="S206" s="9">
        <f t="shared" si="22"/>
        <v>40636.208333333336</v>
      </c>
      <c r="T206" s="9">
        <f t="shared" si="21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8"/>
        <v>431.84615384615387</v>
      </c>
      <c r="P207" s="5">
        <f t="shared" si="19"/>
        <v>70.174999999999997</v>
      </c>
      <c r="Q207" t="str">
        <f t="shared" si="20"/>
        <v>theater</v>
      </c>
      <c r="R207" t="str">
        <f t="shared" si="23"/>
        <v>plays</v>
      </c>
      <c r="S207" s="9">
        <f t="shared" si="22"/>
        <v>43390.208333333328</v>
      </c>
      <c r="T207" s="9">
        <f t="shared" si="21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8"/>
        <v>38.844444444444441</v>
      </c>
      <c r="P208" s="5">
        <f t="shared" si="19"/>
        <v>61.333333333333336</v>
      </c>
      <c r="Q208" t="str">
        <f t="shared" si="20"/>
        <v>publishing</v>
      </c>
      <c r="R208" t="str">
        <f t="shared" si="23"/>
        <v>fiction</v>
      </c>
      <c r="S208" s="9">
        <f t="shared" si="22"/>
        <v>40236.25</v>
      </c>
      <c r="T208" s="9">
        <f t="shared" si="21"/>
        <v>40245.25</v>
      </c>
    </row>
    <row r="209" spans="1:20" ht="34.5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8"/>
        <v>425.7</v>
      </c>
      <c r="P209" s="5">
        <f t="shared" si="19"/>
        <v>99</v>
      </c>
      <c r="Q209" t="str">
        <f t="shared" si="20"/>
        <v>music</v>
      </c>
      <c r="R209" t="str">
        <f t="shared" si="23"/>
        <v>rock</v>
      </c>
      <c r="S209" s="9">
        <f t="shared" si="22"/>
        <v>43340.208333333328</v>
      </c>
      <c r="T209" s="9">
        <f t="shared" si="21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8"/>
        <v>101.12239715591672</v>
      </c>
      <c r="P210" s="5">
        <f t="shared" si="19"/>
        <v>96.984900146127615</v>
      </c>
      <c r="Q210" t="str">
        <f t="shared" si="20"/>
        <v>film &amp; video</v>
      </c>
      <c r="R210" t="str">
        <f t="shared" si="23"/>
        <v>documentary</v>
      </c>
      <c r="S210" s="9">
        <f t="shared" si="22"/>
        <v>43048.25</v>
      </c>
      <c r="T210" s="9">
        <f t="shared" si="21"/>
        <v>43072.25</v>
      </c>
    </row>
    <row r="211" spans="1:20" ht="34.5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8"/>
        <v>21.188688946015425</v>
      </c>
      <c r="P211" s="5">
        <f t="shared" si="19"/>
        <v>51.004950495049506</v>
      </c>
      <c r="Q211" t="str">
        <f t="shared" si="20"/>
        <v>film &amp; video</v>
      </c>
      <c r="R211" t="str">
        <f t="shared" si="23"/>
        <v>documentary</v>
      </c>
      <c r="S211" s="9">
        <f t="shared" si="22"/>
        <v>42496.208333333328</v>
      </c>
      <c r="T211" s="9">
        <f t="shared" si="21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8"/>
        <v>67.425531914893625</v>
      </c>
      <c r="P212" s="5">
        <f t="shared" si="19"/>
        <v>28.044247787610619</v>
      </c>
      <c r="Q212" t="str">
        <f t="shared" si="20"/>
        <v>film &amp; video</v>
      </c>
      <c r="R212" t="str">
        <f t="shared" si="23"/>
        <v>science fiction</v>
      </c>
      <c r="S212" s="9">
        <f t="shared" si="22"/>
        <v>42797.25</v>
      </c>
      <c r="T212" s="9">
        <f t="shared" si="21"/>
        <v>42824.208333333328</v>
      </c>
    </row>
    <row r="213" spans="1:20" ht="34.5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8"/>
        <v>94.923371647509583</v>
      </c>
      <c r="P213" s="5">
        <f t="shared" si="19"/>
        <v>60.984615384615381</v>
      </c>
      <c r="Q213" t="str">
        <f t="shared" si="20"/>
        <v>theater</v>
      </c>
      <c r="R213" t="str">
        <f t="shared" si="23"/>
        <v>plays</v>
      </c>
      <c r="S213" s="9">
        <f t="shared" si="22"/>
        <v>41513.208333333336</v>
      </c>
      <c r="T213" s="9">
        <f t="shared" si="21"/>
        <v>41537.208333333336</v>
      </c>
    </row>
    <row r="214" spans="1:20" ht="34.5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8"/>
        <v>151.85185185185185</v>
      </c>
      <c r="P214" s="5">
        <f t="shared" si="19"/>
        <v>73.214285714285708</v>
      </c>
      <c r="Q214" t="str">
        <f t="shared" si="20"/>
        <v>theater</v>
      </c>
      <c r="R214" t="str">
        <f t="shared" si="23"/>
        <v>plays</v>
      </c>
      <c r="S214" s="9">
        <f t="shared" si="22"/>
        <v>43814.25</v>
      </c>
      <c r="T214" s="9">
        <f t="shared" si="21"/>
        <v>43860.25</v>
      </c>
    </row>
    <row r="215" spans="1:20" ht="34.5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8"/>
        <v>195.16382252559728</v>
      </c>
      <c r="P215" s="5">
        <f t="shared" si="19"/>
        <v>39.997435299603637</v>
      </c>
      <c r="Q215" t="str">
        <f t="shared" si="20"/>
        <v>music</v>
      </c>
      <c r="R215" t="str">
        <f t="shared" si="23"/>
        <v>indie rock</v>
      </c>
      <c r="S215" s="9">
        <f t="shared" si="22"/>
        <v>40488.208333333336</v>
      </c>
      <c r="T215" s="9">
        <f t="shared" si="21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8"/>
        <v>1023.1428571428571</v>
      </c>
      <c r="P216" s="5">
        <f t="shared" si="19"/>
        <v>86.812121212121212</v>
      </c>
      <c r="Q216" t="str">
        <f t="shared" si="20"/>
        <v>music</v>
      </c>
      <c r="R216" t="str">
        <f t="shared" si="23"/>
        <v>rock</v>
      </c>
      <c r="S216" s="9">
        <f t="shared" si="22"/>
        <v>40409.208333333336</v>
      </c>
      <c r="T216" s="9">
        <f t="shared" si="21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8"/>
        <v>3.841836734693878</v>
      </c>
      <c r="P217" s="5">
        <f t="shared" si="19"/>
        <v>42.125874125874127</v>
      </c>
      <c r="Q217" t="str">
        <f t="shared" si="20"/>
        <v>theater</v>
      </c>
      <c r="R217" t="str">
        <f t="shared" si="23"/>
        <v>plays</v>
      </c>
      <c r="S217" s="9">
        <f t="shared" si="22"/>
        <v>43509.25</v>
      </c>
      <c r="T217" s="9">
        <f t="shared" si="21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8"/>
        <v>155.07066557107643</v>
      </c>
      <c r="P218" s="5">
        <f t="shared" si="19"/>
        <v>103.97851239669421</v>
      </c>
      <c r="Q218" t="str">
        <f t="shared" si="20"/>
        <v>theater</v>
      </c>
      <c r="R218" t="str">
        <f t="shared" si="23"/>
        <v>plays</v>
      </c>
      <c r="S218" s="9">
        <f t="shared" si="22"/>
        <v>40869.25</v>
      </c>
      <c r="T218" s="9">
        <f t="shared" si="21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8"/>
        <v>44.753477588871718</v>
      </c>
      <c r="P219" s="5">
        <f t="shared" si="19"/>
        <v>62.003211991434689</v>
      </c>
      <c r="Q219" t="str">
        <f t="shared" si="20"/>
        <v>film &amp; video</v>
      </c>
      <c r="R219" t="str">
        <f t="shared" si="23"/>
        <v>science fiction</v>
      </c>
      <c r="S219" s="9">
        <f t="shared" si="22"/>
        <v>43583.208333333328</v>
      </c>
      <c r="T219" s="9">
        <f t="shared" si="21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8"/>
        <v>215.94736842105263</v>
      </c>
      <c r="P220" s="5">
        <f t="shared" si="19"/>
        <v>31.005037783375315</v>
      </c>
      <c r="Q220" t="str">
        <f t="shared" si="20"/>
        <v>film &amp; video</v>
      </c>
      <c r="R220" t="str">
        <f t="shared" si="23"/>
        <v>shorts</v>
      </c>
      <c r="S220" s="9">
        <f t="shared" si="22"/>
        <v>40858.25</v>
      </c>
      <c r="T220" s="9">
        <f t="shared" si="21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8"/>
        <v>332.12709832134288</v>
      </c>
      <c r="P221" s="5">
        <f t="shared" si="19"/>
        <v>89.991552956465242</v>
      </c>
      <c r="Q221" t="str">
        <f t="shared" si="20"/>
        <v>film &amp; video</v>
      </c>
      <c r="R221" t="str">
        <f t="shared" si="23"/>
        <v>animation</v>
      </c>
      <c r="S221" s="9">
        <f t="shared" si="22"/>
        <v>41137.208333333336</v>
      </c>
      <c r="T221" s="9">
        <f t="shared" si="21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8"/>
        <v>8.4430379746835449</v>
      </c>
      <c r="P222" s="5">
        <f t="shared" si="19"/>
        <v>39.235294117647058</v>
      </c>
      <c r="Q222" t="str">
        <f t="shared" si="20"/>
        <v>theater</v>
      </c>
      <c r="R222" t="str">
        <f t="shared" si="23"/>
        <v>plays</v>
      </c>
      <c r="S222" s="9">
        <f t="shared" si="22"/>
        <v>40725.208333333336</v>
      </c>
      <c r="T222" s="9">
        <f t="shared" si="21"/>
        <v>40743.208333333336</v>
      </c>
    </row>
    <row r="223" spans="1:20" ht="34.5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8"/>
        <v>98.625514403292186</v>
      </c>
      <c r="P223" s="5">
        <f t="shared" si="19"/>
        <v>54.993116108306566</v>
      </c>
      <c r="Q223" t="str">
        <f t="shared" si="20"/>
        <v>food</v>
      </c>
      <c r="R223" t="str">
        <f t="shared" si="23"/>
        <v>food trucks</v>
      </c>
      <c r="S223" s="9">
        <f t="shared" si="22"/>
        <v>41081.208333333336</v>
      </c>
      <c r="T223" s="9">
        <f t="shared" si="21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8"/>
        <v>137.97916666666669</v>
      </c>
      <c r="P224" s="5">
        <f t="shared" si="19"/>
        <v>47.992753623188406</v>
      </c>
      <c r="Q224" t="str">
        <f t="shared" si="20"/>
        <v>photography</v>
      </c>
      <c r="R224" t="str">
        <f t="shared" si="23"/>
        <v>photography books</v>
      </c>
      <c r="S224" s="9">
        <f t="shared" si="22"/>
        <v>41914.208333333336</v>
      </c>
      <c r="T224" s="9">
        <f t="shared" si="21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8"/>
        <v>93.81099656357388</v>
      </c>
      <c r="P225" s="5">
        <f t="shared" si="19"/>
        <v>87.966702470461868</v>
      </c>
      <c r="Q225" t="str">
        <f t="shared" si="20"/>
        <v>theater</v>
      </c>
      <c r="R225" t="str">
        <f t="shared" si="23"/>
        <v>plays</v>
      </c>
      <c r="S225" s="9">
        <f t="shared" si="22"/>
        <v>42445.208333333328</v>
      </c>
      <c r="T225" s="9">
        <f t="shared" si="21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8"/>
        <v>403.63930885529157</v>
      </c>
      <c r="P226" s="5">
        <f t="shared" si="19"/>
        <v>51.999165275459099</v>
      </c>
      <c r="Q226" t="str">
        <f t="shared" si="20"/>
        <v>film &amp; video</v>
      </c>
      <c r="R226" t="str">
        <f t="shared" si="23"/>
        <v>science fiction</v>
      </c>
      <c r="S226" s="9">
        <f t="shared" si="22"/>
        <v>41906.208333333336</v>
      </c>
      <c r="T226" s="9">
        <f t="shared" si="21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8"/>
        <v>260.1740412979351</v>
      </c>
      <c r="P227" s="5">
        <f t="shared" si="19"/>
        <v>29.999659863945578</v>
      </c>
      <c r="Q227" t="str">
        <f t="shared" si="20"/>
        <v>music</v>
      </c>
      <c r="R227" t="str">
        <f t="shared" si="23"/>
        <v>rock</v>
      </c>
      <c r="S227" s="9">
        <f t="shared" si="22"/>
        <v>41762.208333333336</v>
      </c>
      <c r="T227" s="9">
        <f t="shared" si="21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8"/>
        <v>366.63333333333333</v>
      </c>
      <c r="P228" s="5">
        <f t="shared" si="19"/>
        <v>98.205357142857139</v>
      </c>
      <c r="Q228" t="str">
        <f t="shared" si="20"/>
        <v>photography</v>
      </c>
      <c r="R228" t="str">
        <f t="shared" si="23"/>
        <v>photography books</v>
      </c>
      <c r="S228" s="9">
        <f t="shared" si="22"/>
        <v>40276.208333333336</v>
      </c>
      <c r="T228" s="9">
        <f t="shared" si="21"/>
        <v>40313.208333333336</v>
      </c>
    </row>
    <row r="229" spans="1:20" ht="34.5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8"/>
        <v>168.72085385878489</v>
      </c>
      <c r="P229" s="5">
        <f t="shared" si="19"/>
        <v>108.96182396606575</v>
      </c>
      <c r="Q229" t="str">
        <f t="shared" si="20"/>
        <v>games</v>
      </c>
      <c r="R229" t="str">
        <f t="shared" si="23"/>
        <v>mobile games</v>
      </c>
      <c r="S229" s="9">
        <f t="shared" si="22"/>
        <v>42139.208333333328</v>
      </c>
      <c r="T229" s="9">
        <f t="shared" si="21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8"/>
        <v>119.90717911530093</v>
      </c>
      <c r="P230" s="5">
        <f t="shared" si="19"/>
        <v>66.998379254457049</v>
      </c>
      <c r="Q230" t="str">
        <f t="shared" si="20"/>
        <v>film &amp; video</v>
      </c>
      <c r="R230" t="str">
        <f t="shared" si="23"/>
        <v>animation</v>
      </c>
      <c r="S230" s="9">
        <f t="shared" si="22"/>
        <v>42613.208333333328</v>
      </c>
      <c r="T230" s="9">
        <f t="shared" si="21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8"/>
        <v>193.68925233644859</v>
      </c>
      <c r="P231" s="5">
        <f t="shared" si="19"/>
        <v>64.99333594668758</v>
      </c>
      <c r="Q231" t="str">
        <f t="shared" si="20"/>
        <v>games</v>
      </c>
      <c r="R231" t="str">
        <f t="shared" si="23"/>
        <v>mobile games</v>
      </c>
      <c r="S231" s="9">
        <f t="shared" si="22"/>
        <v>42887.208333333328</v>
      </c>
      <c r="T231" s="9">
        <f t="shared" si="21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8"/>
        <v>420.16666666666669</v>
      </c>
      <c r="P232" s="5">
        <f t="shared" si="19"/>
        <v>99.841584158415841</v>
      </c>
      <c r="Q232" t="str">
        <f t="shared" si="20"/>
        <v>games</v>
      </c>
      <c r="R232" t="str">
        <f t="shared" si="23"/>
        <v>video games</v>
      </c>
      <c r="S232" s="9">
        <f t="shared" si="22"/>
        <v>43805.25</v>
      </c>
      <c r="T232" s="9">
        <f t="shared" si="21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8"/>
        <v>76.708333333333329</v>
      </c>
      <c r="P233" s="5">
        <f t="shared" si="19"/>
        <v>82.432835820895519</v>
      </c>
      <c r="Q233" t="str">
        <f t="shared" si="20"/>
        <v>theater</v>
      </c>
      <c r="R233" t="str">
        <f t="shared" si="23"/>
        <v>plays</v>
      </c>
      <c r="S233" s="9">
        <f t="shared" si="22"/>
        <v>41415.208333333336</v>
      </c>
      <c r="T233" s="9">
        <f t="shared" si="21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8"/>
        <v>171.26470588235293</v>
      </c>
      <c r="P234" s="5">
        <f t="shared" si="19"/>
        <v>63.293478260869563</v>
      </c>
      <c r="Q234" t="str">
        <f t="shared" si="20"/>
        <v>theater</v>
      </c>
      <c r="R234" t="str">
        <f t="shared" si="23"/>
        <v>plays</v>
      </c>
      <c r="S234" s="9">
        <f t="shared" si="22"/>
        <v>42576.208333333328</v>
      </c>
      <c r="T234" s="9">
        <f t="shared" si="21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8"/>
        <v>157.89473684210526</v>
      </c>
      <c r="P235" s="5">
        <f t="shared" si="19"/>
        <v>96.774193548387103</v>
      </c>
      <c r="Q235" t="str">
        <f t="shared" si="20"/>
        <v>film &amp; video</v>
      </c>
      <c r="R235" t="str">
        <f t="shared" si="23"/>
        <v>animation</v>
      </c>
      <c r="S235" s="9">
        <f t="shared" si="22"/>
        <v>40706.208333333336</v>
      </c>
      <c r="T235" s="9">
        <f t="shared" si="21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8"/>
        <v>109.08</v>
      </c>
      <c r="P236" s="5">
        <f t="shared" si="19"/>
        <v>54.906040268456373</v>
      </c>
      <c r="Q236" t="str">
        <f t="shared" si="20"/>
        <v>games</v>
      </c>
      <c r="R236" t="str">
        <f t="shared" si="23"/>
        <v>video games</v>
      </c>
      <c r="S236" s="9">
        <f t="shared" si="22"/>
        <v>42969.208333333328</v>
      </c>
      <c r="T236" s="9">
        <f t="shared" si="21"/>
        <v>42976.208333333328</v>
      </c>
    </row>
    <row r="237" spans="1:20" ht="34.5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8"/>
        <v>41.732558139534881</v>
      </c>
      <c r="P237" s="5">
        <f t="shared" si="19"/>
        <v>39.010869565217391</v>
      </c>
      <c r="Q237" t="str">
        <f t="shared" si="20"/>
        <v>film &amp; video</v>
      </c>
      <c r="R237" t="str">
        <f t="shared" si="23"/>
        <v>animation</v>
      </c>
      <c r="S237" s="9">
        <f t="shared" si="22"/>
        <v>42779.25</v>
      </c>
      <c r="T237" s="9">
        <f t="shared" si="21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8"/>
        <v>10.944303797468354</v>
      </c>
      <c r="P238" s="5">
        <f t="shared" si="19"/>
        <v>75.84210526315789</v>
      </c>
      <c r="Q238" t="str">
        <f t="shared" si="20"/>
        <v>music</v>
      </c>
      <c r="R238" t="str">
        <f t="shared" si="23"/>
        <v>rock</v>
      </c>
      <c r="S238" s="9">
        <f t="shared" si="22"/>
        <v>43641.208333333328</v>
      </c>
      <c r="T238" s="9">
        <f t="shared" si="21"/>
        <v>43648.208333333328</v>
      </c>
    </row>
    <row r="239" spans="1:20" ht="34.5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8"/>
        <v>159.3763440860215</v>
      </c>
      <c r="P239" s="5">
        <f t="shared" si="19"/>
        <v>45.051671732522799</v>
      </c>
      <c r="Q239" t="str">
        <f t="shared" si="20"/>
        <v>film &amp; video</v>
      </c>
      <c r="R239" t="str">
        <f t="shared" si="23"/>
        <v>animation</v>
      </c>
      <c r="S239" s="9">
        <f t="shared" si="22"/>
        <v>41754.208333333336</v>
      </c>
      <c r="T239" s="9">
        <f t="shared" si="21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8"/>
        <v>422.41666666666669</v>
      </c>
      <c r="P240" s="5">
        <f t="shared" si="19"/>
        <v>104.51546391752578</v>
      </c>
      <c r="Q240" t="str">
        <f t="shared" si="20"/>
        <v>theater</v>
      </c>
      <c r="R240" t="str">
        <f t="shared" si="23"/>
        <v>plays</v>
      </c>
      <c r="S240" s="9">
        <f t="shared" si="22"/>
        <v>43083.25</v>
      </c>
      <c r="T240" s="9">
        <f t="shared" si="21"/>
        <v>43108.25</v>
      </c>
    </row>
    <row r="241" spans="1:20" ht="34.5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8"/>
        <v>97.71875</v>
      </c>
      <c r="P241" s="5">
        <f t="shared" si="19"/>
        <v>76.268292682926827</v>
      </c>
      <c r="Q241" t="str">
        <f t="shared" si="20"/>
        <v>technology</v>
      </c>
      <c r="R241" t="str">
        <f t="shared" si="23"/>
        <v>wearables</v>
      </c>
      <c r="S241" s="9">
        <f t="shared" si="22"/>
        <v>42245.208333333328</v>
      </c>
      <c r="T241" s="9">
        <f t="shared" si="21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8"/>
        <v>418.78911564625849</v>
      </c>
      <c r="P242" s="5">
        <f t="shared" si="19"/>
        <v>69.015695067264573</v>
      </c>
      <c r="Q242" t="str">
        <f t="shared" si="20"/>
        <v>theater</v>
      </c>
      <c r="R242" t="str">
        <f t="shared" si="23"/>
        <v>plays</v>
      </c>
      <c r="S242" s="9">
        <f t="shared" si="22"/>
        <v>40396.208333333336</v>
      </c>
      <c r="T242" s="9">
        <f t="shared" si="21"/>
        <v>40397.208333333336</v>
      </c>
    </row>
    <row r="243" spans="1:20" ht="34.5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8"/>
        <v>101.91632047477745</v>
      </c>
      <c r="P243" s="5">
        <f t="shared" si="19"/>
        <v>101.97684085510689</v>
      </c>
      <c r="Q243" t="str">
        <f t="shared" si="20"/>
        <v>publishing</v>
      </c>
      <c r="R243" t="str">
        <f t="shared" si="23"/>
        <v>nonfiction</v>
      </c>
      <c r="S243" s="9">
        <f t="shared" si="22"/>
        <v>41742.208333333336</v>
      </c>
      <c r="T243" s="9">
        <f t="shared" si="21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8"/>
        <v>127.72619047619047</v>
      </c>
      <c r="P244" s="5">
        <f t="shared" si="19"/>
        <v>42.915999999999997</v>
      </c>
      <c r="Q244" t="str">
        <f t="shared" si="20"/>
        <v>music</v>
      </c>
      <c r="R244" t="str">
        <f t="shared" si="23"/>
        <v>rock</v>
      </c>
      <c r="S244" s="9">
        <f t="shared" si="22"/>
        <v>42865.208333333328</v>
      </c>
      <c r="T244" s="9">
        <f t="shared" si="21"/>
        <v>42875.208333333328</v>
      </c>
    </row>
    <row r="245" spans="1:20" ht="34.5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8"/>
        <v>445.21739130434781</v>
      </c>
      <c r="P245" s="5">
        <f t="shared" si="19"/>
        <v>43.025210084033617</v>
      </c>
      <c r="Q245" t="str">
        <f t="shared" si="20"/>
        <v>theater</v>
      </c>
      <c r="R245" t="str">
        <f t="shared" si="23"/>
        <v>plays</v>
      </c>
      <c r="S245" s="9">
        <f t="shared" si="22"/>
        <v>43163.25</v>
      </c>
      <c r="T245" s="9">
        <f t="shared" si="21"/>
        <v>43166.25</v>
      </c>
    </row>
    <row r="246" spans="1:20" ht="34.5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8"/>
        <v>569.71428571428578</v>
      </c>
      <c r="P246" s="5">
        <f t="shared" si="19"/>
        <v>75.245283018867923</v>
      </c>
      <c r="Q246" t="str">
        <f t="shared" si="20"/>
        <v>theater</v>
      </c>
      <c r="R246" t="str">
        <f t="shared" si="23"/>
        <v>plays</v>
      </c>
      <c r="S246" s="9">
        <f t="shared" si="22"/>
        <v>41834.208333333336</v>
      </c>
      <c r="T246" s="9">
        <f t="shared" si="21"/>
        <v>41886.208333333336</v>
      </c>
    </row>
    <row r="247" spans="1:20" ht="34.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8"/>
        <v>509.34482758620686</v>
      </c>
      <c r="P247" s="5">
        <f t="shared" si="19"/>
        <v>69.023364485981304</v>
      </c>
      <c r="Q247" t="str">
        <f t="shared" si="20"/>
        <v>theater</v>
      </c>
      <c r="R247" t="str">
        <f t="shared" si="23"/>
        <v>plays</v>
      </c>
      <c r="S247" s="9">
        <f t="shared" si="22"/>
        <v>41736.208333333336</v>
      </c>
      <c r="T247" s="9">
        <f t="shared" si="21"/>
        <v>41737.208333333336</v>
      </c>
    </row>
    <row r="248" spans="1:20" ht="34.5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8"/>
        <v>325.5333333333333</v>
      </c>
      <c r="P248" s="5">
        <f t="shared" si="19"/>
        <v>65.986486486486484</v>
      </c>
      <c r="Q248" t="str">
        <f t="shared" si="20"/>
        <v>technology</v>
      </c>
      <c r="R248" t="str">
        <f t="shared" si="23"/>
        <v>web</v>
      </c>
      <c r="S248" s="9">
        <f t="shared" si="22"/>
        <v>41491.208333333336</v>
      </c>
      <c r="T248" s="9">
        <f t="shared" si="21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8"/>
        <v>932.61616161616166</v>
      </c>
      <c r="P249" s="5">
        <f t="shared" si="19"/>
        <v>98.013800424628457</v>
      </c>
      <c r="Q249" t="str">
        <f t="shared" si="20"/>
        <v>publishing</v>
      </c>
      <c r="R249" t="str">
        <f t="shared" si="23"/>
        <v>fiction</v>
      </c>
      <c r="S249" s="9">
        <f t="shared" si="22"/>
        <v>42726.25</v>
      </c>
      <c r="T249" s="9">
        <f t="shared" si="21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8"/>
        <v>211.33870967741933</v>
      </c>
      <c r="P250" s="5">
        <f t="shared" si="19"/>
        <v>60.105504587155963</v>
      </c>
      <c r="Q250" t="str">
        <f t="shared" si="20"/>
        <v>games</v>
      </c>
      <c r="R250" t="str">
        <f t="shared" si="23"/>
        <v>mobile games</v>
      </c>
      <c r="S250" s="9">
        <f t="shared" si="22"/>
        <v>42004.25</v>
      </c>
      <c r="T250" s="9">
        <f t="shared" si="21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8"/>
        <v>273.32520325203251</v>
      </c>
      <c r="P251" s="5">
        <f t="shared" si="19"/>
        <v>26.000773395204948</v>
      </c>
      <c r="Q251" t="str">
        <f t="shared" si="20"/>
        <v>publishing</v>
      </c>
      <c r="R251" t="str">
        <f t="shared" si="23"/>
        <v>translations</v>
      </c>
      <c r="S251" s="9">
        <f t="shared" si="22"/>
        <v>42006.25</v>
      </c>
      <c r="T251" s="9">
        <f t="shared" si="21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8"/>
        <v>3</v>
      </c>
      <c r="P252" s="5">
        <f t="shared" si="19"/>
        <v>3</v>
      </c>
      <c r="Q252" t="str">
        <f t="shared" si="20"/>
        <v>music</v>
      </c>
      <c r="R252" t="str">
        <f t="shared" si="23"/>
        <v>rock</v>
      </c>
      <c r="S252" s="9">
        <f t="shared" si="22"/>
        <v>40203.25</v>
      </c>
      <c r="T252" s="9">
        <f t="shared" si="21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8"/>
        <v>54.084507042253513</v>
      </c>
      <c r="P253" s="5">
        <f t="shared" si="19"/>
        <v>38.019801980198018</v>
      </c>
      <c r="Q253" t="str">
        <f t="shared" si="20"/>
        <v>theater</v>
      </c>
      <c r="R253" t="str">
        <f t="shared" si="23"/>
        <v>plays</v>
      </c>
      <c r="S253" s="9">
        <f t="shared" si="22"/>
        <v>41252.25</v>
      </c>
      <c r="T253" s="9">
        <f t="shared" si="21"/>
        <v>41254.25</v>
      </c>
    </row>
    <row r="254" spans="1:20" ht="34.5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8"/>
        <v>626.29999999999995</v>
      </c>
      <c r="P254" s="5">
        <f t="shared" si="19"/>
        <v>106.15254237288136</v>
      </c>
      <c r="Q254" t="str">
        <f t="shared" si="20"/>
        <v>theater</v>
      </c>
      <c r="R254" t="str">
        <f t="shared" si="23"/>
        <v>plays</v>
      </c>
      <c r="S254" s="9">
        <f t="shared" si="22"/>
        <v>41572.208333333336</v>
      </c>
      <c r="T254" s="9">
        <f t="shared" si="21"/>
        <v>41577.208333333336</v>
      </c>
    </row>
    <row r="255" spans="1:20" ht="34.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8"/>
        <v>89.021399176954731</v>
      </c>
      <c r="P255" s="5">
        <f t="shared" si="19"/>
        <v>81.019475655430711</v>
      </c>
      <c r="Q255" t="str">
        <f t="shared" si="20"/>
        <v>film &amp; video</v>
      </c>
      <c r="R255" t="str">
        <f t="shared" si="23"/>
        <v>drama</v>
      </c>
      <c r="S255" s="9">
        <f t="shared" si="22"/>
        <v>40641.208333333336</v>
      </c>
      <c r="T255" s="9">
        <f t="shared" si="21"/>
        <v>40653.208333333336</v>
      </c>
    </row>
    <row r="256" spans="1:20" ht="34.5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8"/>
        <v>184.89130434782609</v>
      </c>
      <c r="P256" s="5">
        <f t="shared" si="19"/>
        <v>96.647727272727266</v>
      </c>
      <c r="Q256" t="str">
        <f t="shared" si="20"/>
        <v>publishing</v>
      </c>
      <c r="R256" t="str">
        <f t="shared" si="23"/>
        <v>nonfiction</v>
      </c>
      <c r="S256" s="9">
        <f t="shared" si="22"/>
        <v>42787.25</v>
      </c>
      <c r="T256" s="9">
        <f t="shared" si="21"/>
        <v>42789.25</v>
      </c>
    </row>
    <row r="257" spans="1:20" ht="34.5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8"/>
        <v>120.16770186335404</v>
      </c>
      <c r="P257" s="5">
        <f t="shared" si="19"/>
        <v>57.003535651149086</v>
      </c>
      <c r="Q257" t="str">
        <f t="shared" si="20"/>
        <v>music</v>
      </c>
      <c r="R257" t="str">
        <f t="shared" si="23"/>
        <v>rock</v>
      </c>
      <c r="S257" s="9">
        <f t="shared" si="22"/>
        <v>40590.25</v>
      </c>
      <c r="T257" s="9">
        <f t="shared" si="21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8"/>
        <v>23.390243902439025</v>
      </c>
      <c r="P258" s="5">
        <f t="shared" si="19"/>
        <v>63.93333333333333</v>
      </c>
      <c r="Q258" t="str">
        <f t="shared" si="20"/>
        <v>music</v>
      </c>
      <c r="R258" t="str">
        <f t="shared" si="23"/>
        <v>rock</v>
      </c>
      <c r="S258" s="9">
        <f t="shared" si="22"/>
        <v>42393.25</v>
      </c>
      <c r="T258" s="9">
        <f t="shared" si="21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4">(E259/D259)*100</f>
        <v>146</v>
      </c>
      <c r="P259" s="5">
        <f t="shared" ref="P259:P322" si="25">E259/G259</f>
        <v>90.456521739130437</v>
      </c>
      <c r="Q259" t="str">
        <f t="shared" ref="Q259:Q322" si="26">LEFT(N259,SEARCH("/",N259)-1)</f>
        <v>theater</v>
      </c>
      <c r="R259" t="str">
        <f t="shared" si="23"/>
        <v>plays</v>
      </c>
      <c r="S259" s="9">
        <f t="shared" si="22"/>
        <v>41338.25</v>
      </c>
      <c r="T259" s="9">
        <f t="shared" ref="T259:T322" si="27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4"/>
        <v>268.48</v>
      </c>
      <c r="P260" s="5">
        <f t="shared" si="25"/>
        <v>72.172043010752688</v>
      </c>
      <c r="Q260" t="str">
        <f t="shared" si="26"/>
        <v>theater</v>
      </c>
      <c r="R260" t="str">
        <f t="shared" si="23"/>
        <v>plays</v>
      </c>
      <c r="S260" s="9">
        <f t="shared" ref="S260:S323" si="28">(((J260/60)/60)/24)+DATE(1970,1,1)</f>
        <v>42712.25</v>
      </c>
      <c r="T260" s="9">
        <f t="shared" si="27"/>
        <v>42732.25</v>
      </c>
    </row>
    <row r="261" spans="1:20" ht="34.5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4"/>
        <v>597.5</v>
      </c>
      <c r="P261" s="5">
        <f t="shared" si="25"/>
        <v>77.934782608695656</v>
      </c>
      <c r="Q261" t="str">
        <f t="shared" si="26"/>
        <v>photography</v>
      </c>
      <c r="R261" t="str">
        <f t="shared" ref="R261:R324" si="29">RIGHT(N261,LEN(N261)-SEARCH("/",N261))</f>
        <v>photography books</v>
      </c>
      <c r="S261" s="9">
        <f t="shared" si="28"/>
        <v>41251.25</v>
      </c>
      <c r="T261" s="9">
        <f t="shared" si="27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4"/>
        <v>157.69841269841268</v>
      </c>
      <c r="P262" s="5">
        <f t="shared" si="25"/>
        <v>38.065134099616856</v>
      </c>
      <c r="Q262" t="str">
        <f t="shared" si="26"/>
        <v>music</v>
      </c>
      <c r="R262" t="str">
        <f t="shared" si="29"/>
        <v>rock</v>
      </c>
      <c r="S262" s="9">
        <f t="shared" si="28"/>
        <v>41180.208333333336</v>
      </c>
      <c r="T262" s="9">
        <f t="shared" si="27"/>
        <v>41192.208333333336</v>
      </c>
    </row>
    <row r="263" spans="1:20" ht="34.5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4"/>
        <v>31.201660735468568</v>
      </c>
      <c r="P263" s="5">
        <f t="shared" si="25"/>
        <v>57.936123348017624</v>
      </c>
      <c r="Q263" t="str">
        <f t="shared" si="26"/>
        <v>music</v>
      </c>
      <c r="R263" t="str">
        <f t="shared" si="29"/>
        <v>rock</v>
      </c>
      <c r="S263" s="9">
        <f t="shared" si="28"/>
        <v>40415.208333333336</v>
      </c>
      <c r="T263" s="9">
        <f t="shared" si="27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4"/>
        <v>313.41176470588238</v>
      </c>
      <c r="P264" s="5">
        <f t="shared" si="25"/>
        <v>49.794392523364486</v>
      </c>
      <c r="Q264" t="str">
        <f t="shared" si="26"/>
        <v>music</v>
      </c>
      <c r="R264" t="str">
        <f t="shared" si="29"/>
        <v>indie rock</v>
      </c>
      <c r="S264" s="9">
        <f t="shared" si="28"/>
        <v>40638.208333333336</v>
      </c>
      <c r="T264" s="9">
        <f t="shared" si="27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4"/>
        <v>370.89655172413791</v>
      </c>
      <c r="P265" s="5">
        <f t="shared" si="25"/>
        <v>54.050251256281406</v>
      </c>
      <c r="Q265" t="str">
        <f t="shared" si="26"/>
        <v>photography</v>
      </c>
      <c r="R265" t="str">
        <f t="shared" si="29"/>
        <v>photography books</v>
      </c>
      <c r="S265" s="9">
        <f t="shared" si="28"/>
        <v>40187.25</v>
      </c>
      <c r="T265" s="9">
        <f t="shared" si="27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4"/>
        <v>362.66447368421052</v>
      </c>
      <c r="P266" s="5">
        <f t="shared" si="25"/>
        <v>30.002721335268504</v>
      </c>
      <c r="Q266" t="str">
        <f t="shared" si="26"/>
        <v>theater</v>
      </c>
      <c r="R266" t="str">
        <f t="shared" si="29"/>
        <v>plays</v>
      </c>
      <c r="S266" s="9">
        <f t="shared" si="28"/>
        <v>41317.25</v>
      </c>
      <c r="T266" s="9">
        <f t="shared" si="27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4"/>
        <v>123.08163265306122</v>
      </c>
      <c r="P267" s="5">
        <f t="shared" si="25"/>
        <v>70.127906976744185</v>
      </c>
      <c r="Q267" t="str">
        <f t="shared" si="26"/>
        <v>theater</v>
      </c>
      <c r="R267" t="str">
        <f t="shared" si="29"/>
        <v>plays</v>
      </c>
      <c r="S267" s="9">
        <f t="shared" si="28"/>
        <v>42372.25</v>
      </c>
      <c r="T267" s="9">
        <f t="shared" si="27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4"/>
        <v>76.766756032171585</v>
      </c>
      <c r="P268" s="5">
        <f t="shared" si="25"/>
        <v>26.996228786926462</v>
      </c>
      <c r="Q268" t="str">
        <f t="shared" si="26"/>
        <v>music</v>
      </c>
      <c r="R268" t="str">
        <f t="shared" si="29"/>
        <v>jazz</v>
      </c>
      <c r="S268" s="9">
        <f t="shared" si="28"/>
        <v>41950.25</v>
      </c>
      <c r="T268" s="9">
        <f t="shared" si="27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4"/>
        <v>233.62012987012989</v>
      </c>
      <c r="P269" s="5">
        <f t="shared" si="25"/>
        <v>51.990606936416185</v>
      </c>
      <c r="Q269" t="str">
        <f t="shared" si="26"/>
        <v>theater</v>
      </c>
      <c r="R269" t="str">
        <f t="shared" si="29"/>
        <v>plays</v>
      </c>
      <c r="S269" s="9">
        <f t="shared" si="28"/>
        <v>41206.208333333336</v>
      </c>
      <c r="T269" s="9">
        <f t="shared" si="27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4"/>
        <v>180.53333333333333</v>
      </c>
      <c r="P270" s="5">
        <f t="shared" si="25"/>
        <v>56.416666666666664</v>
      </c>
      <c r="Q270" t="str">
        <f t="shared" si="26"/>
        <v>film &amp; video</v>
      </c>
      <c r="R270" t="str">
        <f t="shared" si="29"/>
        <v>documentary</v>
      </c>
      <c r="S270" s="9">
        <f t="shared" si="28"/>
        <v>41186.208333333336</v>
      </c>
      <c r="T270" s="9">
        <f t="shared" si="27"/>
        <v>41232.25</v>
      </c>
    </row>
    <row r="271" spans="1:20" ht="34.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4"/>
        <v>252.62857142857143</v>
      </c>
      <c r="P271" s="5">
        <f t="shared" si="25"/>
        <v>101.63218390804597</v>
      </c>
      <c r="Q271" t="str">
        <f t="shared" si="26"/>
        <v>film &amp; video</v>
      </c>
      <c r="R271" t="str">
        <f t="shared" si="29"/>
        <v>television</v>
      </c>
      <c r="S271" s="9">
        <f t="shared" si="28"/>
        <v>43496.25</v>
      </c>
      <c r="T271" s="9">
        <f t="shared" si="27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4"/>
        <v>27.176538240368025</v>
      </c>
      <c r="P272" s="5">
        <f t="shared" si="25"/>
        <v>25.005291005291006</v>
      </c>
      <c r="Q272" t="str">
        <f t="shared" si="26"/>
        <v>games</v>
      </c>
      <c r="R272" t="str">
        <f t="shared" si="29"/>
        <v>video games</v>
      </c>
      <c r="S272" s="9">
        <f t="shared" si="28"/>
        <v>40514.25</v>
      </c>
      <c r="T272" s="9">
        <f t="shared" si="27"/>
        <v>40516.25</v>
      </c>
    </row>
    <row r="273" spans="1:20" ht="34.5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4"/>
        <v>1.2706571242680547</v>
      </c>
      <c r="P273" s="5">
        <f t="shared" si="25"/>
        <v>32.016393442622949</v>
      </c>
      <c r="Q273" t="str">
        <f t="shared" si="26"/>
        <v>photography</v>
      </c>
      <c r="R273" t="str">
        <f t="shared" si="29"/>
        <v>photography books</v>
      </c>
      <c r="S273" s="9">
        <f t="shared" si="28"/>
        <v>42345.25</v>
      </c>
      <c r="T273" s="9">
        <f t="shared" si="27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4"/>
        <v>304.0097847358121</v>
      </c>
      <c r="P274" s="5">
        <f t="shared" si="25"/>
        <v>82.021647307286173</v>
      </c>
      <c r="Q274" t="str">
        <f t="shared" si="26"/>
        <v>theater</v>
      </c>
      <c r="R274" t="str">
        <f t="shared" si="29"/>
        <v>plays</v>
      </c>
      <c r="S274" s="9">
        <f t="shared" si="28"/>
        <v>43656.208333333328</v>
      </c>
      <c r="T274" s="9">
        <f t="shared" si="27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4"/>
        <v>137.23076923076923</v>
      </c>
      <c r="P275" s="5">
        <f t="shared" si="25"/>
        <v>37.957446808510639</v>
      </c>
      <c r="Q275" t="str">
        <f t="shared" si="26"/>
        <v>theater</v>
      </c>
      <c r="R275" t="str">
        <f t="shared" si="29"/>
        <v>plays</v>
      </c>
      <c r="S275" s="9">
        <f t="shared" si="28"/>
        <v>42995.208333333328</v>
      </c>
      <c r="T275" s="9">
        <f t="shared" si="27"/>
        <v>42998.208333333328</v>
      </c>
    </row>
    <row r="276" spans="1:20" ht="34.5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4"/>
        <v>32.208333333333336</v>
      </c>
      <c r="P276" s="5">
        <f t="shared" si="25"/>
        <v>51.533333333333331</v>
      </c>
      <c r="Q276" t="str">
        <f t="shared" si="26"/>
        <v>theater</v>
      </c>
      <c r="R276" t="str">
        <f t="shared" si="29"/>
        <v>plays</v>
      </c>
      <c r="S276" s="9">
        <f t="shared" si="28"/>
        <v>43045.25</v>
      </c>
      <c r="T276" s="9">
        <f t="shared" si="27"/>
        <v>43050.25</v>
      </c>
    </row>
    <row r="277" spans="1:20" ht="34.5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4"/>
        <v>241.51282051282053</v>
      </c>
      <c r="P277" s="5">
        <f t="shared" si="25"/>
        <v>81.198275862068968</v>
      </c>
      <c r="Q277" t="str">
        <f t="shared" si="26"/>
        <v>publishing</v>
      </c>
      <c r="R277" t="str">
        <f t="shared" si="29"/>
        <v>translations</v>
      </c>
      <c r="S277" s="9">
        <f t="shared" si="28"/>
        <v>43561.208333333328</v>
      </c>
      <c r="T277" s="9">
        <f t="shared" si="27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4"/>
        <v>96.8</v>
      </c>
      <c r="P278" s="5">
        <f t="shared" si="25"/>
        <v>40.030075187969928</v>
      </c>
      <c r="Q278" t="str">
        <f t="shared" si="26"/>
        <v>games</v>
      </c>
      <c r="R278" t="str">
        <f t="shared" si="29"/>
        <v>video games</v>
      </c>
      <c r="S278" s="9">
        <f t="shared" si="28"/>
        <v>41018.208333333336</v>
      </c>
      <c r="T278" s="9">
        <f t="shared" si="27"/>
        <v>41023.208333333336</v>
      </c>
    </row>
    <row r="279" spans="1:20" ht="34.5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4"/>
        <v>1066.4285714285716</v>
      </c>
      <c r="P279" s="5">
        <f t="shared" si="25"/>
        <v>89.939759036144579</v>
      </c>
      <c r="Q279" t="str">
        <f t="shared" si="26"/>
        <v>theater</v>
      </c>
      <c r="R279" t="str">
        <f t="shared" si="29"/>
        <v>plays</v>
      </c>
      <c r="S279" s="9">
        <f t="shared" si="28"/>
        <v>40378.208333333336</v>
      </c>
      <c r="T279" s="9">
        <f t="shared" si="27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4"/>
        <v>325.88888888888891</v>
      </c>
      <c r="P280" s="5">
        <f t="shared" si="25"/>
        <v>96.692307692307693</v>
      </c>
      <c r="Q280" t="str">
        <f t="shared" si="26"/>
        <v>technology</v>
      </c>
      <c r="R280" t="str">
        <f t="shared" si="29"/>
        <v>web</v>
      </c>
      <c r="S280" s="9">
        <f t="shared" si="28"/>
        <v>41239.25</v>
      </c>
      <c r="T280" s="9">
        <f t="shared" si="27"/>
        <v>41264.25</v>
      </c>
    </row>
    <row r="281" spans="1:20" ht="34.5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4"/>
        <v>170.70000000000002</v>
      </c>
      <c r="P281" s="5">
        <f t="shared" si="25"/>
        <v>25.010989010989011</v>
      </c>
      <c r="Q281" t="str">
        <f t="shared" si="26"/>
        <v>theater</v>
      </c>
      <c r="R281" t="str">
        <f t="shared" si="29"/>
        <v>plays</v>
      </c>
      <c r="S281" s="9">
        <f t="shared" si="28"/>
        <v>43346.208333333328</v>
      </c>
      <c r="T281" s="9">
        <f t="shared" si="27"/>
        <v>43349.208333333328</v>
      </c>
    </row>
    <row r="282" spans="1:20" ht="34.5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4"/>
        <v>581.44000000000005</v>
      </c>
      <c r="P282" s="5">
        <f t="shared" si="25"/>
        <v>36.987277353689571</v>
      </c>
      <c r="Q282" t="str">
        <f t="shared" si="26"/>
        <v>film &amp; video</v>
      </c>
      <c r="R282" t="str">
        <f t="shared" si="29"/>
        <v>animation</v>
      </c>
      <c r="S282" s="9">
        <f t="shared" si="28"/>
        <v>43060.25</v>
      </c>
      <c r="T282" s="9">
        <f t="shared" si="27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4"/>
        <v>91.520972644376897</v>
      </c>
      <c r="P283" s="5">
        <f t="shared" si="25"/>
        <v>73.012609117361791</v>
      </c>
      <c r="Q283" t="str">
        <f t="shared" si="26"/>
        <v>theater</v>
      </c>
      <c r="R283" t="str">
        <f t="shared" si="29"/>
        <v>plays</v>
      </c>
      <c r="S283" s="9">
        <f t="shared" si="28"/>
        <v>40979.25</v>
      </c>
      <c r="T283" s="9">
        <f t="shared" si="27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4"/>
        <v>108.04761904761904</v>
      </c>
      <c r="P284" s="5">
        <f t="shared" si="25"/>
        <v>68.240601503759393</v>
      </c>
      <c r="Q284" t="str">
        <f t="shared" si="26"/>
        <v>film &amp; video</v>
      </c>
      <c r="R284" t="str">
        <f t="shared" si="29"/>
        <v>television</v>
      </c>
      <c r="S284" s="9">
        <f t="shared" si="28"/>
        <v>42701.25</v>
      </c>
      <c r="T284" s="9">
        <f t="shared" si="27"/>
        <v>42707.25</v>
      </c>
    </row>
    <row r="285" spans="1:20" ht="34.5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4"/>
        <v>18.728395061728396</v>
      </c>
      <c r="P285" s="5">
        <f t="shared" si="25"/>
        <v>52.310344827586206</v>
      </c>
      <c r="Q285" t="str">
        <f t="shared" si="26"/>
        <v>music</v>
      </c>
      <c r="R285" t="str">
        <f t="shared" si="29"/>
        <v>rock</v>
      </c>
      <c r="S285" s="9">
        <f t="shared" si="28"/>
        <v>42520.208333333328</v>
      </c>
      <c r="T285" s="9">
        <f t="shared" si="27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4"/>
        <v>83.193877551020407</v>
      </c>
      <c r="P286" s="5">
        <f t="shared" si="25"/>
        <v>61.765151515151516</v>
      </c>
      <c r="Q286" t="str">
        <f t="shared" si="26"/>
        <v>technology</v>
      </c>
      <c r="R286" t="str">
        <f t="shared" si="29"/>
        <v>web</v>
      </c>
      <c r="S286" s="9">
        <f t="shared" si="28"/>
        <v>41030.208333333336</v>
      </c>
      <c r="T286" s="9">
        <f t="shared" si="27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4"/>
        <v>706.33333333333337</v>
      </c>
      <c r="P287" s="5">
        <f t="shared" si="25"/>
        <v>25.027559055118111</v>
      </c>
      <c r="Q287" t="str">
        <f t="shared" si="26"/>
        <v>theater</v>
      </c>
      <c r="R287" t="str">
        <f t="shared" si="29"/>
        <v>plays</v>
      </c>
      <c r="S287" s="9">
        <f t="shared" si="28"/>
        <v>42623.208333333328</v>
      </c>
      <c r="T287" s="9">
        <f t="shared" si="27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4"/>
        <v>17.446030330062445</v>
      </c>
      <c r="P288" s="5">
        <f t="shared" si="25"/>
        <v>106.28804347826087</v>
      </c>
      <c r="Q288" t="str">
        <f t="shared" si="26"/>
        <v>theater</v>
      </c>
      <c r="R288" t="str">
        <f t="shared" si="29"/>
        <v>plays</v>
      </c>
      <c r="S288" s="9">
        <f t="shared" si="28"/>
        <v>42697.25</v>
      </c>
      <c r="T288" s="9">
        <f t="shared" si="27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4"/>
        <v>209.73015873015873</v>
      </c>
      <c r="P289" s="5">
        <f t="shared" si="25"/>
        <v>75.07386363636364</v>
      </c>
      <c r="Q289" t="str">
        <f t="shared" si="26"/>
        <v>music</v>
      </c>
      <c r="R289" t="str">
        <f t="shared" si="29"/>
        <v>electric music</v>
      </c>
      <c r="S289" s="9">
        <f t="shared" si="28"/>
        <v>42122.208333333328</v>
      </c>
      <c r="T289" s="9">
        <f t="shared" si="27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4"/>
        <v>97.785714285714292</v>
      </c>
      <c r="P290" s="5">
        <f t="shared" si="25"/>
        <v>39.970802919708028</v>
      </c>
      <c r="Q290" t="str">
        <f t="shared" si="26"/>
        <v>music</v>
      </c>
      <c r="R290" t="str">
        <f t="shared" si="29"/>
        <v>metal</v>
      </c>
      <c r="S290" s="9">
        <f t="shared" si="28"/>
        <v>40982.208333333336</v>
      </c>
      <c r="T290" s="9">
        <f t="shared" si="27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4"/>
        <v>1684.25</v>
      </c>
      <c r="P291" s="5">
        <f t="shared" si="25"/>
        <v>39.982195845697326</v>
      </c>
      <c r="Q291" t="str">
        <f t="shared" si="26"/>
        <v>theater</v>
      </c>
      <c r="R291" t="str">
        <f t="shared" si="29"/>
        <v>plays</v>
      </c>
      <c r="S291" s="9">
        <f t="shared" si="28"/>
        <v>42219.208333333328</v>
      </c>
      <c r="T291" s="9">
        <f t="shared" si="27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4"/>
        <v>54.402135231316727</v>
      </c>
      <c r="P292" s="5">
        <f t="shared" si="25"/>
        <v>101.01541850220265</v>
      </c>
      <c r="Q292" t="str">
        <f t="shared" si="26"/>
        <v>film &amp; video</v>
      </c>
      <c r="R292" t="str">
        <f t="shared" si="29"/>
        <v>documentary</v>
      </c>
      <c r="S292" s="9">
        <f t="shared" si="28"/>
        <v>41404.208333333336</v>
      </c>
      <c r="T292" s="9">
        <f t="shared" si="27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4"/>
        <v>456.61111111111109</v>
      </c>
      <c r="P293" s="5">
        <f t="shared" si="25"/>
        <v>76.813084112149539</v>
      </c>
      <c r="Q293" t="str">
        <f t="shared" si="26"/>
        <v>technology</v>
      </c>
      <c r="R293" t="str">
        <f t="shared" si="29"/>
        <v>web</v>
      </c>
      <c r="S293" s="9">
        <f t="shared" si="28"/>
        <v>40831.208333333336</v>
      </c>
      <c r="T293" s="9">
        <f t="shared" si="27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4"/>
        <v>9.8219178082191778</v>
      </c>
      <c r="P294" s="5">
        <f t="shared" si="25"/>
        <v>71.7</v>
      </c>
      <c r="Q294" t="str">
        <f t="shared" si="26"/>
        <v>food</v>
      </c>
      <c r="R294" t="str">
        <f t="shared" si="29"/>
        <v>food trucks</v>
      </c>
      <c r="S294" s="9">
        <f t="shared" si="28"/>
        <v>40984.208333333336</v>
      </c>
      <c r="T294" s="9">
        <f t="shared" si="27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4"/>
        <v>16.384615384615383</v>
      </c>
      <c r="P295" s="5">
        <f t="shared" si="25"/>
        <v>33.28125</v>
      </c>
      <c r="Q295" t="str">
        <f t="shared" si="26"/>
        <v>theater</v>
      </c>
      <c r="R295" t="str">
        <f t="shared" si="29"/>
        <v>plays</v>
      </c>
      <c r="S295" s="9">
        <f t="shared" si="28"/>
        <v>40456.208333333336</v>
      </c>
      <c r="T295" s="9">
        <f t="shared" si="27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4"/>
        <v>1339.6666666666667</v>
      </c>
      <c r="P296" s="5">
        <f t="shared" si="25"/>
        <v>43.923497267759565</v>
      </c>
      <c r="Q296" t="str">
        <f t="shared" si="26"/>
        <v>theater</v>
      </c>
      <c r="R296" t="str">
        <f t="shared" si="29"/>
        <v>plays</v>
      </c>
      <c r="S296" s="9">
        <f t="shared" si="28"/>
        <v>43399.208333333328</v>
      </c>
      <c r="T296" s="9">
        <f t="shared" si="27"/>
        <v>43411.25</v>
      </c>
    </row>
    <row r="297" spans="1:20" ht="34.5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4"/>
        <v>35.650077760497666</v>
      </c>
      <c r="P297" s="5">
        <f t="shared" si="25"/>
        <v>36.004712041884815</v>
      </c>
      <c r="Q297" t="str">
        <f t="shared" si="26"/>
        <v>theater</v>
      </c>
      <c r="R297" t="str">
        <f t="shared" si="29"/>
        <v>plays</v>
      </c>
      <c r="S297" s="9">
        <f t="shared" si="28"/>
        <v>41562.208333333336</v>
      </c>
      <c r="T297" s="9">
        <f t="shared" si="27"/>
        <v>41587.25</v>
      </c>
    </row>
    <row r="298" spans="1:20" ht="34.5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4"/>
        <v>54.950819672131146</v>
      </c>
      <c r="P298" s="5">
        <f t="shared" si="25"/>
        <v>88.21052631578948</v>
      </c>
      <c r="Q298" t="str">
        <f t="shared" si="26"/>
        <v>theater</v>
      </c>
      <c r="R298" t="str">
        <f t="shared" si="29"/>
        <v>plays</v>
      </c>
      <c r="S298" s="9">
        <f t="shared" si="28"/>
        <v>43493.25</v>
      </c>
      <c r="T298" s="9">
        <f t="shared" si="27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4"/>
        <v>94.236111111111114</v>
      </c>
      <c r="P299" s="5">
        <f t="shared" si="25"/>
        <v>65.240384615384613</v>
      </c>
      <c r="Q299" t="str">
        <f t="shared" si="26"/>
        <v>theater</v>
      </c>
      <c r="R299" t="str">
        <f t="shared" si="29"/>
        <v>plays</v>
      </c>
      <c r="S299" s="9">
        <f t="shared" si="28"/>
        <v>41653.25</v>
      </c>
      <c r="T299" s="9">
        <f t="shared" si="27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4"/>
        <v>143.91428571428571</v>
      </c>
      <c r="P300" s="5">
        <f t="shared" si="25"/>
        <v>69.958333333333329</v>
      </c>
      <c r="Q300" t="str">
        <f t="shared" si="26"/>
        <v>music</v>
      </c>
      <c r="R300" t="str">
        <f t="shared" si="29"/>
        <v>rock</v>
      </c>
      <c r="S300" s="9">
        <f t="shared" si="28"/>
        <v>42426.25</v>
      </c>
      <c r="T300" s="9">
        <f t="shared" si="27"/>
        <v>42444.208333333328</v>
      </c>
    </row>
    <row r="301" spans="1:20" ht="34.5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4"/>
        <v>51.421052631578945</v>
      </c>
      <c r="P301" s="5">
        <f t="shared" si="25"/>
        <v>39.877551020408163</v>
      </c>
      <c r="Q301" t="str">
        <f t="shared" si="26"/>
        <v>food</v>
      </c>
      <c r="R301" t="str">
        <f t="shared" si="29"/>
        <v>food trucks</v>
      </c>
      <c r="S301" s="9">
        <f t="shared" si="28"/>
        <v>42432.25</v>
      </c>
      <c r="T301" s="9">
        <f t="shared" si="27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4"/>
        <v>5</v>
      </c>
      <c r="P302" s="5">
        <f t="shared" si="25"/>
        <v>5</v>
      </c>
      <c r="Q302" t="str">
        <f t="shared" si="26"/>
        <v>publishing</v>
      </c>
      <c r="R302" t="str">
        <f t="shared" si="29"/>
        <v>nonfiction</v>
      </c>
      <c r="S302" s="9">
        <f t="shared" si="28"/>
        <v>42977.208333333328</v>
      </c>
      <c r="T302" s="9">
        <f t="shared" si="27"/>
        <v>42978.208333333328</v>
      </c>
    </row>
    <row r="303" spans="1:20" ht="34.5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4"/>
        <v>1344.6666666666667</v>
      </c>
      <c r="P303" s="5">
        <f t="shared" si="25"/>
        <v>41.023728813559323</v>
      </c>
      <c r="Q303" t="str">
        <f t="shared" si="26"/>
        <v>film &amp; video</v>
      </c>
      <c r="R303" t="str">
        <f t="shared" si="29"/>
        <v>documentary</v>
      </c>
      <c r="S303" s="9">
        <f t="shared" si="28"/>
        <v>42061.25</v>
      </c>
      <c r="T303" s="9">
        <f t="shared" si="27"/>
        <v>42078.208333333328</v>
      </c>
    </row>
    <row r="304" spans="1:20" ht="34.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4"/>
        <v>31.844940867279899</v>
      </c>
      <c r="P304" s="5">
        <f t="shared" si="25"/>
        <v>98.914285714285711</v>
      </c>
      <c r="Q304" t="str">
        <f t="shared" si="26"/>
        <v>theater</v>
      </c>
      <c r="R304" t="str">
        <f t="shared" si="29"/>
        <v>plays</v>
      </c>
      <c r="S304" s="9">
        <f t="shared" si="28"/>
        <v>43345.208333333328</v>
      </c>
      <c r="T304" s="9">
        <f t="shared" si="27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4"/>
        <v>82.617647058823536</v>
      </c>
      <c r="P305" s="5">
        <f t="shared" si="25"/>
        <v>87.78125</v>
      </c>
      <c r="Q305" t="str">
        <f t="shared" si="26"/>
        <v>music</v>
      </c>
      <c r="R305" t="str">
        <f t="shared" si="29"/>
        <v>indie rock</v>
      </c>
      <c r="S305" s="9">
        <f t="shared" si="28"/>
        <v>42376.25</v>
      </c>
      <c r="T305" s="9">
        <f t="shared" si="27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4"/>
        <v>546.14285714285722</v>
      </c>
      <c r="P306" s="5">
        <f t="shared" si="25"/>
        <v>80.767605633802816</v>
      </c>
      <c r="Q306" t="str">
        <f t="shared" si="26"/>
        <v>film &amp; video</v>
      </c>
      <c r="R306" t="str">
        <f t="shared" si="29"/>
        <v>documentary</v>
      </c>
      <c r="S306" s="9">
        <f t="shared" si="28"/>
        <v>42589.208333333328</v>
      </c>
      <c r="T306" s="9">
        <f t="shared" si="27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4"/>
        <v>286.21428571428572</v>
      </c>
      <c r="P307" s="5">
        <f t="shared" si="25"/>
        <v>94.28235294117647</v>
      </c>
      <c r="Q307" t="str">
        <f t="shared" si="26"/>
        <v>theater</v>
      </c>
      <c r="R307" t="str">
        <f t="shared" si="29"/>
        <v>plays</v>
      </c>
      <c r="S307" s="9">
        <f t="shared" si="28"/>
        <v>42448.208333333328</v>
      </c>
      <c r="T307" s="9">
        <f t="shared" si="27"/>
        <v>42489.208333333328</v>
      </c>
    </row>
    <row r="308" spans="1:20" ht="34.5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4"/>
        <v>7.9076923076923071</v>
      </c>
      <c r="P308" s="5">
        <f t="shared" si="25"/>
        <v>73.428571428571431</v>
      </c>
      <c r="Q308" t="str">
        <f t="shared" si="26"/>
        <v>theater</v>
      </c>
      <c r="R308" t="str">
        <f t="shared" si="29"/>
        <v>plays</v>
      </c>
      <c r="S308" s="9">
        <f t="shared" si="28"/>
        <v>42930.208333333328</v>
      </c>
      <c r="T308" s="9">
        <f t="shared" si="27"/>
        <v>42933.208333333328</v>
      </c>
    </row>
    <row r="309" spans="1:20" ht="34.5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4"/>
        <v>132.13677811550153</v>
      </c>
      <c r="P309" s="5">
        <f t="shared" si="25"/>
        <v>65.968133535660087</v>
      </c>
      <c r="Q309" t="str">
        <f t="shared" si="26"/>
        <v>publishing</v>
      </c>
      <c r="R309" t="str">
        <f t="shared" si="29"/>
        <v>fiction</v>
      </c>
      <c r="S309" s="9">
        <f t="shared" si="28"/>
        <v>41066.208333333336</v>
      </c>
      <c r="T309" s="9">
        <f t="shared" si="27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4"/>
        <v>74.077834179357026</v>
      </c>
      <c r="P310" s="5">
        <f t="shared" si="25"/>
        <v>109.04109589041096</v>
      </c>
      <c r="Q310" t="str">
        <f t="shared" si="26"/>
        <v>theater</v>
      </c>
      <c r="R310" t="str">
        <f t="shared" si="29"/>
        <v>plays</v>
      </c>
      <c r="S310" s="9">
        <f t="shared" si="28"/>
        <v>40651.208333333336</v>
      </c>
      <c r="T310" s="9">
        <f t="shared" si="27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4"/>
        <v>75.292682926829272</v>
      </c>
      <c r="P311" s="5">
        <f t="shared" si="25"/>
        <v>41.16</v>
      </c>
      <c r="Q311" t="str">
        <f t="shared" si="26"/>
        <v>music</v>
      </c>
      <c r="R311" t="str">
        <f t="shared" si="29"/>
        <v>indie rock</v>
      </c>
      <c r="S311" s="9">
        <f t="shared" si="28"/>
        <v>40807.208333333336</v>
      </c>
      <c r="T311" s="9">
        <f t="shared" si="27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4"/>
        <v>20.333333333333332</v>
      </c>
      <c r="P312" s="5">
        <f t="shared" si="25"/>
        <v>99.125</v>
      </c>
      <c r="Q312" t="str">
        <f t="shared" si="26"/>
        <v>games</v>
      </c>
      <c r="R312" t="str">
        <f t="shared" si="29"/>
        <v>video games</v>
      </c>
      <c r="S312" s="9">
        <f t="shared" si="28"/>
        <v>40277.208333333336</v>
      </c>
      <c r="T312" s="9">
        <f t="shared" si="27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4"/>
        <v>203.36507936507937</v>
      </c>
      <c r="P313" s="5">
        <f t="shared" si="25"/>
        <v>105.88429752066116</v>
      </c>
      <c r="Q313" t="str">
        <f t="shared" si="26"/>
        <v>theater</v>
      </c>
      <c r="R313" t="str">
        <f t="shared" si="29"/>
        <v>plays</v>
      </c>
      <c r="S313" s="9">
        <f t="shared" si="28"/>
        <v>40590.25</v>
      </c>
      <c r="T313" s="9">
        <f t="shared" si="27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4"/>
        <v>310.2284263959391</v>
      </c>
      <c r="P314" s="5">
        <f t="shared" si="25"/>
        <v>48.996525921966864</v>
      </c>
      <c r="Q314" t="str">
        <f t="shared" si="26"/>
        <v>theater</v>
      </c>
      <c r="R314" t="str">
        <f t="shared" si="29"/>
        <v>plays</v>
      </c>
      <c r="S314" s="9">
        <f t="shared" si="28"/>
        <v>41572.208333333336</v>
      </c>
      <c r="T314" s="9">
        <f t="shared" si="27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4"/>
        <v>395.31818181818181</v>
      </c>
      <c r="P315" s="5">
        <f t="shared" si="25"/>
        <v>39</v>
      </c>
      <c r="Q315" t="str">
        <f t="shared" si="26"/>
        <v>music</v>
      </c>
      <c r="R315" t="str">
        <f t="shared" si="29"/>
        <v>rock</v>
      </c>
      <c r="S315" s="9">
        <f t="shared" si="28"/>
        <v>40966.25</v>
      </c>
      <c r="T315" s="9">
        <f t="shared" si="27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4"/>
        <v>294.71428571428572</v>
      </c>
      <c r="P316" s="5">
        <f t="shared" si="25"/>
        <v>31.022556390977442</v>
      </c>
      <c r="Q316" t="str">
        <f t="shared" si="26"/>
        <v>film &amp; video</v>
      </c>
      <c r="R316" t="str">
        <f t="shared" si="29"/>
        <v>documentary</v>
      </c>
      <c r="S316" s="9">
        <f t="shared" si="28"/>
        <v>43536.208333333328</v>
      </c>
      <c r="T316" s="9">
        <f t="shared" si="27"/>
        <v>43541.208333333328</v>
      </c>
    </row>
    <row r="317" spans="1:20" ht="34.5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4"/>
        <v>33.89473684210526</v>
      </c>
      <c r="P317" s="5">
        <f t="shared" si="25"/>
        <v>103.87096774193549</v>
      </c>
      <c r="Q317" t="str">
        <f t="shared" si="26"/>
        <v>theater</v>
      </c>
      <c r="R317" t="str">
        <f t="shared" si="29"/>
        <v>plays</v>
      </c>
      <c r="S317" s="9">
        <f t="shared" si="28"/>
        <v>41783.208333333336</v>
      </c>
      <c r="T317" s="9">
        <f t="shared" si="27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4"/>
        <v>66.677083333333329</v>
      </c>
      <c r="P318" s="5">
        <f t="shared" si="25"/>
        <v>59.268518518518519</v>
      </c>
      <c r="Q318" t="str">
        <f t="shared" si="26"/>
        <v>food</v>
      </c>
      <c r="R318" t="str">
        <f t="shared" si="29"/>
        <v>food trucks</v>
      </c>
      <c r="S318" s="9">
        <f t="shared" si="28"/>
        <v>43788.25</v>
      </c>
      <c r="T318" s="9">
        <f t="shared" si="27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4"/>
        <v>19.227272727272727</v>
      </c>
      <c r="P319" s="5">
        <f t="shared" si="25"/>
        <v>42.3</v>
      </c>
      <c r="Q319" t="str">
        <f t="shared" si="26"/>
        <v>theater</v>
      </c>
      <c r="R319" t="str">
        <f t="shared" si="29"/>
        <v>plays</v>
      </c>
      <c r="S319" s="9">
        <f t="shared" si="28"/>
        <v>42869.208333333328</v>
      </c>
      <c r="T319" s="9">
        <f t="shared" si="27"/>
        <v>42882.208333333328</v>
      </c>
    </row>
    <row r="320" spans="1:20" ht="34.5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4"/>
        <v>15.842105263157894</v>
      </c>
      <c r="P320" s="5">
        <f t="shared" si="25"/>
        <v>53.117647058823529</v>
      </c>
      <c r="Q320" t="str">
        <f t="shared" si="26"/>
        <v>music</v>
      </c>
      <c r="R320" t="str">
        <f t="shared" si="29"/>
        <v>rock</v>
      </c>
      <c r="S320" s="9">
        <f t="shared" si="28"/>
        <v>41684.25</v>
      </c>
      <c r="T320" s="9">
        <f t="shared" si="27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4"/>
        <v>38.702380952380956</v>
      </c>
      <c r="P321" s="5">
        <f t="shared" si="25"/>
        <v>50.796875</v>
      </c>
      <c r="Q321" t="str">
        <f t="shared" si="26"/>
        <v>technology</v>
      </c>
      <c r="R321" t="str">
        <f t="shared" si="29"/>
        <v>web</v>
      </c>
      <c r="S321" s="9">
        <f t="shared" si="28"/>
        <v>40402.208333333336</v>
      </c>
      <c r="T321" s="9">
        <f t="shared" si="27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4"/>
        <v>9.5876777251184837</v>
      </c>
      <c r="P322" s="5">
        <f t="shared" si="25"/>
        <v>101.15</v>
      </c>
      <c r="Q322" t="str">
        <f t="shared" si="26"/>
        <v>publishing</v>
      </c>
      <c r="R322" t="str">
        <f t="shared" si="29"/>
        <v>fiction</v>
      </c>
      <c r="S322" s="9">
        <f t="shared" si="28"/>
        <v>40673.208333333336</v>
      </c>
      <c r="T322" s="9">
        <f t="shared" si="27"/>
        <v>40682.208333333336</v>
      </c>
    </row>
    <row r="323" spans="1:20" ht="34.5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0">(E323/D323)*100</f>
        <v>94.144366197183089</v>
      </c>
      <c r="P323" s="5">
        <f t="shared" ref="P323:P386" si="31">E323/G323</f>
        <v>65.000810372771468</v>
      </c>
      <c r="Q323" t="str">
        <f t="shared" ref="Q323:Q386" si="32">LEFT(N323,SEARCH("/",N323)-1)</f>
        <v>film &amp; video</v>
      </c>
      <c r="R323" t="str">
        <f t="shared" si="29"/>
        <v>shorts</v>
      </c>
      <c r="S323" s="9">
        <f t="shared" si="28"/>
        <v>40634.208333333336</v>
      </c>
      <c r="T323" s="9">
        <f t="shared" ref="T323:T386" si="33">(((K323/60)/60)/24)+DATE(1970,1,1)</f>
        <v>40642.208333333336</v>
      </c>
    </row>
    <row r="324" spans="1:20" ht="34.5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0"/>
        <v>166.56234096692114</v>
      </c>
      <c r="P324" s="5">
        <f t="shared" si="31"/>
        <v>37.998645510835914</v>
      </c>
      <c r="Q324" t="str">
        <f t="shared" si="32"/>
        <v>theater</v>
      </c>
      <c r="R324" t="str">
        <f t="shared" si="29"/>
        <v>plays</v>
      </c>
      <c r="S324" s="9">
        <f t="shared" ref="S324:S387" si="34">(((J324/60)/60)/24)+DATE(1970,1,1)</f>
        <v>40507.25</v>
      </c>
      <c r="T324" s="9">
        <f t="shared" si="33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0"/>
        <v>24.134831460674157</v>
      </c>
      <c r="P325" s="5">
        <f t="shared" si="31"/>
        <v>82.615384615384613</v>
      </c>
      <c r="Q325" t="str">
        <f t="shared" si="32"/>
        <v>film &amp; video</v>
      </c>
      <c r="R325" t="str">
        <f t="shared" ref="R325:R388" si="35">RIGHT(N325,LEN(N325)-SEARCH("/",N325))</f>
        <v>documentary</v>
      </c>
      <c r="S325" s="9">
        <f t="shared" si="34"/>
        <v>41725.208333333336</v>
      </c>
      <c r="T325" s="9">
        <f t="shared" si="33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0"/>
        <v>164.05633802816902</v>
      </c>
      <c r="P326" s="5">
        <f t="shared" si="31"/>
        <v>37.941368078175898</v>
      </c>
      <c r="Q326" t="str">
        <f t="shared" si="32"/>
        <v>theater</v>
      </c>
      <c r="R326" t="str">
        <f t="shared" si="35"/>
        <v>plays</v>
      </c>
      <c r="S326" s="9">
        <f t="shared" si="34"/>
        <v>42176.208333333328</v>
      </c>
      <c r="T326" s="9">
        <f t="shared" si="33"/>
        <v>42188.208333333328</v>
      </c>
    </row>
    <row r="327" spans="1:20" ht="34.5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0"/>
        <v>90.723076923076931</v>
      </c>
      <c r="P327" s="5">
        <f t="shared" si="31"/>
        <v>80.780821917808225</v>
      </c>
      <c r="Q327" t="str">
        <f t="shared" si="32"/>
        <v>theater</v>
      </c>
      <c r="R327" t="str">
        <f t="shared" si="35"/>
        <v>plays</v>
      </c>
      <c r="S327" s="9">
        <f t="shared" si="34"/>
        <v>43267.208333333328</v>
      </c>
      <c r="T327" s="9">
        <f t="shared" si="33"/>
        <v>43290.208333333328</v>
      </c>
    </row>
    <row r="328" spans="1:20" ht="34.5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0"/>
        <v>46.194444444444443</v>
      </c>
      <c r="P328" s="5">
        <f t="shared" si="31"/>
        <v>25.984375</v>
      </c>
      <c r="Q328" t="str">
        <f t="shared" si="32"/>
        <v>film &amp; video</v>
      </c>
      <c r="R328" t="str">
        <f t="shared" si="35"/>
        <v>animation</v>
      </c>
      <c r="S328" s="9">
        <f t="shared" si="34"/>
        <v>42364.25</v>
      </c>
      <c r="T328" s="9">
        <f t="shared" si="33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0"/>
        <v>38.53846153846154</v>
      </c>
      <c r="P329" s="5">
        <f t="shared" si="31"/>
        <v>30.363636363636363</v>
      </c>
      <c r="Q329" t="str">
        <f t="shared" si="32"/>
        <v>theater</v>
      </c>
      <c r="R329" t="str">
        <f t="shared" si="35"/>
        <v>plays</v>
      </c>
      <c r="S329" s="9">
        <f t="shared" si="34"/>
        <v>43705.208333333328</v>
      </c>
      <c r="T329" s="9">
        <f t="shared" si="33"/>
        <v>43709.208333333328</v>
      </c>
    </row>
    <row r="330" spans="1:20" ht="34.5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0"/>
        <v>133.56231003039514</v>
      </c>
      <c r="P330" s="5">
        <f t="shared" si="31"/>
        <v>54.004916018025398</v>
      </c>
      <c r="Q330" t="str">
        <f t="shared" si="32"/>
        <v>music</v>
      </c>
      <c r="R330" t="str">
        <f t="shared" si="35"/>
        <v>rock</v>
      </c>
      <c r="S330" s="9">
        <f t="shared" si="34"/>
        <v>43434.25</v>
      </c>
      <c r="T330" s="9">
        <f t="shared" si="33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0"/>
        <v>22.896588486140725</v>
      </c>
      <c r="P331" s="5">
        <f t="shared" si="31"/>
        <v>101.78672985781991</v>
      </c>
      <c r="Q331" t="str">
        <f t="shared" si="32"/>
        <v>games</v>
      </c>
      <c r="R331" t="str">
        <f t="shared" si="35"/>
        <v>video games</v>
      </c>
      <c r="S331" s="9">
        <f t="shared" si="34"/>
        <v>42716.25</v>
      </c>
      <c r="T331" s="9">
        <f t="shared" si="33"/>
        <v>42727.25</v>
      </c>
    </row>
    <row r="332" spans="1:20" ht="34.5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0"/>
        <v>184.95548961424333</v>
      </c>
      <c r="P332" s="5">
        <f t="shared" si="31"/>
        <v>45.003610108303249</v>
      </c>
      <c r="Q332" t="str">
        <f t="shared" si="32"/>
        <v>film &amp; video</v>
      </c>
      <c r="R332" t="str">
        <f t="shared" si="35"/>
        <v>documentary</v>
      </c>
      <c r="S332" s="9">
        <f t="shared" si="34"/>
        <v>43077.25</v>
      </c>
      <c r="T332" s="9">
        <f t="shared" si="33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0"/>
        <v>443.72727272727275</v>
      </c>
      <c r="P333" s="5">
        <f t="shared" si="31"/>
        <v>77.068421052631578</v>
      </c>
      <c r="Q333" t="str">
        <f t="shared" si="32"/>
        <v>food</v>
      </c>
      <c r="R333" t="str">
        <f t="shared" si="35"/>
        <v>food trucks</v>
      </c>
      <c r="S333" s="9">
        <f t="shared" si="34"/>
        <v>40896.25</v>
      </c>
      <c r="T333" s="9">
        <f t="shared" si="33"/>
        <v>40897.25</v>
      </c>
    </row>
    <row r="334" spans="1:20" ht="34.5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0"/>
        <v>199.9806763285024</v>
      </c>
      <c r="P334" s="5">
        <f t="shared" si="31"/>
        <v>88.076595744680844</v>
      </c>
      <c r="Q334" t="str">
        <f t="shared" si="32"/>
        <v>technology</v>
      </c>
      <c r="R334" t="str">
        <f t="shared" si="35"/>
        <v>wearables</v>
      </c>
      <c r="S334" s="9">
        <f t="shared" si="34"/>
        <v>41361.208333333336</v>
      </c>
      <c r="T334" s="9">
        <f t="shared" si="33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0"/>
        <v>123.95833333333333</v>
      </c>
      <c r="P335" s="5">
        <f t="shared" si="31"/>
        <v>47.035573122529641</v>
      </c>
      <c r="Q335" t="str">
        <f t="shared" si="32"/>
        <v>theater</v>
      </c>
      <c r="R335" t="str">
        <f t="shared" si="35"/>
        <v>plays</v>
      </c>
      <c r="S335" s="9">
        <f t="shared" si="34"/>
        <v>43424.25</v>
      </c>
      <c r="T335" s="9">
        <f t="shared" si="33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0"/>
        <v>186.61329305135951</v>
      </c>
      <c r="P336" s="5">
        <f t="shared" si="31"/>
        <v>110.99550763701707</v>
      </c>
      <c r="Q336" t="str">
        <f t="shared" si="32"/>
        <v>music</v>
      </c>
      <c r="R336" t="str">
        <f t="shared" si="35"/>
        <v>rock</v>
      </c>
      <c r="S336" s="9">
        <f t="shared" si="34"/>
        <v>43110.25</v>
      </c>
      <c r="T336" s="9">
        <f t="shared" si="33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0"/>
        <v>114.28538550057536</v>
      </c>
      <c r="P337" s="5">
        <f t="shared" si="31"/>
        <v>87.003066141042481</v>
      </c>
      <c r="Q337" t="str">
        <f t="shared" si="32"/>
        <v>music</v>
      </c>
      <c r="R337" t="str">
        <f t="shared" si="35"/>
        <v>rock</v>
      </c>
      <c r="S337" s="9">
        <f t="shared" si="34"/>
        <v>43784.25</v>
      </c>
      <c r="T337" s="9">
        <f t="shared" si="33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0"/>
        <v>97.032531824611041</v>
      </c>
      <c r="P338" s="5">
        <f t="shared" si="31"/>
        <v>63.994402985074629</v>
      </c>
      <c r="Q338" t="str">
        <f t="shared" si="32"/>
        <v>music</v>
      </c>
      <c r="R338" t="str">
        <f t="shared" si="35"/>
        <v>rock</v>
      </c>
      <c r="S338" s="9">
        <f t="shared" si="34"/>
        <v>40527.25</v>
      </c>
      <c r="T338" s="9">
        <f t="shared" si="33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0"/>
        <v>122.81904761904762</v>
      </c>
      <c r="P339" s="5">
        <f t="shared" si="31"/>
        <v>105.9945205479452</v>
      </c>
      <c r="Q339" t="str">
        <f t="shared" si="32"/>
        <v>theater</v>
      </c>
      <c r="R339" t="str">
        <f t="shared" si="35"/>
        <v>plays</v>
      </c>
      <c r="S339" s="9">
        <f t="shared" si="34"/>
        <v>43780.25</v>
      </c>
      <c r="T339" s="9">
        <f t="shared" si="33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0"/>
        <v>179.14326647564468</v>
      </c>
      <c r="P340" s="5">
        <f t="shared" si="31"/>
        <v>73.989349112426041</v>
      </c>
      <c r="Q340" t="str">
        <f t="shared" si="32"/>
        <v>theater</v>
      </c>
      <c r="R340" t="str">
        <f t="shared" si="35"/>
        <v>plays</v>
      </c>
      <c r="S340" s="9">
        <f t="shared" si="34"/>
        <v>40821.208333333336</v>
      </c>
      <c r="T340" s="9">
        <f t="shared" si="33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0"/>
        <v>79.951577402787962</v>
      </c>
      <c r="P341" s="5">
        <f t="shared" si="31"/>
        <v>84.02004626060139</v>
      </c>
      <c r="Q341" t="str">
        <f t="shared" si="32"/>
        <v>theater</v>
      </c>
      <c r="R341" t="str">
        <f t="shared" si="35"/>
        <v>plays</v>
      </c>
      <c r="S341" s="9">
        <f t="shared" si="34"/>
        <v>42949.208333333328</v>
      </c>
      <c r="T341" s="9">
        <f t="shared" si="33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0"/>
        <v>94.242587601078171</v>
      </c>
      <c r="P342" s="5">
        <f t="shared" si="31"/>
        <v>88.966921119592882</v>
      </c>
      <c r="Q342" t="str">
        <f t="shared" si="32"/>
        <v>photography</v>
      </c>
      <c r="R342" t="str">
        <f t="shared" si="35"/>
        <v>photography books</v>
      </c>
      <c r="S342" s="9">
        <f t="shared" si="34"/>
        <v>40889.25</v>
      </c>
      <c r="T342" s="9">
        <f t="shared" si="33"/>
        <v>40890.25</v>
      </c>
    </row>
    <row r="343" spans="1:20" ht="34.5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0"/>
        <v>84.669291338582681</v>
      </c>
      <c r="P343" s="5">
        <f t="shared" si="31"/>
        <v>76.990453460620529</v>
      </c>
      <c r="Q343" t="str">
        <f t="shared" si="32"/>
        <v>music</v>
      </c>
      <c r="R343" t="str">
        <f t="shared" si="35"/>
        <v>indie rock</v>
      </c>
      <c r="S343" s="9">
        <f t="shared" si="34"/>
        <v>42244.208333333328</v>
      </c>
      <c r="T343" s="9">
        <f t="shared" si="33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0"/>
        <v>66.521920668058456</v>
      </c>
      <c r="P344" s="5">
        <f t="shared" si="31"/>
        <v>97.146341463414629</v>
      </c>
      <c r="Q344" t="str">
        <f t="shared" si="32"/>
        <v>theater</v>
      </c>
      <c r="R344" t="str">
        <f t="shared" si="35"/>
        <v>plays</v>
      </c>
      <c r="S344" s="9">
        <f t="shared" si="34"/>
        <v>41475.208333333336</v>
      </c>
      <c r="T344" s="9">
        <f t="shared" si="33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0"/>
        <v>53.922222222222224</v>
      </c>
      <c r="P345" s="5">
        <f t="shared" si="31"/>
        <v>33.013605442176868</v>
      </c>
      <c r="Q345" t="str">
        <f t="shared" si="32"/>
        <v>theater</v>
      </c>
      <c r="R345" t="str">
        <f t="shared" si="35"/>
        <v>plays</v>
      </c>
      <c r="S345" s="9">
        <f t="shared" si="34"/>
        <v>41597.25</v>
      </c>
      <c r="T345" s="9">
        <f t="shared" si="33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0"/>
        <v>41.983299595141702</v>
      </c>
      <c r="P346" s="5">
        <f t="shared" si="31"/>
        <v>99.950602409638549</v>
      </c>
      <c r="Q346" t="str">
        <f t="shared" si="32"/>
        <v>games</v>
      </c>
      <c r="R346" t="str">
        <f t="shared" si="35"/>
        <v>video games</v>
      </c>
      <c r="S346" s="9">
        <f t="shared" si="34"/>
        <v>43122.25</v>
      </c>
      <c r="T346" s="9">
        <f t="shared" si="33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0"/>
        <v>14.69479695431472</v>
      </c>
      <c r="P347" s="5">
        <f t="shared" si="31"/>
        <v>69.966767371601208</v>
      </c>
      <c r="Q347" t="str">
        <f t="shared" si="32"/>
        <v>film &amp; video</v>
      </c>
      <c r="R347" t="str">
        <f t="shared" si="35"/>
        <v>drama</v>
      </c>
      <c r="S347" s="9">
        <f t="shared" si="34"/>
        <v>42194.208333333328</v>
      </c>
      <c r="T347" s="9">
        <f t="shared" si="33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0"/>
        <v>34.475000000000001</v>
      </c>
      <c r="P348" s="5">
        <f t="shared" si="31"/>
        <v>110.32</v>
      </c>
      <c r="Q348" t="str">
        <f t="shared" si="32"/>
        <v>music</v>
      </c>
      <c r="R348" t="str">
        <f t="shared" si="35"/>
        <v>indie rock</v>
      </c>
      <c r="S348" s="9">
        <f t="shared" si="34"/>
        <v>42971.208333333328</v>
      </c>
      <c r="T348" s="9">
        <f t="shared" si="33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0"/>
        <v>1400.7777777777778</v>
      </c>
      <c r="P349" s="5">
        <f t="shared" si="31"/>
        <v>66.005235602094245</v>
      </c>
      <c r="Q349" t="str">
        <f t="shared" si="32"/>
        <v>technology</v>
      </c>
      <c r="R349" t="str">
        <f t="shared" si="35"/>
        <v>web</v>
      </c>
      <c r="S349" s="9">
        <f t="shared" si="34"/>
        <v>42046.25</v>
      </c>
      <c r="T349" s="9">
        <f t="shared" si="33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0"/>
        <v>71.770351758793964</v>
      </c>
      <c r="P350" s="5">
        <f t="shared" si="31"/>
        <v>41.005742176284812</v>
      </c>
      <c r="Q350" t="str">
        <f t="shared" si="32"/>
        <v>food</v>
      </c>
      <c r="R350" t="str">
        <f t="shared" si="35"/>
        <v>food trucks</v>
      </c>
      <c r="S350" s="9">
        <f t="shared" si="34"/>
        <v>42782.25</v>
      </c>
      <c r="T350" s="9">
        <f t="shared" si="33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0"/>
        <v>53.074115044247783</v>
      </c>
      <c r="P351" s="5">
        <f t="shared" si="31"/>
        <v>103.96316359696641</v>
      </c>
      <c r="Q351" t="str">
        <f t="shared" si="32"/>
        <v>theater</v>
      </c>
      <c r="R351" t="str">
        <f t="shared" si="35"/>
        <v>plays</v>
      </c>
      <c r="S351" s="9">
        <f t="shared" si="34"/>
        <v>42930.208333333328</v>
      </c>
      <c r="T351" s="9">
        <f t="shared" si="33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0"/>
        <v>5</v>
      </c>
      <c r="P352" s="5">
        <f t="shared" si="31"/>
        <v>5</v>
      </c>
      <c r="Q352" t="str">
        <f t="shared" si="32"/>
        <v>music</v>
      </c>
      <c r="R352" t="str">
        <f t="shared" si="35"/>
        <v>jazz</v>
      </c>
      <c r="S352" s="9">
        <f t="shared" si="34"/>
        <v>42144.208333333328</v>
      </c>
      <c r="T352" s="9">
        <f t="shared" si="33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0"/>
        <v>127.70715249662618</v>
      </c>
      <c r="P353" s="5">
        <f t="shared" si="31"/>
        <v>47.009935419771487</v>
      </c>
      <c r="Q353" t="str">
        <f t="shared" si="32"/>
        <v>music</v>
      </c>
      <c r="R353" t="str">
        <f t="shared" si="35"/>
        <v>rock</v>
      </c>
      <c r="S353" s="9">
        <f t="shared" si="34"/>
        <v>42240.208333333328</v>
      </c>
      <c r="T353" s="9">
        <f t="shared" si="33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0"/>
        <v>34.892857142857139</v>
      </c>
      <c r="P354" s="5">
        <f t="shared" si="31"/>
        <v>29.606060606060606</v>
      </c>
      <c r="Q354" t="str">
        <f t="shared" si="32"/>
        <v>theater</v>
      </c>
      <c r="R354" t="str">
        <f t="shared" si="35"/>
        <v>plays</v>
      </c>
      <c r="S354" s="9">
        <f t="shared" si="34"/>
        <v>42315.25</v>
      </c>
      <c r="T354" s="9">
        <f t="shared" si="33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0"/>
        <v>410.59821428571428</v>
      </c>
      <c r="P355" s="5">
        <f t="shared" si="31"/>
        <v>81.010569583088667</v>
      </c>
      <c r="Q355" t="str">
        <f t="shared" si="32"/>
        <v>theater</v>
      </c>
      <c r="R355" t="str">
        <f t="shared" si="35"/>
        <v>plays</v>
      </c>
      <c r="S355" s="9">
        <f t="shared" si="34"/>
        <v>43651.208333333328</v>
      </c>
      <c r="T355" s="9">
        <f t="shared" si="33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0"/>
        <v>123.73770491803278</v>
      </c>
      <c r="P356" s="5">
        <f t="shared" si="31"/>
        <v>94.35</v>
      </c>
      <c r="Q356" t="str">
        <f t="shared" si="32"/>
        <v>film &amp; video</v>
      </c>
      <c r="R356" t="str">
        <f t="shared" si="35"/>
        <v>documentary</v>
      </c>
      <c r="S356" s="9">
        <f t="shared" si="34"/>
        <v>41520.208333333336</v>
      </c>
      <c r="T356" s="9">
        <f t="shared" si="33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0"/>
        <v>58.973684210526315</v>
      </c>
      <c r="P357" s="5">
        <f t="shared" si="31"/>
        <v>26.058139534883722</v>
      </c>
      <c r="Q357" t="str">
        <f t="shared" si="32"/>
        <v>technology</v>
      </c>
      <c r="R357" t="str">
        <f t="shared" si="35"/>
        <v>wearables</v>
      </c>
      <c r="S357" s="9">
        <f t="shared" si="34"/>
        <v>42757.25</v>
      </c>
      <c r="T357" s="9">
        <f t="shared" si="33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0"/>
        <v>36.892473118279568</v>
      </c>
      <c r="P358" s="5">
        <f t="shared" si="31"/>
        <v>85.775000000000006</v>
      </c>
      <c r="Q358" t="str">
        <f t="shared" si="32"/>
        <v>theater</v>
      </c>
      <c r="R358" t="str">
        <f t="shared" si="35"/>
        <v>plays</v>
      </c>
      <c r="S358" s="9">
        <f t="shared" si="34"/>
        <v>40922.25</v>
      </c>
      <c r="T358" s="9">
        <f t="shared" si="33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0"/>
        <v>184.91304347826087</v>
      </c>
      <c r="P359" s="5">
        <f t="shared" si="31"/>
        <v>103.73170731707317</v>
      </c>
      <c r="Q359" t="str">
        <f t="shared" si="32"/>
        <v>games</v>
      </c>
      <c r="R359" t="str">
        <f t="shared" si="35"/>
        <v>video games</v>
      </c>
      <c r="S359" s="9">
        <f t="shared" si="34"/>
        <v>42250.208333333328</v>
      </c>
      <c r="T359" s="9">
        <f t="shared" si="33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0"/>
        <v>11.814432989690722</v>
      </c>
      <c r="P360" s="5">
        <f t="shared" si="31"/>
        <v>49.826086956521742</v>
      </c>
      <c r="Q360" t="str">
        <f t="shared" si="32"/>
        <v>photography</v>
      </c>
      <c r="R360" t="str">
        <f t="shared" si="35"/>
        <v>photography books</v>
      </c>
      <c r="S360" s="9">
        <f t="shared" si="34"/>
        <v>43322.208333333328</v>
      </c>
      <c r="T360" s="9">
        <f t="shared" si="33"/>
        <v>43325.208333333328</v>
      </c>
    </row>
    <row r="361" spans="1:20" ht="34.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0"/>
        <v>298.7</v>
      </c>
      <c r="P361" s="5">
        <f t="shared" si="31"/>
        <v>63.893048128342244</v>
      </c>
      <c r="Q361" t="str">
        <f t="shared" si="32"/>
        <v>film &amp; video</v>
      </c>
      <c r="R361" t="str">
        <f t="shared" si="35"/>
        <v>animation</v>
      </c>
      <c r="S361" s="9">
        <f t="shared" si="34"/>
        <v>40782.208333333336</v>
      </c>
      <c r="T361" s="9">
        <f t="shared" si="33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0"/>
        <v>226.35175879396985</v>
      </c>
      <c r="P362" s="5">
        <f t="shared" si="31"/>
        <v>47.002434782608695</v>
      </c>
      <c r="Q362" t="str">
        <f t="shared" si="32"/>
        <v>theater</v>
      </c>
      <c r="R362" t="str">
        <f t="shared" si="35"/>
        <v>plays</v>
      </c>
      <c r="S362" s="9">
        <f t="shared" si="34"/>
        <v>40544.25</v>
      </c>
      <c r="T362" s="9">
        <f t="shared" si="33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0"/>
        <v>173.56363636363636</v>
      </c>
      <c r="P363" s="5">
        <f t="shared" si="31"/>
        <v>108.47727272727273</v>
      </c>
      <c r="Q363" t="str">
        <f t="shared" si="32"/>
        <v>theater</v>
      </c>
      <c r="R363" t="str">
        <f t="shared" si="35"/>
        <v>plays</v>
      </c>
      <c r="S363" s="9">
        <f t="shared" si="34"/>
        <v>43015.208333333328</v>
      </c>
      <c r="T363" s="9">
        <f t="shared" si="33"/>
        <v>43039.208333333328</v>
      </c>
    </row>
    <row r="364" spans="1:20" ht="34.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0"/>
        <v>371.75675675675677</v>
      </c>
      <c r="P364" s="5">
        <f t="shared" si="31"/>
        <v>72.015706806282722</v>
      </c>
      <c r="Q364" t="str">
        <f t="shared" si="32"/>
        <v>music</v>
      </c>
      <c r="R364" t="str">
        <f t="shared" si="35"/>
        <v>rock</v>
      </c>
      <c r="S364" s="9">
        <f t="shared" si="34"/>
        <v>40570.25</v>
      </c>
      <c r="T364" s="9">
        <f t="shared" si="33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0"/>
        <v>160.19230769230771</v>
      </c>
      <c r="P365" s="5">
        <f t="shared" si="31"/>
        <v>59.928057553956833</v>
      </c>
      <c r="Q365" t="str">
        <f t="shared" si="32"/>
        <v>music</v>
      </c>
      <c r="R365" t="str">
        <f t="shared" si="35"/>
        <v>rock</v>
      </c>
      <c r="S365" s="9">
        <f t="shared" si="34"/>
        <v>40904.25</v>
      </c>
      <c r="T365" s="9">
        <f t="shared" si="33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0"/>
        <v>1616.3333333333335</v>
      </c>
      <c r="P366" s="5">
        <f t="shared" si="31"/>
        <v>78.209677419354833</v>
      </c>
      <c r="Q366" t="str">
        <f t="shared" si="32"/>
        <v>music</v>
      </c>
      <c r="R366" t="str">
        <f t="shared" si="35"/>
        <v>indie rock</v>
      </c>
      <c r="S366" s="9">
        <f t="shared" si="34"/>
        <v>43164.25</v>
      </c>
      <c r="T366" s="9">
        <f t="shared" si="33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0"/>
        <v>733.4375</v>
      </c>
      <c r="P367" s="5">
        <f t="shared" si="31"/>
        <v>104.77678571428571</v>
      </c>
      <c r="Q367" t="str">
        <f t="shared" si="32"/>
        <v>theater</v>
      </c>
      <c r="R367" t="str">
        <f t="shared" si="35"/>
        <v>plays</v>
      </c>
      <c r="S367" s="9">
        <f t="shared" si="34"/>
        <v>42733.25</v>
      </c>
      <c r="T367" s="9">
        <f t="shared" si="33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0"/>
        <v>592.11111111111109</v>
      </c>
      <c r="P368" s="5">
        <f t="shared" si="31"/>
        <v>105.52475247524752</v>
      </c>
      <c r="Q368" t="str">
        <f t="shared" si="32"/>
        <v>theater</v>
      </c>
      <c r="R368" t="str">
        <f t="shared" si="35"/>
        <v>plays</v>
      </c>
      <c r="S368" s="9">
        <f t="shared" si="34"/>
        <v>40546.25</v>
      </c>
      <c r="T368" s="9">
        <f t="shared" si="33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0"/>
        <v>18.888888888888889</v>
      </c>
      <c r="P369" s="5">
        <f t="shared" si="31"/>
        <v>24.933333333333334</v>
      </c>
      <c r="Q369" t="str">
        <f t="shared" si="32"/>
        <v>theater</v>
      </c>
      <c r="R369" t="str">
        <f t="shared" si="35"/>
        <v>plays</v>
      </c>
      <c r="S369" s="9">
        <f t="shared" si="34"/>
        <v>41930.208333333336</v>
      </c>
      <c r="T369" s="9">
        <f t="shared" si="33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0"/>
        <v>276.80769230769232</v>
      </c>
      <c r="P370" s="5">
        <f t="shared" si="31"/>
        <v>69.873786407766985</v>
      </c>
      <c r="Q370" t="str">
        <f t="shared" si="32"/>
        <v>film &amp; video</v>
      </c>
      <c r="R370" t="str">
        <f t="shared" si="35"/>
        <v>documentary</v>
      </c>
      <c r="S370" s="9">
        <f t="shared" si="34"/>
        <v>40464.208333333336</v>
      </c>
      <c r="T370" s="9">
        <f t="shared" si="33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0"/>
        <v>273.01851851851848</v>
      </c>
      <c r="P371" s="5">
        <f t="shared" si="31"/>
        <v>95.733766233766232</v>
      </c>
      <c r="Q371" t="str">
        <f t="shared" si="32"/>
        <v>film &amp; video</v>
      </c>
      <c r="R371" t="str">
        <f t="shared" si="35"/>
        <v>television</v>
      </c>
      <c r="S371" s="9">
        <f t="shared" si="34"/>
        <v>41308.25</v>
      </c>
      <c r="T371" s="9">
        <f t="shared" si="33"/>
        <v>41347.208333333336</v>
      </c>
    </row>
    <row r="372" spans="1:20" ht="34.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0"/>
        <v>159.36331255565449</v>
      </c>
      <c r="P372" s="5">
        <f t="shared" si="31"/>
        <v>29.997485752598056</v>
      </c>
      <c r="Q372" t="str">
        <f t="shared" si="32"/>
        <v>theater</v>
      </c>
      <c r="R372" t="str">
        <f t="shared" si="35"/>
        <v>plays</v>
      </c>
      <c r="S372" s="9">
        <f t="shared" si="34"/>
        <v>43570.208333333328</v>
      </c>
      <c r="T372" s="9">
        <f t="shared" si="33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0"/>
        <v>67.869978858350947</v>
      </c>
      <c r="P373" s="5">
        <f t="shared" si="31"/>
        <v>59.011948529411768</v>
      </c>
      <c r="Q373" t="str">
        <f t="shared" si="32"/>
        <v>theater</v>
      </c>
      <c r="R373" t="str">
        <f t="shared" si="35"/>
        <v>plays</v>
      </c>
      <c r="S373" s="9">
        <f t="shared" si="34"/>
        <v>42043.25</v>
      </c>
      <c r="T373" s="9">
        <f t="shared" si="33"/>
        <v>42094.208333333328</v>
      </c>
    </row>
    <row r="374" spans="1:20" ht="34.5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0"/>
        <v>1591.5555555555554</v>
      </c>
      <c r="P374" s="5">
        <f t="shared" si="31"/>
        <v>84.757396449704146</v>
      </c>
      <c r="Q374" t="str">
        <f t="shared" si="32"/>
        <v>film &amp; video</v>
      </c>
      <c r="R374" t="str">
        <f t="shared" si="35"/>
        <v>documentary</v>
      </c>
      <c r="S374" s="9">
        <f t="shared" si="34"/>
        <v>42012.25</v>
      </c>
      <c r="T374" s="9">
        <f t="shared" si="33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0"/>
        <v>730.18222222222221</v>
      </c>
      <c r="P375" s="5">
        <f t="shared" si="31"/>
        <v>78.010921177587846</v>
      </c>
      <c r="Q375" t="str">
        <f t="shared" si="32"/>
        <v>theater</v>
      </c>
      <c r="R375" t="str">
        <f t="shared" si="35"/>
        <v>plays</v>
      </c>
      <c r="S375" s="9">
        <f t="shared" si="34"/>
        <v>42964.208333333328</v>
      </c>
      <c r="T375" s="9">
        <f t="shared" si="33"/>
        <v>42972.208333333328</v>
      </c>
    </row>
    <row r="376" spans="1:20" ht="34.5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0"/>
        <v>13.185782556750297</v>
      </c>
      <c r="P376" s="5">
        <f t="shared" si="31"/>
        <v>50.05215419501134</v>
      </c>
      <c r="Q376" t="str">
        <f t="shared" si="32"/>
        <v>film &amp; video</v>
      </c>
      <c r="R376" t="str">
        <f t="shared" si="35"/>
        <v>documentary</v>
      </c>
      <c r="S376" s="9">
        <f t="shared" si="34"/>
        <v>43476.25</v>
      </c>
      <c r="T376" s="9">
        <f t="shared" si="33"/>
        <v>43481.25</v>
      </c>
    </row>
    <row r="377" spans="1:20" ht="34.5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0"/>
        <v>54.777777777777779</v>
      </c>
      <c r="P377" s="5">
        <f t="shared" si="31"/>
        <v>59.16</v>
      </c>
      <c r="Q377" t="str">
        <f t="shared" si="32"/>
        <v>music</v>
      </c>
      <c r="R377" t="str">
        <f t="shared" si="35"/>
        <v>indie rock</v>
      </c>
      <c r="S377" s="9">
        <f t="shared" si="34"/>
        <v>42293.208333333328</v>
      </c>
      <c r="T377" s="9">
        <f t="shared" si="33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0"/>
        <v>361.02941176470591</v>
      </c>
      <c r="P378" s="5">
        <f t="shared" si="31"/>
        <v>93.702290076335885</v>
      </c>
      <c r="Q378" t="str">
        <f t="shared" si="32"/>
        <v>music</v>
      </c>
      <c r="R378" t="str">
        <f t="shared" si="35"/>
        <v>rock</v>
      </c>
      <c r="S378" s="9">
        <f t="shared" si="34"/>
        <v>41826.208333333336</v>
      </c>
      <c r="T378" s="9">
        <f t="shared" si="33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0"/>
        <v>10.257545271629779</v>
      </c>
      <c r="P379" s="5">
        <f t="shared" si="31"/>
        <v>40.14173228346457</v>
      </c>
      <c r="Q379" t="str">
        <f t="shared" si="32"/>
        <v>theater</v>
      </c>
      <c r="R379" t="str">
        <f t="shared" si="35"/>
        <v>plays</v>
      </c>
      <c r="S379" s="9">
        <f t="shared" si="34"/>
        <v>43760.208333333328</v>
      </c>
      <c r="T379" s="9">
        <f t="shared" si="33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0"/>
        <v>13.962962962962964</v>
      </c>
      <c r="P380" s="5">
        <f t="shared" si="31"/>
        <v>70.090140845070422</v>
      </c>
      <c r="Q380" t="str">
        <f t="shared" si="32"/>
        <v>film &amp; video</v>
      </c>
      <c r="R380" t="str">
        <f t="shared" si="35"/>
        <v>documentary</v>
      </c>
      <c r="S380" s="9">
        <f t="shared" si="34"/>
        <v>43241.208333333328</v>
      </c>
      <c r="T380" s="9">
        <f t="shared" si="33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0"/>
        <v>40.444444444444443</v>
      </c>
      <c r="P381" s="5">
        <f t="shared" si="31"/>
        <v>66.181818181818187</v>
      </c>
      <c r="Q381" t="str">
        <f t="shared" si="32"/>
        <v>theater</v>
      </c>
      <c r="R381" t="str">
        <f t="shared" si="35"/>
        <v>plays</v>
      </c>
      <c r="S381" s="9">
        <f t="shared" si="34"/>
        <v>40843.208333333336</v>
      </c>
      <c r="T381" s="9">
        <f t="shared" si="33"/>
        <v>40857.25</v>
      </c>
    </row>
    <row r="382" spans="1:20" ht="34.5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0"/>
        <v>160.32</v>
      </c>
      <c r="P382" s="5">
        <f t="shared" si="31"/>
        <v>47.714285714285715</v>
      </c>
      <c r="Q382" t="str">
        <f t="shared" si="32"/>
        <v>theater</v>
      </c>
      <c r="R382" t="str">
        <f t="shared" si="35"/>
        <v>plays</v>
      </c>
      <c r="S382" s="9">
        <f t="shared" si="34"/>
        <v>41448.208333333336</v>
      </c>
      <c r="T382" s="9">
        <f t="shared" si="33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0"/>
        <v>183.9433962264151</v>
      </c>
      <c r="P383" s="5">
        <f t="shared" si="31"/>
        <v>62.896774193548389</v>
      </c>
      <c r="Q383" t="str">
        <f t="shared" si="32"/>
        <v>theater</v>
      </c>
      <c r="R383" t="str">
        <f t="shared" si="35"/>
        <v>plays</v>
      </c>
      <c r="S383" s="9">
        <f t="shared" si="34"/>
        <v>42163.208333333328</v>
      </c>
      <c r="T383" s="9">
        <f t="shared" si="33"/>
        <v>42209.208333333328</v>
      </c>
    </row>
    <row r="384" spans="1:20" ht="34.5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0"/>
        <v>63.769230769230766</v>
      </c>
      <c r="P384" s="5">
        <f t="shared" si="31"/>
        <v>86.611940298507463</v>
      </c>
      <c r="Q384" t="str">
        <f t="shared" si="32"/>
        <v>photography</v>
      </c>
      <c r="R384" t="str">
        <f t="shared" si="35"/>
        <v>photography books</v>
      </c>
      <c r="S384" s="9">
        <f t="shared" si="34"/>
        <v>43024.208333333328</v>
      </c>
      <c r="T384" s="9">
        <f t="shared" si="33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0"/>
        <v>225.38095238095238</v>
      </c>
      <c r="P385" s="5">
        <f t="shared" si="31"/>
        <v>75.126984126984127</v>
      </c>
      <c r="Q385" t="str">
        <f t="shared" si="32"/>
        <v>food</v>
      </c>
      <c r="R385" t="str">
        <f t="shared" si="35"/>
        <v>food trucks</v>
      </c>
      <c r="S385" s="9">
        <f t="shared" si="34"/>
        <v>43509.25</v>
      </c>
      <c r="T385" s="9">
        <f t="shared" si="33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0"/>
        <v>172.00961538461539</v>
      </c>
      <c r="P386" s="5">
        <f t="shared" si="31"/>
        <v>41.004167534903104</v>
      </c>
      <c r="Q386" t="str">
        <f t="shared" si="32"/>
        <v>film &amp; video</v>
      </c>
      <c r="R386" t="str">
        <f t="shared" si="35"/>
        <v>documentary</v>
      </c>
      <c r="S386" s="9">
        <f t="shared" si="34"/>
        <v>42776.25</v>
      </c>
      <c r="T386" s="9">
        <f t="shared" si="33"/>
        <v>42803.25</v>
      </c>
    </row>
    <row r="387" spans="1:20" ht="34.5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6">(E387/D387)*100</f>
        <v>146.16709511568124</v>
      </c>
      <c r="P387" s="5">
        <f t="shared" ref="P387:P450" si="37">E387/G387</f>
        <v>50.007915567282325</v>
      </c>
      <c r="Q387" t="str">
        <f t="shared" ref="Q387:Q450" si="38">LEFT(N387,SEARCH("/",N387)-1)</f>
        <v>publishing</v>
      </c>
      <c r="R387" t="str">
        <f t="shared" si="35"/>
        <v>nonfiction</v>
      </c>
      <c r="S387" s="9">
        <f t="shared" si="34"/>
        <v>43553.208333333328</v>
      </c>
      <c r="T387" s="9">
        <f t="shared" ref="T387:T450" si="39">(((K387/60)/60)/24)+DATE(1970,1,1)</f>
        <v>43585.208333333328</v>
      </c>
    </row>
    <row r="388" spans="1:20" ht="34.5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6"/>
        <v>76.42361623616236</v>
      </c>
      <c r="P388" s="5">
        <f t="shared" si="37"/>
        <v>96.960674157303373</v>
      </c>
      <c r="Q388" t="str">
        <f t="shared" si="38"/>
        <v>theater</v>
      </c>
      <c r="R388" t="str">
        <f t="shared" si="35"/>
        <v>plays</v>
      </c>
      <c r="S388" s="9">
        <f t="shared" ref="S388:S451" si="40">(((J388/60)/60)/24)+DATE(1970,1,1)</f>
        <v>40355.208333333336</v>
      </c>
      <c r="T388" s="9">
        <f t="shared" si="39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6"/>
        <v>39.261467889908261</v>
      </c>
      <c r="P389" s="5">
        <f t="shared" si="37"/>
        <v>100.93160377358491</v>
      </c>
      <c r="Q389" t="str">
        <f t="shared" si="38"/>
        <v>technology</v>
      </c>
      <c r="R389" t="str">
        <f t="shared" ref="R389:R452" si="41">RIGHT(N389,LEN(N389)-SEARCH("/",N389))</f>
        <v>wearables</v>
      </c>
      <c r="S389" s="9">
        <f t="shared" si="40"/>
        <v>41072.208333333336</v>
      </c>
      <c r="T389" s="9">
        <f t="shared" si="39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6"/>
        <v>11.270034843205574</v>
      </c>
      <c r="P390" s="5">
        <f t="shared" si="37"/>
        <v>89.227586206896547</v>
      </c>
      <c r="Q390" t="str">
        <f t="shared" si="38"/>
        <v>music</v>
      </c>
      <c r="R390" t="str">
        <f t="shared" si="41"/>
        <v>indie rock</v>
      </c>
      <c r="S390" s="9">
        <f t="shared" si="40"/>
        <v>40912.25</v>
      </c>
      <c r="T390" s="9">
        <f t="shared" si="39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6"/>
        <v>122.11084337349398</v>
      </c>
      <c r="P391" s="5">
        <f t="shared" si="37"/>
        <v>87.979166666666671</v>
      </c>
      <c r="Q391" t="str">
        <f t="shared" si="38"/>
        <v>theater</v>
      </c>
      <c r="R391" t="str">
        <f t="shared" si="41"/>
        <v>plays</v>
      </c>
      <c r="S391" s="9">
        <f t="shared" si="40"/>
        <v>40479.208333333336</v>
      </c>
      <c r="T391" s="9">
        <f t="shared" si="39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6"/>
        <v>186.54166666666669</v>
      </c>
      <c r="P392" s="5">
        <f t="shared" si="37"/>
        <v>89.54</v>
      </c>
      <c r="Q392" t="str">
        <f t="shared" si="38"/>
        <v>photography</v>
      </c>
      <c r="R392" t="str">
        <f t="shared" si="41"/>
        <v>photography books</v>
      </c>
      <c r="S392" s="9">
        <f t="shared" si="40"/>
        <v>41530.208333333336</v>
      </c>
      <c r="T392" s="9">
        <f t="shared" si="39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6"/>
        <v>7.2731788079470201</v>
      </c>
      <c r="P393" s="5">
        <f t="shared" si="37"/>
        <v>29.09271523178808</v>
      </c>
      <c r="Q393" t="str">
        <f t="shared" si="38"/>
        <v>publishing</v>
      </c>
      <c r="R393" t="str">
        <f t="shared" si="41"/>
        <v>nonfiction</v>
      </c>
      <c r="S393" s="9">
        <f t="shared" si="40"/>
        <v>41653.25</v>
      </c>
      <c r="T393" s="9">
        <f t="shared" si="39"/>
        <v>41655.25</v>
      </c>
    </row>
    <row r="394" spans="1:20" ht="34.5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6"/>
        <v>65.642371234207957</v>
      </c>
      <c r="P394" s="5">
        <f t="shared" si="37"/>
        <v>42.006218905472636</v>
      </c>
      <c r="Q394" t="str">
        <f t="shared" si="38"/>
        <v>technology</v>
      </c>
      <c r="R394" t="str">
        <f t="shared" si="41"/>
        <v>wearables</v>
      </c>
      <c r="S394" s="9">
        <f t="shared" si="40"/>
        <v>40549.25</v>
      </c>
      <c r="T394" s="9">
        <f t="shared" si="39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6"/>
        <v>228.96178343949046</v>
      </c>
      <c r="P395" s="5">
        <f t="shared" si="37"/>
        <v>47.004903563255965</v>
      </c>
      <c r="Q395" t="str">
        <f t="shared" si="38"/>
        <v>music</v>
      </c>
      <c r="R395" t="str">
        <f t="shared" si="41"/>
        <v>jazz</v>
      </c>
      <c r="S395" s="9">
        <f t="shared" si="40"/>
        <v>42933.208333333328</v>
      </c>
      <c r="T395" s="9">
        <f t="shared" si="39"/>
        <v>42934.208333333328</v>
      </c>
    </row>
    <row r="396" spans="1:20" ht="34.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6"/>
        <v>469.37499999999994</v>
      </c>
      <c r="P396" s="5">
        <f t="shared" si="37"/>
        <v>110.44117647058823</v>
      </c>
      <c r="Q396" t="str">
        <f t="shared" si="38"/>
        <v>film &amp; video</v>
      </c>
      <c r="R396" t="str">
        <f t="shared" si="41"/>
        <v>documentary</v>
      </c>
      <c r="S396" s="9">
        <f t="shared" si="40"/>
        <v>41484.208333333336</v>
      </c>
      <c r="T396" s="9">
        <f t="shared" si="39"/>
        <v>41494.208333333336</v>
      </c>
    </row>
    <row r="397" spans="1:20" ht="34.5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6"/>
        <v>130.11267605633802</v>
      </c>
      <c r="P397" s="5">
        <f t="shared" si="37"/>
        <v>41.990909090909092</v>
      </c>
      <c r="Q397" t="str">
        <f t="shared" si="38"/>
        <v>theater</v>
      </c>
      <c r="R397" t="str">
        <f t="shared" si="41"/>
        <v>plays</v>
      </c>
      <c r="S397" s="9">
        <f t="shared" si="40"/>
        <v>40885.25</v>
      </c>
      <c r="T397" s="9">
        <f t="shared" si="39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6"/>
        <v>167.05422993492408</v>
      </c>
      <c r="P398" s="5">
        <f t="shared" si="37"/>
        <v>48.012468827930178</v>
      </c>
      <c r="Q398" t="str">
        <f t="shared" si="38"/>
        <v>film &amp; video</v>
      </c>
      <c r="R398" t="str">
        <f t="shared" si="41"/>
        <v>drama</v>
      </c>
      <c r="S398" s="9">
        <f t="shared" si="40"/>
        <v>43378.208333333328</v>
      </c>
      <c r="T398" s="9">
        <f t="shared" si="39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6"/>
        <v>173.8641975308642</v>
      </c>
      <c r="P399" s="5">
        <f t="shared" si="37"/>
        <v>31.019823788546255</v>
      </c>
      <c r="Q399" t="str">
        <f t="shared" si="38"/>
        <v>music</v>
      </c>
      <c r="R399" t="str">
        <f t="shared" si="41"/>
        <v>rock</v>
      </c>
      <c r="S399" s="9">
        <f t="shared" si="40"/>
        <v>41417.208333333336</v>
      </c>
      <c r="T399" s="9">
        <f t="shared" si="39"/>
        <v>41423.208333333336</v>
      </c>
    </row>
    <row r="400" spans="1:20" ht="34.5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6"/>
        <v>717.76470588235293</v>
      </c>
      <c r="P400" s="5">
        <f t="shared" si="37"/>
        <v>99.203252032520325</v>
      </c>
      <c r="Q400" t="str">
        <f t="shared" si="38"/>
        <v>film &amp; video</v>
      </c>
      <c r="R400" t="str">
        <f t="shared" si="41"/>
        <v>animation</v>
      </c>
      <c r="S400" s="9">
        <f t="shared" si="40"/>
        <v>43228.208333333328</v>
      </c>
      <c r="T400" s="9">
        <f t="shared" si="39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6"/>
        <v>63.850976361767728</v>
      </c>
      <c r="P401" s="5">
        <f t="shared" si="37"/>
        <v>66.022316684378325</v>
      </c>
      <c r="Q401" t="str">
        <f t="shared" si="38"/>
        <v>music</v>
      </c>
      <c r="R401" t="str">
        <f t="shared" si="41"/>
        <v>indie rock</v>
      </c>
      <c r="S401" s="9">
        <f t="shared" si="40"/>
        <v>40576.25</v>
      </c>
      <c r="T401" s="9">
        <f t="shared" si="39"/>
        <v>40583.25</v>
      </c>
    </row>
    <row r="402" spans="1:20" ht="34.5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6"/>
        <v>2</v>
      </c>
      <c r="P402" s="5">
        <f t="shared" si="37"/>
        <v>2</v>
      </c>
      <c r="Q402" t="str">
        <f t="shared" si="38"/>
        <v>photography</v>
      </c>
      <c r="R402" t="str">
        <f t="shared" si="41"/>
        <v>photography books</v>
      </c>
      <c r="S402" s="9">
        <f t="shared" si="40"/>
        <v>41502.208333333336</v>
      </c>
      <c r="T402" s="9">
        <f t="shared" si="39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6"/>
        <v>1530.2222222222222</v>
      </c>
      <c r="P403" s="5">
        <f t="shared" si="37"/>
        <v>46.060200668896321</v>
      </c>
      <c r="Q403" t="str">
        <f t="shared" si="38"/>
        <v>theater</v>
      </c>
      <c r="R403" t="str">
        <f t="shared" si="41"/>
        <v>plays</v>
      </c>
      <c r="S403" s="9">
        <f t="shared" si="40"/>
        <v>43765.208333333328</v>
      </c>
      <c r="T403" s="9">
        <f t="shared" si="39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6"/>
        <v>40.356164383561641</v>
      </c>
      <c r="P404" s="5">
        <f t="shared" si="37"/>
        <v>73.650000000000006</v>
      </c>
      <c r="Q404" t="str">
        <f t="shared" si="38"/>
        <v>film &amp; video</v>
      </c>
      <c r="R404" t="str">
        <f t="shared" si="41"/>
        <v>shorts</v>
      </c>
      <c r="S404" s="9">
        <f t="shared" si="40"/>
        <v>40914.25</v>
      </c>
      <c r="T404" s="9">
        <f t="shared" si="39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6"/>
        <v>86.220633299284984</v>
      </c>
      <c r="P405" s="5">
        <f t="shared" si="37"/>
        <v>55.99336650082919</v>
      </c>
      <c r="Q405" t="str">
        <f t="shared" si="38"/>
        <v>theater</v>
      </c>
      <c r="R405" t="str">
        <f t="shared" si="41"/>
        <v>plays</v>
      </c>
      <c r="S405" s="9">
        <f t="shared" si="40"/>
        <v>40310.208333333336</v>
      </c>
      <c r="T405" s="9">
        <f t="shared" si="39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6"/>
        <v>315.58486707566465</v>
      </c>
      <c r="P406" s="5">
        <f t="shared" si="37"/>
        <v>68.985695127402778</v>
      </c>
      <c r="Q406" t="str">
        <f t="shared" si="38"/>
        <v>theater</v>
      </c>
      <c r="R406" t="str">
        <f t="shared" si="41"/>
        <v>plays</v>
      </c>
      <c r="S406" s="9">
        <f t="shared" si="40"/>
        <v>43053.25</v>
      </c>
      <c r="T406" s="9">
        <f t="shared" si="39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6"/>
        <v>89.618243243243242</v>
      </c>
      <c r="P407" s="5">
        <f t="shared" si="37"/>
        <v>60.981609195402299</v>
      </c>
      <c r="Q407" t="str">
        <f t="shared" si="38"/>
        <v>theater</v>
      </c>
      <c r="R407" t="str">
        <f t="shared" si="41"/>
        <v>plays</v>
      </c>
      <c r="S407" s="9">
        <f t="shared" si="40"/>
        <v>43255.208333333328</v>
      </c>
      <c r="T407" s="9">
        <f t="shared" si="39"/>
        <v>43305.208333333328</v>
      </c>
    </row>
    <row r="408" spans="1:20" ht="34.5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6"/>
        <v>182.14503816793894</v>
      </c>
      <c r="P408" s="5">
        <f t="shared" si="37"/>
        <v>110.98139534883721</v>
      </c>
      <c r="Q408" t="str">
        <f t="shared" si="38"/>
        <v>film &amp; video</v>
      </c>
      <c r="R408" t="str">
        <f t="shared" si="41"/>
        <v>documentary</v>
      </c>
      <c r="S408" s="9">
        <f t="shared" si="40"/>
        <v>41304.25</v>
      </c>
      <c r="T408" s="9">
        <f t="shared" si="39"/>
        <v>41316.25</v>
      </c>
    </row>
    <row r="409" spans="1:20" ht="34.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6"/>
        <v>355.88235294117646</v>
      </c>
      <c r="P409" s="5">
        <f t="shared" si="37"/>
        <v>25</v>
      </c>
      <c r="Q409" t="str">
        <f t="shared" si="38"/>
        <v>theater</v>
      </c>
      <c r="R409" t="str">
        <f t="shared" si="41"/>
        <v>plays</v>
      </c>
      <c r="S409" s="9">
        <f t="shared" si="40"/>
        <v>43751.208333333328</v>
      </c>
      <c r="T409" s="9">
        <f t="shared" si="39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6"/>
        <v>131.83695652173913</v>
      </c>
      <c r="P410" s="5">
        <f t="shared" si="37"/>
        <v>78.759740259740255</v>
      </c>
      <c r="Q410" t="str">
        <f t="shared" si="38"/>
        <v>film &amp; video</v>
      </c>
      <c r="R410" t="str">
        <f t="shared" si="41"/>
        <v>documentary</v>
      </c>
      <c r="S410" s="9">
        <f t="shared" si="40"/>
        <v>42541.208333333328</v>
      </c>
      <c r="T410" s="9">
        <f t="shared" si="39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6"/>
        <v>46.315634218289084</v>
      </c>
      <c r="P411" s="5">
        <f t="shared" si="37"/>
        <v>87.960784313725483</v>
      </c>
      <c r="Q411" t="str">
        <f t="shared" si="38"/>
        <v>music</v>
      </c>
      <c r="R411" t="str">
        <f t="shared" si="41"/>
        <v>rock</v>
      </c>
      <c r="S411" s="9">
        <f t="shared" si="40"/>
        <v>42843.208333333328</v>
      </c>
      <c r="T411" s="9">
        <f t="shared" si="39"/>
        <v>42847.208333333328</v>
      </c>
    </row>
    <row r="412" spans="1:20" ht="34.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6"/>
        <v>36.132726089785294</v>
      </c>
      <c r="P412" s="5">
        <f t="shared" si="37"/>
        <v>49.987398739873989</v>
      </c>
      <c r="Q412" t="str">
        <f t="shared" si="38"/>
        <v>games</v>
      </c>
      <c r="R412" t="str">
        <f t="shared" si="41"/>
        <v>mobile games</v>
      </c>
      <c r="S412" s="9">
        <f t="shared" si="40"/>
        <v>42122.208333333328</v>
      </c>
      <c r="T412" s="9">
        <f t="shared" si="39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6"/>
        <v>104.62820512820512</v>
      </c>
      <c r="P413" s="5">
        <f t="shared" si="37"/>
        <v>99.524390243902445</v>
      </c>
      <c r="Q413" t="str">
        <f t="shared" si="38"/>
        <v>theater</v>
      </c>
      <c r="R413" t="str">
        <f t="shared" si="41"/>
        <v>plays</v>
      </c>
      <c r="S413" s="9">
        <f t="shared" si="40"/>
        <v>42884.208333333328</v>
      </c>
      <c r="T413" s="9">
        <f t="shared" si="39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6"/>
        <v>668.85714285714289</v>
      </c>
      <c r="P414" s="5">
        <f t="shared" si="37"/>
        <v>104.82089552238806</v>
      </c>
      <c r="Q414" t="str">
        <f t="shared" si="38"/>
        <v>publishing</v>
      </c>
      <c r="R414" t="str">
        <f t="shared" si="41"/>
        <v>fiction</v>
      </c>
      <c r="S414" s="9">
        <f t="shared" si="40"/>
        <v>41642.25</v>
      </c>
      <c r="T414" s="9">
        <f t="shared" si="39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6"/>
        <v>62.072823218997364</v>
      </c>
      <c r="P415" s="5">
        <f t="shared" si="37"/>
        <v>108.01469237832875</v>
      </c>
      <c r="Q415" t="str">
        <f t="shared" si="38"/>
        <v>film &amp; video</v>
      </c>
      <c r="R415" t="str">
        <f t="shared" si="41"/>
        <v>animation</v>
      </c>
      <c r="S415" s="9">
        <f t="shared" si="40"/>
        <v>43431.25</v>
      </c>
      <c r="T415" s="9">
        <f t="shared" si="39"/>
        <v>43458.25</v>
      </c>
    </row>
    <row r="416" spans="1:20" ht="34.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6"/>
        <v>84.699787460148784</v>
      </c>
      <c r="P416" s="5">
        <f t="shared" si="37"/>
        <v>28.998544660724033</v>
      </c>
      <c r="Q416" t="str">
        <f t="shared" si="38"/>
        <v>food</v>
      </c>
      <c r="R416" t="str">
        <f t="shared" si="41"/>
        <v>food trucks</v>
      </c>
      <c r="S416" s="9">
        <f t="shared" si="40"/>
        <v>40288.208333333336</v>
      </c>
      <c r="T416" s="9">
        <f t="shared" si="39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6"/>
        <v>11.059030837004405</v>
      </c>
      <c r="P417" s="5">
        <f t="shared" si="37"/>
        <v>30.028708133971293</v>
      </c>
      <c r="Q417" t="str">
        <f t="shared" si="38"/>
        <v>theater</v>
      </c>
      <c r="R417" t="str">
        <f t="shared" si="41"/>
        <v>plays</v>
      </c>
      <c r="S417" s="9">
        <f t="shared" si="40"/>
        <v>40921.25</v>
      </c>
      <c r="T417" s="9">
        <f t="shared" si="39"/>
        <v>40938.25</v>
      </c>
    </row>
    <row r="418" spans="1:20" ht="34.5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6"/>
        <v>43.838781575037146</v>
      </c>
      <c r="P418" s="5">
        <f t="shared" si="37"/>
        <v>41.005559416261292</v>
      </c>
      <c r="Q418" t="str">
        <f t="shared" si="38"/>
        <v>film &amp; video</v>
      </c>
      <c r="R418" t="str">
        <f t="shared" si="41"/>
        <v>documentary</v>
      </c>
      <c r="S418" s="9">
        <f t="shared" si="40"/>
        <v>40560.25</v>
      </c>
      <c r="T418" s="9">
        <f t="shared" si="39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6"/>
        <v>55.470588235294116</v>
      </c>
      <c r="P419" s="5">
        <f t="shared" si="37"/>
        <v>62.866666666666667</v>
      </c>
      <c r="Q419" t="str">
        <f t="shared" si="38"/>
        <v>theater</v>
      </c>
      <c r="R419" t="str">
        <f t="shared" si="41"/>
        <v>plays</v>
      </c>
      <c r="S419" s="9">
        <f t="shared" si="40"/>
        <v>43407.208333333328</v>
      </c>
      <c r="T419" s="9">
        <f t="shared" si="39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6"/>
        <v>57.399511301160658</v>
      </c>
      <c r="P420" s="5">
        <f t="shared" si="37"/>
        <v>47.005002501250623</v>
      </c>
      <c r="Q420" t="str">
        <f t="shared" si="38"/>
        <v>film &amp; video</v>
      </c>
      <c r="R420" t="str">
        <f t="shared" si="41"/>
        <v>documentary</v>
      </c>
      <c r="S420" s="9">
        <f t="shared" si="40"/>
        <v>41035.208333333336</v>
      </c>
      <c r="T420" s="9">
        <f t="shared" si="39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6"/>
        <v>123.43497363796135</v>
      </c>
      <c r="P421" s="5">
        <f t="shared" si="37"/>
        <v>26.997693638285604</v>
      </c>
      <c r="Q421" t="str">
        <f t="shared" si="38"/>
        <v>technology</v>
      </c>
      <c r="R421" t="str">
        <f t="shared" si="41"/>
        <v>web</v>
      </c>
      <c r="S421" s="9">
        <f t="shared" si="40"/>
        <v>40899.25</v>
      </c>
      <c r="T421" s="9">
        <f t="shared" si="39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6"/>
        <v>128.46</v>
      </c>
      <c r="P422" s="5">
        <f t="shared" si="37"/>
        <v>68.329787234042556</v>
      </c>
      <c r="Q422" t="str">
        <f t="shared" si="38"/>
        <v>theater</v>
      </c>
      <c r="R422" t="str">
        <f t="shared" si="41"/>
        <v>plays</v>
      </c>
      <c r="S422" s="9">
        <f t="shared" si="40"/>
        <v>42911.208333333328</v>
      </c>
      <c r="T422" s="9">
        <f t="shared" si="39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6"/>
        <v>63.989361702127653</v>
      </c>
      <c r="P423" s="5">
        <f t="shared" si="37"/>
        <v>50.974576271186443</v>
      </c>
      <c r="Q423" t="str">
        <f t="shared" si="38"/>
        <v>technology</v>
      </c>
      <c r="R423" t="str">
        <f t="shared" si="41"/>
        <v>wearables</v>
      </c>
      <c r="S423" s="9">
        <f t="shared" si="40"/>
        <v>42915.208333333328</v>
      </c>
      <c r="T423" s="9">
        <f t="shared" si="39"/>
        <v>42945.208333333328</v>
      </c>
    </row>
    <row r="424" spans="1:20" ht="34.5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6"/>
        <v>127.29885057471265</v>
      </c>
      <c r="P424" s="5">
        <f t="shared" si="37"/>
        <v>54.024390243902438</v>
      </c>
      <c r="Q424" t="str">
        <f t="shared" si="38"/>
        <v>theater</v>
      </c>
      <c r="R424" t="str">
        <f t="shared" si="41"/>
        <v>plays</v>
      </c>
      <c r="S424" s="9">
        <f t="shared" si="40"/>
        <v>40285.208333333336</v>
      </c>
      <c r="T424" s="9">
        <f t="shared" si="39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6"/>
        <v>10.638024357239512</v>
      </c>
      <c r="P425" s="5">
        <f t="shared" si="37"/>
        <v>97.055555555555557</v>
      </c>
      <c r="Q425" t="str">
        <f t="shared" si="38"/>
        <v>food</v>
      </c>
      <c r="R425" t="str">
        <f t="shared" si="41"/>
        <v>food trucks</v>
      </c>
      <c r="S425" s="9">
        <f t="shared" si="40"/>
        <v>40808.208333333336</v>
      </c>
      <c r="T425" s="9">
        <f t="shared" si="39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6"/>
        <v>40.470588235294116</v>
      </c>
      <c r="P426" s="5">
        <f t="shared" si="37"/>
        <v>24.867469879518072</v>
      </c>
      <c r="Q426" t="str">
        <f t="shared" si="38"/>
        <v>music</v>
      </c>
      <c r="R426" t="str">
        <f t="shared" si="41"/>
        <v>indie rock</v>
      </c>
      <c r="S426" s="9">
        <f t="shared" si="40"/>
        <v>43208.208333333328</v>
      </c>
      <c r="T426" s="9">
        <f t="shared" si="39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6"/>
        <v>287.66666666666663</v>
      </c>
      <c r="P427" s="5">
        <f t="shared" si="37"/>
        <v>84.423913043478265</v>
      </c>
      <c r="Q427" t="str">
        <f t="shared" si="38"/>
        <v>photography</v>
      </c>
      <c r="R427" t="str">
        <f t="shared" si="41"/>
        <v>photography books</v>
      </c>
      <c r="S427" s="9">
        <f t="shared" si="40"/>
        <v>42213.208333333328</v>
      </c>
      <c r="T427" s="9">
        <f t="shared" si="39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6"/>
        <v>572.94444444444446</v>
      </c>
      <c r="P428" s="5">
        <f t="shared" si="37"/>
        <v>47.091324200913242</v>
      </c>
      <c r="Q428" t="str">
        <f t="shared" si="38"/>
        <v>theater</v>
      </c>
      <c r="R428" t="str">
        <f t="shared" si="41"/>
        <v>plays</v>
      </c>
      <c r="S428" s="9">
        <f t="shared" si="40"/>
        <v>41332.25</v>
      </c>
      <c r="T428" s="9">
        <f t="shared" si="39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6"/>
        <v>112.90429799426933</v>
      </c>
      <c r="P429" s="5">
        <f t="shared" si="37"/>
        <v>77.996041171813147</v>
      </c>
      <c r="Q429" t="str">
        <f t="shared" si="38"/>
        <v>theater</v>
      </c>
      <c r="R429" t="str">
        <f t="shared" si="41"/>
        <v>plays</v>
      </c>
      <c r="S429" s="9">
        <f t="shared" si="40"/>
        <v>41895.208333333336</v>
      </c>
      <c r="T429" s="9">
        <f t="shared" si="39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6"/>
        <v>46.387573964497044</v>
      </c>
      <c r="P430" s="5">
        <f t="shared" si="37"/>
        <v>62.967871485943775</v>
      </c>
      <c r="Q430" t="str">
        <f t="shared" si="38"/>
        <v>film &amp; video</v>
      </c>
      <c r="R430" t="str">
        <f t="shared" si="41"/>
        <v>animation</v>
      </c>
      <c r="S430" s="9">
        <f t="shared" si="40"/>
        <v>40585.25</v>
      </c>
      <c r="T430" s="9">
        <f t="shared" si="39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6"/>
        <v>90.675916230366497</v>
      </c>
      <c r="P431" s="5">
        <f t="shared" si="37"/>
        <v>81.006080449017773</v>
      </c>
      <c r="Q431" t="str">
        <f t="shared" si="38"/>
        <v>photography</v>
      </c>
      <c r="R431" t="str">
        <f t="shared" si="41"/>
        <v>photography books</v>
      </c>
      <c r="S431" s="9">
        <f t="shared" si="40"/>
        <v>41680.25</v>
      </c>
      <c r="T431" s="9">
        <f t="shared" si="39"/>
        <v>41708.208333333336</v>
      </c>
    </row>
    <row r="432" spans="1:20" ht="34.5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6"/>
        <v>67.740740740740748</v>
      </c>
      <c r="P432" s="5">
        <f t="shared" si="37"/>
        <v>65.321428571428569</v>
      </c>
      <c r="Q432" t="str">
        <f t="shared" si="38"/>
        <v>theater</v>
      </c>
      <c r="R432" t="str">
        <f t="shared" si="41"/>
        <v>plays</v>
      </c>
      <c r="S432" s="9">
        <f t="shared" si="40"/>
        <v>43737.208333333328</v>
      </c>
      <c r="T432" s="9">
        <f t="shared" si="39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6"/>
        <v>192.49019607843135</v>
      </c>
      <c r="P433" s="5">
        <f t="shared" si="37"/>
        <v>104.43617021276596</v>
      </c>
      <c r="Q433" t="str">
        <f t="shared" si="38"/>
        <v>theater</v>
      </c>
      <c r="R433" t="str">
        <f t="shared" si="41"/>
        <v>plays</v>
      </c>
      <c r="S433" s="9">
        <f t="shared" si="40"/>
        <v>43273.208333333328</v>
      </c>
      <c r="T433" s="9">
        <f t="shared" si="39"/>
        <v>43290.208333333328</v>
      </c>
    </row>
    <row r="434" spans="1:20" ht="34.5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6"/>
        <v>82.714285714285722</v>
      </c>
      <c r="P434" s="5">
        <f t="shared" si="37"/>
        <v>69.989010989010993</v>
      </c>
      <c r="Q434" t="str">
        <f t="shared" si="38"/>
        <v>theater</v>
      </c>
      <c r="R434" t="str">
        <f t="shared" si="41"/>
        <v>plays</v>
      </c>
      <c r="S434" s="9">
        <f t="shared" si="40"/>
        <v>41761.208333333336</v>
      </c>
      <c r="T434" s="9">
        <f t="shared" si="39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6"/>
        <v>54.163920922570021</v>
      </c>
      <c r="P435" s="5">
        <f t="shared" si="37"/>
        <v>83.023989898989896</v>
      </c>
      <c r="Q435" t="str">
        <f t="shared" si="38"/>
        <v>film &amp; video</v>
      </c>
      <c r="R435" t="str">
        <f t="shared" si="41"/>
        <v>documentary</v>
      </c>
      <c r="S435" s="9">
        <f t="shared" si="40"/>
        <v>41603.25</v>
      </c>
      <c r="T435" s="9">
        <f t="shared" si="39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6"/>
        <v>16.722222222222221</v>
      </c>
      <c r="P436" s="5">
        <f t="shared" si="37"/>
        <v>90.3</v>
      </c>
      <c r="Q436" t="str">
        <f t="shared" si="38"/>
        <v>theater</v>
      </c>
      <c r="R436" t="str">
        <f t="shared" si="41"/>
        <v>plays</v>
      </c>
      <c r="S436" s="9">
        <f t="shared" si="40"/>
        <v>42705.25</v>
      </c>
      <c r="T436" s="9">
        <f t="shared" si="39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6"/>
        <v>116.87664041994749</v>
      </c>
      <c r="P437" s="5">
        <f t="shared" si="37"/>
        <v>103.98131932282546</v>
      </c>
      <c r="Q437" t="str">
        <f t="shared" si="38"/>
        <v>theater</v>
      </c>
      <c r="R437" t="str">
        <f t="shared" si="41"/>
        <v>plays</v>
      </c>
      <c r="S437" s="9">
        <f t="shared" si="40"/>
        <v>41988.25</v>
      </c>
      <c r="T437" s="9">
        <f t="shared" si="39"/>
        <v>42000.25</v>
      </c>
    </row>
    <row r="438" spans="1:20" ht="34.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6"/>
        <v>1052.1538461538462</v>
      </c>
      <c r="P438" s="5">
        <f t="shared" si="37"/>
        <v>54.931726907630519</v>
      </c>
      <c r="Q438" t="str">
        <f t="shared" si="38"/>
        <v>music</v>
      </c>
      <c r="R438" t="str">
        <f t="shared" si="41"/>
        <v>jazz</v>
      </c>
      <c r="S438" s="9">
        <f t="shared" si="40"/>
        <v>43575.208333333328</v>
      </c>
      <c r="T438" s="9">
        <f t="shared" si="39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6"/>
        <v>123.07407407407408</v>
      </c>
      <c r="P439" s="5">
        <f t="shared" si="37"/>
        <v>51.921875</v>
      </c>
      <c r="Q439" t="str">
        <f t="shared" si="38"/>
        <v>film &amp; video</v>
      </c>
      <c r="R439" t="str">
        <f t="shared" si="41"/>
        <v>animation</v>
      </c>
      <c r="S439" s="9">
        <f t="shared" si="40"/>
        <v>42260.208333333328</v>
      </c>
      <c r="T439" s="9">
        <f t="shared" si="39"/>
        <v>42263.208333333328</v>
      </c>
    </row>
    <row r="440" spans="1:20" ht="34.5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6"/>
        <v>178.63855421686748</v>
      </c>
      <c r="P440" s="5">
        <f t="shared" si="37"/>
        <v>60.02834008097166</v>
      </c>
      <c r="Q440" t="str">
        <f t="shared" si="38"/>
        <v>theater</v>
      </c>
      <c r="R440" t="str">
        <f t="shared" si="41"/>
        <v>plays</v>
      </c>
      <c r="S440" s="9">
        <f t="shared" si="40"/>
        <v>41337.25</v>
      </c>
      <c r="T440" s="9">
        <f t="shared" si="39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6"/>
        <v>355.28169014084506</v>
      </c>
      <c r="P441" s="5">
        <f t="shared" si="37"/>
        <v>44.003488879197555</v>
      </c>
      <c r="Q441" t="str">
        <f t="shared" si="38"/>
        <v>film &amp; video</v>
      </c>
      <c r="R441" t="str">
        <f t="shared" si="41"/>
        <v>science fiction</v>
      </c>
      <c r="S441" s="9">
        <f t="shared" si="40"/>
        <v>42680.208333333328</v>
      </c>
      <c r="T441" s="9">
        <f t="shared" si="39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6"/>
        <v>161.90634146341463</v>
      </c>
      <c r="P442" s="5">
        <f t="shared" si="37"/>
        <v>53.003513254551258</v>
      </c>
      <c r="Q442" t="str">
        <f t="shared" si="38"/>
        <v>film &amp; video</v>
      </c>
      <c r="R442" t="str">
        <f t="shared" si="41"/>
        <v>television</v>
      </c>
      <c r="S442" s="9">
        <f t="shared" si="40"/>
        <v>42916.208333333328</v>
      </c>
      <c r="T442" s="9">
        <f t="shared" si="39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6"/>
        <v>24.914285714285715</v>
      </c>
      <c r="P443" s="5">
        <f t="shared" si="37"/>
        <v>54.5</v>
      </c>
      <c r="Q443" t="str">
        <f t="shared" si="38"/>
        <v>technology</v>
      </c>
      <c r="R443" t="str">
        <f t="shared" si="41"/>
        <v>wearables</v>
      </c>
      <c r="S443" s="9">
        <f t="shared" si="40"/>
        <v>41025.208333333336</v>
      </c>
      <c r="T443" s="9">
        <f t="shared" si="39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6"/>
        <v>198.72222222222223</v>
      </c>
      <c r="P444" s="5">
        <f t="shared" si="37"/>
        <v>75.04195804195804</v>
      </c>
      <c r="Q444" t="str">
        <f t="shared" si="38"/>
        <v>theater</v>
      </c>
      <c r="R444" t="str">
        <f t="shared" si="41"/>
        <v>plays</v>
      </c>
      <c r="S444" s="9">
        <f t="shared" si="40"/>
        <v>42980.208333333328</v>
      </c>
      <c r="T444" s="9">
        <f t="shared" si="39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6"/>
        <v>34.752688172043008</v>
      </c>
      <c r="P445" s="5">
        <f t="shared" si="37"/>
        <v>35.911111111111111</v>
      </c>
      <c r="Q445" t="str">
        <f t="shared" si="38"/>
        <v>theater</v>
      </c>
      <c r="R445" t="str">
        <f t="shared" si="41"/>
        <v>plays</v>
      </c>
      <c r="S445" s="9">
        <f t="shared" si="40"/>
        <v>40451.208333333336</v>
      </c>
      <c r="T445" s="9">
        <f t="shared" si="39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6"/>
        <v>176.41935483870967</v>
      </c>
      <c r="P446" s="5">
        <f t="shared" si="37"/>
        <v>36.952702702702702</v>
      </c>
      <c r="Q446" t="str">
        <f t="shared" si="38"/>
        <v>music</v>
      </c>
      <c r="R446" t="str">
        <f t="shared" si="41"/>
        <v>indie rock</v>
      </c>
      <c r="S446" s="9">
        <f t="shared" si="40"/>
        <v>40748.208333333336</v>
      </c>
      <c r="T446" s="9">
        <f t="shared" si="39"/>
        <v>40750.208333333336</v>
      </c>
    </row>
    <row r="447" spans="1:20" ht="34.5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6"/>
        <v>511.38095238095235</v>
      </c>
      <c r="P447" s="5">
        <f t="shared" si="37"/>
        <v>63.170588235294119</v>
      </c>
      <c r="Q447" t="str">
        <f t="shared" si="38"/>
        <v>theater</v>
      </c>
      <c r="R447" t="str">
        <f t="shared" si="41"/>
        <v>plays</v>
      </c>
      <c r="S447" s="9">
        <f t="shared" si="40"/>
        <v>40515.25</v>
      </c>
      <c r="T447" s="9">
        <f t="shared" si="39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6"/>
        <v>82.044117647058826</v>
      </c>
      <c r="P448" s="5">
        <f t="shared" si="37"/>
        <v>29.99462365591398</v>
      </c>
      <c r="Q448" t="str">
        <f t="shared" si="38"/>
        <v>technology</v>
      </c>
      <c r="R448" t="str">
        <f t="shared" si="41"/>
        <v>wearables</v>
      </c>
      <c r="S448" s="9">
        <f t="shared" si="40"/>
        <v>41261.25</v>
      </c>
      <c r="T448" s="9">
        <f t="shared" si="39"/>
        <v>41263.25</v>
      </c>
    </row>
    <row r="449" spans="1:20" ht="34.5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6"/>
        <v>24.326030927835053</v>
      </c>
      <c r="P449" s="5">
        <f t="shared" si="37"/>
        <v>86</v>
      </c>
      <c r="Q449" t="str">
        <f t="shared" si="38"/>
        <v>film &amp; video</v>
      </c>
      <c r="R449" t="str">
        <f t="shared" si="41"/>
        <v>television</v>
      </c>
      <c r="S449" s="9">
        <f t="shared" si="40"/>
        <v>43088.25</v>
      </c>
      <c r="T449" s="9">
        <f t="shared" si="39"/>
        <v>43104.25</v>
      </c>
    </row>
    <row r="450" spans="1:20" ht="34.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6"/>
        <v>50.482758620689658</v>
      </c>
      <c r="P450" s="5">
        <f t="shared" si="37"/>
        <v>75.014876033057845</v>
      </c>
      <c r="Q450" t="str">
        <f t="shared" si="38"/>
        <v>games</v>
      </c>
      <c r="R450" t="str">
        <f t="shared" si="41"/>
        <v>video games</v>
      </c>
      <c r="S450" s="9">
        <f t="shared" si="40"/>
        <v>41378.208333333336</v>
      </c>
      <c r="T450" s="9">
        <f t="shared" si="39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2">(E451/D451)*100</f>
        <v>967</v>
      </c>
      <c r="P451" s="5">
        <f t="shared" ref="P451:P514" si="43">E451/G451</f>
        <v>101.19767441860465</v>
      </c>
      <c r="Q451" t="str">
        <f t="shared" ref="Q451:Q514" si="44">LEFT(N451,SEARCH("/",N451)-1)</f>
        <v>games</v>
      </c>
      <c r="R451" t="str">
        <f t="shared" si="41"/>
        <v>video games</v>
      </c>
      <c r="S451" s="9">
        <f t="shared" si="40"/>
        <v>43530.25</v>
      </c>
      <c r="T451" s="9">
        <f t="shared" ref="T451:T514" si="45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2"/>
        <v>4</v>
      </c>
      <c r="P452" s="5">
        <f t="shared" si="43"/>
        <v>4</v>
      </c>
      <c r="Q452" t="str">
        <f t="shared" si="44"/>
        <v>film &amp; video</v>
      </c>
      <c r="R452" t="str">
        <f t="shared" si="41"/>
        <v>animation</v>
      </c>
      <c r="S452" s="9">
        <f t="shared" ref="S452:S515" si="46">(((J452/60)/60)/24)+DATE(1970,1,1)</f>
        <v>43394.208333333328</v>
      </c>
      <c r="T452" s="9">
        <f t="shared" si="45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2"/>
        <v>122.84501347708894</v>
      </c>
      <c r="P453" s="5">
        <f t="shared" si="43"/>
        <v>29.001272669424118</v>
      </c>
      <c r="Q453" t="str">
        <f t="shared" si="44"/>
        <v>music</v>
      </c>
      <c r="R453" t="str">
        <f t="shared" ref="R453:R516" si="47">RIGHT(N453,LEN(N453)-SEARCH("/",N453))</f>
        <v>rock</v>
      </c>
      <c r="S453" s="9">
        <f t="shared" si="46"/>
        <v>42935.208333333328</v>
      </c>
      <c r="T453" s="9">
        <f t="shared" si="45"/>
        <v>42966.208333333328</v>
      </c>
    </row>
    <row r="454" spans="1:20" ht="34.5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2"/>
        <v>63.4375</v>
      </c>
      <c r="P454" s="5">
        <f t="shared" si="43"/>
        <v>98.225806451612897</v>
      </c>
      <c r="Q454" t="str">
        <f t="shared" si="44"/>
        <v>film &amp; video</v>
      </c>
      <c r="R454" t="str">
        <f t="shared" si="47"/>
        <v>drama</v>
      </c>
      <c r="S454" s="9">
        <f t="shared" si="46"/>
        <v>40365.208333333336</v>
      </c>
      <c r="T454" s="9">
        <f t="shared" si="45"/>
        <v>40366.208333333336</v>
      </c>
    </row>
    <row r="455" spans="1:20" ht="34.5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2"/>
        <v>56.331688596491226</v>
      </c>
      <c r="P455" s="5">
        <f t="shared" si="43"/>
        <v>87.001693480101608</v>
      </c>
      <c r="Q455" t="str">
        <f t="shared" si="44"/>
        <v>film &amp; video</v>
      </c>
      <c r="R455" t="str">
        <f t="shared" si="47"/>
        <v>science fiction</v>
      </c>
      <c r="S455" s="9">
        <f t="shared" si="46"/>
        <v>42705.25</v>
      </c>
      <c r="T455" s="9">
        <f t="shared" si="45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2"/>
        <v>44.074999999999996</v>
      </c>
      <c r="P456" s="5">
        <f t="shared" si="43"/>
        <v>45.205128205128204</v>
      </c>
      <c r="Q456" t="str">
        <f t="shared" si="44"/>
        <v>film &amp; video</v>
      </c>
      <c r="R456" t="str">
        <f t="shared" si="47"/>
        <v>drama</v>
      </c>
      <c r="S456" s="9">
        <f t="shared" si="46"/>
        <v>41568.208333333336</v>
      </c>
      <c r="T456" s="9">
        <f t="shared" si="45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2"/>
        <v>118.37253218884121</v>
      </c>
      <c r="P457" s="5">
        <f t="shared" si="43"/>
        <v>37.001341561577675</v>
      </c>
      <c r="Q457" t="str">
        <f t="shared" si="44"/>
        <v>theater</v>
      </c>
      <c r="R457" t="str">
        <f t="shared" si="47"/>
        <v>plays</v>
      </c>
      <c r="S457" s="9">
        <f t="shared" si="46"/>
        <v>40809.208333333336</v>
      </c>
      <c r="T457" s="9">
        <f t="shared" si="45"/>
        <v>40832.208333333336</v>
      </c>
    </row>
    <row r="458" spans="1:20" ht="34.5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2"/>
        <v>104.1243169398907</v>
      </c>
      <c r="P458" s="5">
        <f t="shared" si="43"/>
        <v>94.976947040498445</v>
      </c>
      <c r="Q458" t="str">
        <f t="shared" si="44"/>
        <v>music</v>
      </c>
      <c r="R458" t="str">
        <f t="shared" si="47"/>
        <v>indie rock</v>
      </c>
      <c r="S458" s="9">
        <f t="shared" si="46"/>
        <v>43141.25</v>
      </c>
      <c r="T458" s="9">
        <f t="shared" si="45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2"/>
        <v>26.640000000000004</v>
      </c>
      <c r="P459" s="5">
        <f t="shared" si="43"/>
        <v>28.956521739130434</v>
      </c>
      <c r="Q459" t="str">
        <f t="shared" si="44"/>
        <v>theater</v>
      </c>
      <c r="R459" t="str">
        <f t="shared" si="47"/>
        <v>plays</v>
      </c>
      <c r="S459" s="9">
        <f t="shared" si="46"/>
        <v>42657.208333333328</v>
      </c>
      <c r="T459" s="9">
        <f t="shared" si="45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2"/>
        <v>351.20118343195264</v>
      </c>
      <c r="P460" s="5">
        <f t="shared" si="43"/>
        <v>55.993396226415094</v>
      </c>
      <c r="Q460" t="str">
        <f t="shared" si="44"/>
        <v>theater</v>
      </c>
      <c r="R460" t="str">
        <f t="shared" si="47"/>
        <v>plays</v>
      </c>
      <c r="S460" s="9">
        <f t="shared" si="46"/>
        <v>40265.208333333336</v>
      </c>
      <c r="T460" s="9">
        <f t="shared" si="45"/>
        <v>40309.208333333336</v>
      </c>
    </row>
    <row r="461" spans="1:20" ht="34.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2"/>
        <v>90.063492063492063</v>
      </c>
      <c r="P461" s="5">
        <f t="shared" si="43"/>
        <v>54.038095238095238</v>
      </c>
      <c r="Q461" t="str">
        <f t="shared" si="44"/>
        <v>film &amp; video</v>
      </c>
      <c r="R461" t="str">
        <f t="shared" si="47"/>
        <v>documentary</v>
      </c>
      <c r="S461" s="9">
        <f t="shared" si="46"/>
        <v>42001.25</v>
      </c>
      <c r="T461" s="9">
        <f t="shared" si="45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2"/>
        <v>171.625</v>
      </c>
      <c r="P462" s="5">
        <f t="shared" si="43"/>
        <v>82.38</v>
      </c>
      <c r="Q462" t="str">
        <f t="shared" si="44"/>
        <v>theater</v>
      </c>
      <c r="R462" t="str">
        <f t="shared" si="47"/>
        <v>plays</v>
      </c>
      <c r="S462" s="9">
        <f t="shared" si="46"/>
        <v>40399.208333333336</v>
      </c>
      <c r="T462" s="9">
        <f t="shared" si="45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2"/>
        <v>141.04655870445345</v>
      </c>
      <c r="P463" s="5">
        <f t="shared" si="43"/>
        <v>66.997115384615384</v>
      </c>
      <c r="Q463" t="str">
        <f t="shared" si="44"/>
        <v>film &amp; video</v>
      </c>
      <c r="R463" t="str">
        <f t="shared" si="47"/>
        <v>drama</v>
      </c>
      <c r="S463" s="9">
        <f t="shared" si="46"/>
        <v>41757.208333333336</v>
      </c>
      <c r="T463" s="9">
        <f t="shared" si="45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2"/>
        <v>30.57944915254237</v>
      </c>
      <c r="P464" s="5">
        <f t="shared" si="43"/>
        <v>107.91401869158878</v>
      </c>
      <c r="Q464" t="str">
        <f t="shared" si="44"/>
        <v>games</v>
      </c>
      <c r="R464" t="str">
        <f t="shared" si="47"/>
        <v>mobile games</v>
      </c>
      <c r="S464" s="9">
        <f t="shared" si="46"/>
        <v>41304.25</v>
      </c>
      <c r="T464" s="9">
        <f t="shared" si="45"/>
        <v>41342.25</v>
      </c>
    </row>
    <row r="465" spans="1:20" ht="34.5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2"/>
        <v>108.16455696202532</v>
      </c>
      <c r="P465" s="5">
        <f t="shared" si="43"/>
        <v>69.009501187648453</v>
      </c>
      <c r="Q465" t="str">
        <f t="shared" si="44"/>
        <v>film &amp; video</v>
      </c>
      <c r="R465" t="str">
        <f t="shared" si="47"/>
        <v>animation</v>
      </c>
      <c r="S465" s="9">
        <f t="shared" si="46"/>
        <v>41639.25</v>
      </c>
      <c r="T465" s="9">
        <f t="shared" si="45"/>
        <v>41643.25</v>
      </c>
    </row>
    <row r="466" spans="1:20" ht="34.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2"/>
        <v>133.45505617977528</v>
      </c>
      <c r="P466" s="5">
        <f t="shared" si="43"/>
        <v>39.006568144499177</v>
      </c>
      <c r="Q466" t="str">
        <f t="shared" si="44"/>
        <v>theater</v>
      </c>
      <c r="R466" t="str">
        <f t="shared" si="47"/>
        <v>plays</v>
      </c>
      <c r="S466" s="9">
        <f t="shared" si="46"/>
        <v>43142.25</v>
      </c>
      <c r="T466" s="9">
        <f t="shared" si="45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2"/>
        <v>187.85106382978722</v>
      </c>
      <c r="P467" s="5">
        <f t="shared" si="43"/>
        <v>110.3625</v>
      </c>
      <c r="Q467" t="str">
        <f t="shared" si="44"/>
        <v>publishing</v>
      </c>
      <c r="R467" t="str">
        <f t="shared" si="47"/>
        <v>translations</v>
      </c>
      <c r="S467" s="9">
        <f t="shared" si="46"/>
        <v>43127.25</v>
      </c>
      <c r="T467" s="9">
        <f t="shared" si="45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2"/>
        <v>332</v>
      </c>
      <c r="P468" s="5">
        <f t="shared" si="43"/>
        <v>94.857142857142861</v>
      </c>
      <c r="Q468" t="str">
        <f t="shared" si="44"/>
        <v>technology</v>
      </c>
      <c r="R468" t="str">
        <f t="shared" si="47"/>
        <v>wearables</v>
      </c>
      <c r="S468" s="9">
        <f t="shared" si="46"/>
        <v>41409.208333333336</v>
      </c>
      <c r="T468" s="9">
        <f t="shared" si="45"/>
        <v>41432.208333333336</v>
      </c>
    </row>
    <row r="469" spans="1:20" ht="34.5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2"/>
        <v>575.21428571428578</v>
      </c>
      <c r="P469" s="5">
        <f t="shared" si="43"/>
        <v>57.935251798561154</v>
      </c>
      <c r="Q469" t="str">
        <f t="shared" si="44"/>
        <v>technology</v>
      </c>
      <c r="R469" t="str">
        <f t="shared" si="47"/>
        <v>web</v>
      </c>
      <c r="S469" s="9">
        <f t="shared" si="46"/>
        <v>42331.25</v>
      </c>
      <c r="T469" s="9">
        <f t="shared" si="45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2"/>
        <v>40.5</v>
      </c>
      <c r="P470" s="5">
        <f t="shared" si="43"/>
        <v>101.25</v>
      </c>
      <c r="Q470" t="str">
        <f t="shared" si="44"/>
        <v>theater</v>
      </c>
      <c r="R470" t="str">
        <f t="shared" si="47"/>
        <v>plays</v>
      </c>
      <c r="S470" s="9">
        <f t="shared" si="46"/>
        <v>43569.208333333328</v>
      </c>
      <c r="T470" s="9">
        <f t="shared" si="45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2"/>
        <v>184.42857142857144</v>
      </c>
      <c r="P471" s="5">
        <f t="shared" si="43"/>
        <v>64.95597484276729</v>
      </c>
      <c r="Q471" t="str">
        <f t="shared" si="44"/>
        <v>film &amp; video</v>
      </c>
      <c r="R471" t="str">
        <f t="shared" si="47"/>
        <v>drama</v>
      </c>
      <c r="S471" s="9">
        <f t="shared" si="46"/>
        <v>42142.208333333328</v>
      </c>
      <c r="T471" s="9">
        <f t="shared" si="45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2"/>
        <v>285.80555555555554</v>
      </c>
      <c r="P472" s="5">
        <f t="shared" si="43"/>
        <v>27.00524934383202</v>
      </c>
      <c r="Q472" t="str">
        <f t="shared" si="44"/>
        <v>technology</v>
      </c>
      <c r="R472" t="str">
        <f t="shared" si="47"/>
        <v>wearables</v>
      </c>
      <c r="S472" s="9">
        <f t="shared" si="46"/>
        <v>42716.25</v>
      </c>
      <c r="T472" s="9">
        <f t="shared" si="45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2"/>
        <v>319</v>
      </c>
      <c r="P473" s="5">
        <f t="shared" si="43"/>
        <v>50.97422680412371</v>
      </c>
      <c r="Q473" t="str">
        <f t="shared" si="44"/>
        <v>food</v>
      </c>
      <c r="R473" t="str">
        <f t="shared" si="47"/>
        <v>food trucks</v>
      </c>
      <c r="S473" s="9">
        <f t="shared" si="46"/>
        <v>41031.208333333336</v>
      </c>
      <c r="T473" s="9">
        <f t="shared" si="45"/>
        <v>41031.208333333336</v>
      </c>
    </row>
    <row r="474" spans="1:20" ht="34.5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2"/>
        <v>39.234070221066318</v>
      </c>
      <c r="P474" s="5">
        <f t="shared" si="43"/>
        <v>104.94260869565217</v>
      </c>
      <c r="Q474" t="str">
        <f t="shared" si="44"/>
        <v>music</v>
      </c>
      <c r="R474" t="str">
        <f t="shared" si="47"/>
        <v>rock</v>
      </c>
      <c r="S474" s="9">
        <f t="shared" si="46"/>
        <v>43535.208333333328</v>
      </c>
      <c r="T474" s="9">
        <f t="shared" si="45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2"/>
        <v>178.14000000000001</v>
      </c>
      <c r="P475" s="5">
        <f t="shared" si="43"/>
        <v>84.028301886792448</v>
      </c>
      <c r="Q475" t="str">
        <f t="shared" si="44"/>
        <v>music</v>
      </c>
      <c r="R475" t="str">
        <f t="shared" si="47"/>
        <v>electric music</v>
      </c>
      <c r="S475" s="9">
        <f t="shared" si="46"/>
        <v>43277.208333333328</v>
      </c>
      <c r="T475" s="9">
        <f t="shared" si="45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2"/>
        <v>365.15</v>
      </c>
      <c r="P476" s="5">
        <f t="shared" si="43"/>
        <v>102.85915492957747</v>
      </c>
      <c r="Q476" t="str">
        <f t="shared" si="44"/>
        <v>film &amp; video</v>
      </c>
      <c r="R476" t="str">
        <f t="shared" si="47"/>
        <v>television</v>
      </c>
      <c r="S476" s="9">
        <f t="shared" si="46"/>
        <v>41989.25</v>
      </c>
      <c r="T476" s="9">
        <f t="shared" si="45"/>
        <v>41990.25</v>
      </c>
    </row>
    <row r="477" spans="1:20" ht="34.5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2"/>
        <v>113.94594594594594</v>
      </c>
      <c r="P477" s="5">
        <f t="shared" si="43"/>
        <v>39.962085308056871</v>
      </c>
      <c r="Q477" t="str">
        <f t="shared" si="44"/>
        <v>publishing</v>
      </c>
      <c r="R477" t="str">
        <f t="shared" si="47"/>
        <v>translations</v>
      </c>
      <c r="S477" s="9">
        <f t="shared" si="46"/>
        <v>41450.208333333336</v>
      </c>
      <c r="T477" s="9">
        <f t="shared" si="45"/>
        <v>41454.208333333336</v>
      </c>
    </row>
    <row r="478" spans="1:20" ht="34.5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2"/>
        <v>29.828720626631856</v>
      </c>
      <c r="P478" s="5">
        <f t="shared" si="43"/>
        <v>51.001785714285717</v>
      </c>
      <c r="Q478" t="str">
        <f t="shared" si="44"/>
        <v>publishing</v>
      </c>
      <c r="R478" t="str">
        <f t="shared" si="47"/>
        <v>fiction</v>
      </c>
      <c r="S478" s="9">
        <f t="shared" si="46"/>
        <v>43322.208333333328</v>
      </c>
      <c r="T478" s="9">
        <f t="shared" si="45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2"/>
        <v>54.270588235294113</v>
      </c>
      <c r="P479" s="5">
        <f t="shared" si="43"/>
        <v>40.823008849557525</v>
      </c>
      <c r="Q479" t="str">
        <f t="shared" si="44"/>
        <v>film &amp; video</v>
      </c>
      <c r="R479" t="str">
        <f t="shared" si="47"/>
        <v>science fiction</v>
      </c>
      <c r="S479" s="9">
        <f t="shared" si="46"/>
        <v>40720.208333333336</v>
      </c>
      <c r="T479" s="9">
        <f t="shared" si="45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2"/>
        <v>236.34156976744185</v>
      </c>
      <c r="P480" s="5">
        <f t="shared" si="43"/>
        <v>58.999637155297535</v>
      </c>
      <c r="Q480" t="str">
        <f t="shared" si="44"/>
        <v>technology</v>
      </c>
      <c r="R480" t="str">
        <f t="shared" si="47"/>
        <v>wearables</v>
      </c>
      <c r="S480" s="9">
        <f t="shared" si="46"/>
        <v>42072.208333333328</v>
      </c>
      <c r="T480" s="9">
        <f t="shared" si="45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2"/>
        <v>512.91666666666663</v>
      </c>
      <c r="P481" s="5">
        <f t="shared" si="43"/>
        <v>71.156069364161851</v>
      </c>
      <c r="Q481" t="str">
        <f t="shared" si="44"/>
        <v>food</v>
      </c>
      <c r="R481" t="str">
        <f t="shared" si="47"/>
        <v>food trucks</v>
      </c>
      <c r="S481" s="9">
        <f t="shared" si="46"/>
        <v>42945.208333333328</v>
      </c>
      <c r="T481" s="9">
        <f t="shared" si="45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2"/>
        <v>100.65116279069768</v>
      </c>
      <c r="P482" s="5">
        <f t="shared" si="43"/>
        <v>99.494252873563212</v>
      </c>
      <c r="Q482" t="str">
        <f t="shared" si="44"/>
        <v>photography</v>
      </c>
      <c r="R482" t="str">
        <f t="shared" si="47"/>
        <v>photography books</v>
      </c>
      <c r="S482" s="9">
        <f t="shared" si="46"/>
        <v>40248.25</v>
      </c>
      <c r="T482" s="9">
        <f t="shared" si="45"/>
        <v>40257.208333333336</v>
      </c>
    </row>
    <row r="483" spans="1:20" ht="34.5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2"/>
        <v>81.348423194303152</v>
      </c>
      <c r="P483" s="5">
        <f t="shared" si="43"/>
        <v>103.98634590377114</v>
      </c>
      <c r="Q483" t="str">
        <f t="shared" si="44"/>
        <v>theater</v>
      </c>
      <c r="R483" t="str">
        <f t="shared" si="47"/>
        <v>plays</v>
      </c>
      <c r="S483" s="9">
        <f t="shared" si="46"/>
        <v>41913.208333333336</v>
      </c>
      <c r="T483" s="9">
        <f t="shared" si="45"/>
        <v>41955.25</v>
      </c>
    </row>
    <row r="484" spans="1:20" ht="34.5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2"/>
        <v>16.404761904761905</v>
      </c>
      <c r="P484" s="5">
        <f t="shared" si="43"/>
        <v>76.555555555555557</v>
      </c>
      <c r="Q484" t="str">
        <f t="shared" si="44"/>
        <v>publishing</v>
      </c>
      <c r="R484" t="str">
        <f t="shared" si="47"/>
        <v>fiction</v>
      </c>
      <c r="S484" s="9">
        <f t="shared" si="46"/>
        <v>40963.25</v>
      </c>
      <c r="T484" s="9">
        <f t="shared" si="45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2"/>
        <v>52.774617067833695</v>
      </c>
      <c r="P485" s="5">
        <f t="shared" si="43"/>
        <v>87.068592057761734</v>
      </c>
      <c r="Q485" t="str">
        <f t="shared" si="44"/>
        <v>theater</v>
      </c>
      <c r="R485" t="str">
        <f t="shared" si="47"/>
        <v>plays</v>
      </c>
      <c r="S485" s="9">
        <f t="shared" si="46"/>
        <v>43811.25</v>
      </c>
      <c r="T485" s="9">
        <f t="shared" si="45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2"/>
        <v>260.20608108108109</v>
      </c>
      <c r="P486" s="5">
        <f t="shared" si="43"/>
        <v>48.99554707379135</v>
      </c>
      <c r="Q486" t="str">
        <f t="shared" si="44"/>
        <v>food</v>
      </c>
      <c r="R486" t="str">
        <f t="shared" si="47"/>
        <v>food trucks</v>
      </c>
      <c r="S486" s="9">
        <f t="shared" si="46"/>
        <v>41855.208333333336</v>
      </c>
      <c r="T486" s="9">
        <f t="shared" si="45"/>
        <v>41904.208333333336</v>
      </c>
    </row>
    <row r="487" spans="1:20" ht="34.5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2"/>
        <v>30.73289183222958</v>
      </c>
      <c r="P487" s="5">
        <f t="shared" si="43"/>
        <v>42.969135802469133</v>
      </c>
      <c r="Q487" t="str">
        <f t="shared" si="44"/>
        <v>theater</v>
      </c>
      <c r="R487" t="str">
        <f t="shared" si="47"/>
        <v>plays</v>
      </c>
      <c r="S487" s="9">
        <f t="shared" si="46"/>
        <v>43626.208333333328</v>
      </c>
      <c r="T487" s="9">
        <f t="shared" si="45"/>
        <v>43667.208333333328</v>
      </c>
    </row>
    <row r="488" spans="1:20" ht="34.5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2"/>
        <v>13.5</v>
      </c>
      <c r="P488" s="5">
        <f t="shared" si="43"/>
        <v>33.428571428571431</v>
      </c>
      <c r="Q488" t="str">
        <f t="shared" si="44"/>
        <v>publishing</v>
      </c>
      <c r="R488" t="str">
        <f t="shared" si="47"/>
        <v>translations</v>
      </c>
      <c r="S488" s="9">
        <f t="shared" si="46"/>
        <v>43168.25</v>
      </c>
      <c r="T488" s="9">
        <f t="shared" si="45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2"/>
        <v>178.62556663644605</v>
      </c>
      <c r="P489" s="5">
        <f t="shared" si="43"/>
        <v>83.982949701619773</v>
      </c>
      <c r="Q489" t="str">
        <f t="shared" si="44"/>
        <v>theater</v>
      </c>
      <c r="R489" t="str">
        <f t="shared" si="47"/>
        <v>plays</v>
      </c>
      <c r="S489" s="9">
        <f t="shared" si="46"/>
        <v>42845.208333333328</v>
      </c>
      <c r="T489" s="9">
        <f t="shared" si="45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2"/>
        <v>220.0566037735849</v>
      </c>
      <c r="P490" s="5">
        <f t="shared" si="43"/>
        <v>101.41739130434783</v>
      </c>
      <c r="Q490" t="str">
        <f t="shared" si="44"/>
        <v>theater</v>
      </c>
      <c r="R490" t="str">
        <f t="shared" si="47"/>
        <v>plays</v>
      </c>
      <c r="S490" s="9">
        <f t="shared" si="46"/>
        <v>42403.25</v>
      </c>
      <c r="T490" s="9">
        <f t="shared" si="45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2"/>
        <v>101.5108695652174</v>
      </c>
      <c r="P491" s="5">
        <f t="shared" si="43"/>
        <v>109.87058823529412</v>
      </c>
      <c r="Q491" t="str">
        <f t="shared" si="44"/>
        <v>technology</v>
      </c>
      <c r="R491" t="str">
        <f t="shared" si="47"/>
        <v>wearables</v>
      </c>
      <c r="S491" s="9">
        <f t="shared" si="46"/>
        <v>40406.208333333336</v>
      </c>
      <c r="T491" s="9">
        <f t="shared" si="45"/>
        <v>40411.208333333336</v>
      </c>
    </row>
    <row r="492" spans="1:20" ht="34.5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2"/>
        <v>191.5</v>
      </c>
      <c r="P492" s="5">
        <f t="shared" si="43"/>
        <v>31.916666666666668</v>
      </c>
      <c r="Q492" t="str">
        <f t="shared" si="44"/>
        <v>journalism</v>
      </c>
      <c r="R492" t="str">
        <f t="shared" si="47"/>
        <v>audio</v>
      </c>
      <c r="S492" s="9">
        <f t="shared" si="46"/>
        <v>43786.25</v>
      </c>
      <c r="T492" s="9">
        <f t="shared" si="45"/>
        <v>43793.25</v>
      </c>
    </row>
    <row r="493" spans="1:20" ht="34.5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2"/>
        <v>305.34683098591546</v>
      </c>
      <c r="P493" s="5">
        <f t="shared" si="43"/>
        <v>70.993450675399103</v>
      </c>
      <c r="Q493" t="str">
        <f t="shared" si="44"/>
        <v>food</v>
      </c>
      <c r="R493" t="str">
        <f t="shared" si="47"/>
        <v>food trucks</v>
      </c>
      <c r="S493" s="9">
        <f t="shared" si="46"/>
        <v>41456.208333333336</v>
      </c>
      <c r="T493" s="9">
        <f t="shared" si="45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2"/>
        <v>23.995287958115181</v>
      </c>
      <c r="P494" s="5">
        <f t="shared" si="43"/>
        <v>77.026890756302521</v>
      </c>
      <c r="Q494" t="str">
        <f t="shared" si="44"/>
        <v>film &amp; video</v>
      </c>
      <c r="R494" t="str">
        <f t="shared" si="47"/>
        <v>shorts</v>
      </c>
      <c r="S494" s="9">
        <f t="shared" si="46"/>
        <v>40336.208333333336</v>
      </c>
      <c r="T494" s="9">
        <f t="shared" si="45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2"/>
        <v>723.77777777777771</v>
      </c>
      <c r="P495" s="5">
        <f t="shared" si="43"/>
        <v>101.78125</v>
      </c>
      <c r="Q495" t="str">
        <f t="shared" si="44"/>
        <v>photography</v>
      </c>
      <c r="R495" t="str">
        <f t="shared" si="47"/>
        <v>photography books</v>
      </c>
      <c r="S495" s="9">
        <f t="shared" si="46"/>
        <v>43645.208333333328</v>
      </c>
      <c r="T495" s="9">
        <f t="shared" si="45"/>
        <v>43658.208333333328</v>
      </c>
    </row>
    <row r="496" spans="1:20" ht="34.5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2"/>
        <v>547.36</v>
      </c>
      <c r="P496" s="5">
        <f t="shared" si="43"/>
        <v>51.059701492537314</v>
      </c>
      <c r="Q496" t="str">
        <f t="shared" si="44"/>
        <v>technology</v>
      </c>
      <c r="R496" t="str">
        <f t="shared" si="47"/>
        <v>wearables</v>
      </c>
      <c r="S496" s="9">
        <f t="shared" si="46"/>
        <v>40990.208333333336</v>
      </c>
      <c r="T496" s="9">
        <f t="shared" si="45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2"/>
        <v>414.49999999999994</v>
      </c>
      <c r="P497" s="5">
        <f t="shared" si="43"/>
        <v>68.02051282051282</v>
      </c>
      <c r="Q497" t="str">
        <f t="shared" si="44"/>
        <v>theater</v>
      </c>
      <c r="R497" t="str">
        <f t="shared" si="47"/>
        <v>plays</v>
      </c>
      <c r="S497" s="9">
        <f t="shared" si="46"/>
        <v>41800.208333333336</v>
      </c>
      <c r="T497" s="9">
        <f t="shared" si="45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2"/>
        <v>0.90696409140369971</v>
      </c>
      <c r="P498" s="5">
        <f t="shared" si="43"/>
        <v>30.87037037037037</v>
      </c>
      <c r="Q498" t="str">
        <f t="shared" si="44"/>
        <v>film &amp; video</v>
      </c>
      <c r="R498" t="str">
        <f t="shared" si="47"/>
        <v>animation</v>
      </c>
      <c r="S498" s="9">
        <f t="shared" si="46"/>
        <v>42876.208333333328</v>
      </c>
      <c r="T498" s="9">
        <f t="shared" si="45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2"/>
        <v>34.173469387755098</v>
      </c>
      <c r="P499" s="5">
        <f t="shared" si="43"/>
        <v>27.908333333333335</v>
      </c>
      <c r="Q499" t="str">
        <f t="shared" si="44"/>
        <v>technology</v>
      </c>
      <c r="R499" t="str">
        <f t="shared" si="47"/>
        <v>wearables</v>
      </c>
      <c r="S499" s="9">
        <f t="shared" si="46"/>
        <v>42724.25</v>
      </c>
      <c r="T499" s="9">
        <f t="shared" si="45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2"/>
        <v>23.948810754912099</v>
      </c>
      <c r="P500" s="5">
        <f t="shared" si="43"/>
        <v>79.994818652849744</v>
      </c>
      <c r="Q500" t="str">
        <f t="shared" si="44"/>
        <v>technology</v>
      </c>
      <c r="R500" t="str">
        <f t="shared" si="47"/>
        <v>web</v>
      </c>
      <c r="S500" s="9">
        <f t="shared" si="46"/>
        <v>42005.25</v>
      </c>
      <c r="T500" s="9">
        <f t="shared" si="45"/>
        <v>42007.25</v>
      </c>
    </row>
    <row r="501" spans="1:20" ht="34.5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2"/>
        <v>48.072649572649574</v>
      </c>
      <c r="P501" s="5">
        <f t="shared" si="43"/>
        <v>38.003378378378379</v>
      </c>
      <c r="Q501" t="str">
        <f t="shared" si="44"/>
        <v>film &amp; video</v>
      </c>
      <c r="R501" t="str">
        <f t="shared" si="47"/>
        <v>documentary</v>
      </c>
      <c r="S501" s="9">
        <f t="shared" si="46"/>
        <v>42444.208333333328</v>
      </c>
      <c r="T501" s="9">
        <f t="shared" si="45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2"/>
        <v>0</v>
      </c>
      <c r="P502" s="5" t="e">
        <f t="shared" si="43"/>
        <v>#DIV/0!</v>
      </c>
      <c r="Q502" t="str">
        <f t="shared" si="44"/>
        <v>theater</v>
      </c>
      <c r="R502" t="str">
        <f t="shared" si="47"/>
        <v>plays</v>
      </c>
      <c r="S502" s="9">
        <f t="shared" si="46"/>
        <v>41395.208333333336</v>
      </c>
      <c r="T502" s="9">
        <f t="shared" si="45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2"/>
        <v>70.145182291666657</v>
      </c>
      <c r="P503" s="5">
        <f t="shared" si="43"/>
        <v>59.990534521158132</v>
      </c>
      <c r="Q503" t="str">
        <f t="shared" si="44"/>
        <v>film &amp; video</v>
      </c>
      <c r="R503" t="str">
        <f t="shared" si="47"/>
        <v>documentary</v>
      </c>
      <c r="S503" s="9">
        <f t="shared" si="46"/>
        <v>41345.208333333336</v>
      </c>
      <c r="T503" s="9">
        <f t="shared" si="45"/>
        <v>41347.208333333336</v>
      </c>
    </row>
    <row r="504" spans="1:20" ht="34.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2"/>
        <v>529.92307692307691</v>
      </c>
      <c r="P504" s="5">
        <f t="shared" si="43"/>
        <v>37.037634408602152</v>
      </c>
      <c r="Q504" t="str">
        <f t="shared" si="44"/>
        <v>games</v>
      </c>
      <c r="R504" t="str">
        <f t="shared" si="47"/>
        <v>video games</v>
      </c>
      <c r="S504" s="9">
        <f t="shared" si="46"/>
        <v>41117.208333333336</v>
      </c>
      <c r="T504" s="9">
        <f t="shared" si="45"/>
        <v>41146.208333333336</v>
      </c>
    </row>
    <row r="505" spans="1:20" ht="34.5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2"/>
        <v>180.32549019607845</v>
      </c>
      <c r="P505" s="5">
        <f t="shared" si="43"/>
        <v>99.963043478260872</v>
      </c>
      <c r="Q505" t="str">
        <f t="shared" si="44"/>
        <v>film &amp; video</v>
      </c>
      <c r="R505" t="str">
        <f t="shared" si="47"/>
        <v>drama</v>
      </c>
      <c r="S505" s="9">
        <f t="shared" si="46"/>
        <v>42186.208333333328</v>
      </c>
      <c r="T505" s="9">
        <f t="shared" si="45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2"/>
        <v>92.320000000000007</v>
      </c>
      <c r="P506" s="5">
        <f t="shared" si="43"/>
        <v>111.6774193548387</v>
      </c>
      <c r="Q506" t="str">
        <f t="shared" si="44"/>
        <v>music</v>
      </c>
      <c r="R506" t="str">
        <f t="shared" si="47"/>
        <v>rock</v>
      </c>
      <c r="S506" s="9">
        <f t="shared" si="46"/>
        <v>42142.208333333328</v>
      </c>
      <c r="T506" s="9">
        <f t="shared" si="45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2"/>
        <v>13.901001112347053</v>
      </c>
      <c r="P507" s="5">
        <f t="shared" si="43"/>
        <v>36.014409221902014</v>
      </c>
      <c r="Q507" t="str">
        <f t="shared" si="44"/>
        <v>publishing</v>
      </c>
      <c r="R507" t="str">
        <f t="shared" si="47"/>
        <v>radio &amp; podcasts</v>
      </c>
      <c r="S507" s="9">
        <f t="shared" si="46"/>
        <v>41341.25</v>
      </c>
      <c r="T507" s="9">
        <f t="shared" si="45"/>
        <v>41383.208333333336</v>
      </c>
    </row>
    <row r="508" spans="1:20" ht="34.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2"/>
        <v>927.07777777777767</v>
      </c>
      <c r="P508" s="5">
        <f t="shared" si="43"/>
        <v>66.010284810126578</v>
      </c>
      <c r="Q508" t="str">
        <f t="shared" si="44"/>
        <v>theater</v>
      </c>
      <c r="R508" t="str">
        <f t="shared" si="47"/>
        <v>plays</v>
      </c>
      <c r="S508" s="9">
        <f t="shared" si="46"/>
        <v>43062.25</v>
      </c>
      <c r="T508" s="9">
        <f t="shared" si="45"/>
        <v>43079.25</v>
      </c>
    </row>
    <row r="509" spans="1:20" ht="34.5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2"/>
        <v>39.857142857142861</v>
      </c>
      <c r="P509" s="5">
        <f t="shared" si="43"/>
        <v>44.05263157894737</v>
      </c>
      <c r="Q509" t="str">
        <f t="shared" si="44"/>
        <v>technology</v>
      </c>
      <c r="R509" t="str">
        <f t="shared" si="47"/>
        <v>web</v>
      </c>
      <c r="S509" s="9">
        <f t="shared" si="46"/>
        <v>41373.208333333336</v>
      </c>
      <c r="T509" s="9">
        <f t="shared" si="45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2"/>
        <v>112.22929936305732</v>
      </c>
      <c r="P510" s="5">
        <f t="shared" si="43"/>
        <v>52.999726551818434</v>
      </c>
      <c r="Q510" t="str">
        <f t="shared" si="44"/>
        <v>theater</v>
      </c>
      <c r="R510" t="str">
        <f t="shared" si="47"/>
        <v>plays</v>
      </c>
      <c r="S510" s="9">
        <f t="shared" si="46"/>
        <v>43310.208333333328</v>
      </c>
      <c r="T510" s="9">
        <f t="shared" si="45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2"/>
        <v>70.925816023738875</v>
      </c>
      <c r="P511" s="5">
        <f t="shared" si="43"/>
        <v>95</v>
      </c>
      <c r="Q511" t="str">
        <f t="shared" si="44"/>
        <v>theater</v>
      </c>
      <c r="R511" t="str">
        <f t="shared" si="47"/>
        <v>plays</v>
      </c>
      <c r="S511" s="9">
        <f t="shared" si="46"/>
        <v>41034.208333333336</v>
      </c>
      <c r="T511" s="9">
        <f t="shared" si="45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2"/>
        <v>119.08974358974358</v>
      </c>
      <c r="P512" s="5">
        <f t="shared" si="43"/>
        <v>70.908396946564892</v>
      </c>
      <c r="Q512" t="str">
        <f t="shared" si="44"/>
        <v>film &amp; video</v>
      </c>
      <c r="R512" t="str">
        <f t="shared" si="47"/>
        <v>drama</v>
      </c>
      <c r="S512" s="9">
        <f t="shared" si="46"/>
        <v>43251.208333333328</v>
      </c>
      <c r="T512" s="9">
        <f t="shared" si="45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2"/>
        <v>24.017591339648174</v>
      </c>
      <c r="P513" s="5">
        <f t="shared" si="43"/>
        <v>98.060773480662988</v>
      </c>
      <c r="Q513" t="str">
        <f t="shared" si="44"/>
        <v>theater</v>
      </c>
      <c r="R513" t="str">
        <f t="shared" si="47"/>
        <v>plays</v>
      </c>
      <c r="S513" s="9">
        <f t="shared" si="46"/>
        <v>43671.208333333328</v>
      </c>
      <c r="T513" s="9">
        <f t="shared" si="45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2"/>
        <v>139.31868131868131</v>
      </c>
      <c r="P514" s="5">
        <f t="shared" si="43"/>
        <v>53.046025104602514</v>
      </c>
      <c r="Q514" t="str">
        <f t="shared" si="44"/>
        <v>games</v>
      </c>
      <c r="R514" t="str">
        <f t="shared" si="47"/>
        <v>video games</v>
      </c>
      <c r="S514" s="9">
        <f t="shared" si="46"/>
        <v>41825.208333333336</v>
      </c>
      <c r="T514" s="9">
        <f t="shared" si="45"/>
        <v>41826.208333333336</v>
      </c>
    </row>
    <row r="515" spans="1:20" ht="34.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8">(E515/D515)*100</f>
        <v>39.277108433734945</v>
      </c>
      <c r="P515" s="5">
        <f t="shared" ref="P515:P578" si="49">E515/G515</f>
        <v>93.142857142857139</v>
      </c>
      <c r="Q515" t="str">
        <f t="shared" ref="Q515:Q578" si="50">LEFT(N515,SEARCH("/",N515)-1)</f>
        <v>film &amp; video</v>
      </c>
      <c r="R515" t="str">
        <f t="shared" si="47"/>
        <v>television</v>
      </c>
      <c r="S515" s="9">
        <f t="shared" si="46"/>
        <v>40430.208333333336</v>
      </c>
      <c r="T515" s="9">
        <f t="shared" ref="T515:T578" si="51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8"/>
        <v>22.439077144917089</v>
      </c>
      <c r="P516" s="5">
        <f t="shared" si="49"/>
        <v>58.945075757575758</v>
      </c>
      <c r="Q516" t="str">
        <f t="shared" si="50"/>
        <v>music</v>
      </c>
      <c r="R516" t="str">
        <f t="shared" si="47"/>
        <v>rock</v>
      </c>
      <c r="S516" s="9">
        <f t="shared" ref="S516:S579" si="52">(((J516/60)/60)/24)+DATE(1970,1,1)</f>
        <v>41614.25</v>
      </c>
      <c r="T516" s="9">
        <f t="shared" si="51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8"/>
        <v>55.779069767441861</v>
      </c>
      <c r="P517" s="5">
        <f t="shared" si="49"/>
        <v>36.067669172932334</v>
      </c>
      <c r="Q517" t="str">
        <f t="shared" si="50"/>
        <v>theater</v>
      </c>
      <c r="R517" t="str">
        <f t="shared" ref="R517:R580" si="53">RIGHT(N517,LEN(N517)-SEARCH("/",N517))</f>
        <v>plays</v>
      </c>
      <c r="S517" s="9">
        <f t="shared" si="52"/>
        <v>40900.25</v>
      </c>
      <c r="T517" s="9">
        <f t="shared" si="51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8"/>
        <v>42.523125996810208</v>
      </c>
      <c r="P518" s="5">
        <f t="shared" si="49"/>
        <v>63.030732860520096</v>
      </c>
      <c r="Q518" t="str">
        <f t="shared" si="50"/>
        <v>publishing</v>
      </c>
      <c r="R518" t="str">
        <f t="shared" si="53"/>
        <v>nonfiction</v>
      </c>
      <c r="S518" s="9">
        <f t="shared" si="52"/>
        <v>40396.208333333336</v>
      </c>
      <c r="T518" s="9">
        <f t="shared" si="51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8"/>
        <v>112.00000000000001</v>
      </c>
      <c r="P519" s="5">
        <f t="shared" si="49"/>
        <v>84.717948717948715</v>
      </c>
      <c r="Q519" t="str">
        <f t="shared" si="50"/>
        <v>food</v>
      </c>
      <c r="R519" t="str">
        <f t="shared" si="53"/>
        <v>food trucks</v>
      </c>
      <c r="S519" s="9">
        <f t="shared" si="52"/>
        <v>42860.208333333328</v>
      </c>
      <c r="T519" s="9">
        <f t="shared" si="51"/>
        <v>42865.208333333328</v>
      </c>
    </row>
    <row r="520" spans="1:20" ht="34.5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8"/>
        <v>7.0681818181818183</v>
      </c>
      <c r="P520" s="5">
        <f t="shared" si="49"/>
        <v>62.2</v>
      </c>
      <c r="Q520" t="str">
        <f t="shared" si="50"/>
        <v>film &amp; video</v>
      </c>
      <c r="R520" t="str">
        <f t="shared" si="53"/>
        <v>animation</v>
      </c>
      <c r="S520" s="9">
        <f t="shared" si="52"/>
        <v>43154.25</v>
      </c>
      <c r="T520" s="9">
        <f t="shared" si="51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8"/>
        <v>101.74563871693867</v>
      </c>
      <c r="P521" s="5">
        <f t="shared" si="49"/>
        <v>101.97518330513255</v>
      </c>
      <c r="Q521" t="str">
        <f t="shared" si="50"/>
        <v>music</v>
      </c>
      <c r="R521" t="str">
        <f t="shared" si="53"/>
        <v>rock</v>
      </c>
      <c r="S521" s="9">
        <f t="shared" si="52"/>
        <v>42012.25</v>
      </c>
      <c r="T521" s="9">
        <f t="shared" si="51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8"/>
        <v>425.75</v>
      </c>
      <c r="P522" s="5">
        <f t="shared" si="49"/>
        <v>106.4375</v>
      </c>
      <c r="Q522" t="str">
        <f t="shared" si="50"/>
        <v>theater</v>
      </c>
      <c r="R522" t="str">
        <f t="shared" si="53"/>
        <v>plays</v>
      </c>
      <c r="S522" s="9">
        <f t="shared" si="52"/>
        <v>43574.208333333328</v>
      </c>
      <c r="T522" s="9">
        <f t="shared" si="51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8"/>
        <v>145.53947368421052</v>
      </c>
      <c r="P523" s="5">
        <f t="shared" si="49"/>
        <v>29.975609756097562</v>
      </c>
      <c r="Q523" t="str">
        <f t="shared" si="50"/>
        <v>film &amp; video</v>
      </c>
      <c r="R523" t="str">
        <f t="shared" si="53"/>
        <v>drama</v>
      </c>
      <c r="S523" s="9">
        <f t="shared" si="52"/>
        <v>42605.208333333328</v>
      </c>
      <c r="T523" s="9">
        <f t="shared" si="51"/>
        <v>42611.208333333328</v>
      </c>
    </row>
    <row r="524" spans="1:20" ht="34.5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8"/>
        <v>32.453465346534657</v>
      </c>
      <c r="P524" s="5">
        <f t="shared" si="49"/>
        <v>85.806282722513089</v>
      </c>
      <c r="Q524" t="str">
        <f t="shared" si="50"/>
        <v>film &amp; video</v>
      </c>
      <c r="R524" t="str">
        <f t="shared" si="53"/>
        <v>shorts</v>
      </c>
      <c r="S524" s="9">
        <f t="shared" si="52"/>
        <v>41093.208333333336</v>
      </c>
      <c r="T524" s="9">
        <f t="shared" si="51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8"/>
        <v>700.33333333333326</v>
      </c>
      <c r="P525" s="5">
        <f t="shared" si="49"/>
        <v>70.82022471910112</v>
      </c>
      <c r="Q525" t="str">
        <f t="shared" si="50"/>
        <v>film &amp; video</v>
      </c>
      <c r="R525" t="str">
        <f t="shared" si="53"/>
        <v>shorts</v>
      </c>
      <c r="S525" s="9">
        <f t="shared" si="52"/>
        <v>40241.25</v>
      </c>
      <c r="T525" s="9">
        <f t="shared" si="51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8"/>
        <v>83.904860392967933</v>
      </c>
      <c r="P526" s="5">
        <f t="shared" si="49"/>
        <v>40.998484082870135</v>
      </c>
      <c r="Q526" t="str">
        <f t="shared" si="50"/>
        <v>theater</v>
      </c>
      <c r="R526" t="str">
        <f t="shared" si="53"/>
        <v>plays</v>
      </c>
      <c r="S526" s="9">
        <f t="shared" si="52"/>
        <v>40294.208333333336</v>
      </c>
      <c r="T526" s="9">
        <f t="shared" si="51"/>
        <v>40307.208333333336</v>
      </c>
    </row>
    <row r="527" spans="1:20" ht="34.5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8"/>
        <v>84.19047619047619</v>
      </c>
      <c r="P527" s="5">
        <f t="shared" si="49"/>
        <v>28.063492063492063</v>
      </c>
      <c r="Q527" t="str">
        <f t="shared" si="50"/>
        <v>technology</v>
      </c>
      <c r="R527" t="str">
        <f t="shared" si="53"/>
        <v>wearables</v>
      </c>
      <c r="S527" s="9">
        <f t="shared" si="52"/>
        <v>40505.25</v>
      </c>
      <c r="T527" s="9">
        <f t="shared" si="51"/>
        <v>40509.25</v>
      </c>
    </row>
    <row r="528" spans="1:20" ht="34.5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8"/>
        <v>155.95180722891567</v>
      </c>
      <c r="P528" s="5">
        <f t="shared" si="49"/>
        <v>88.054421768707485</v>
      </c>
      <c r="Q528" t="str">
        <f t="shared" si="50"/>
        <v>theater</v>
      </c>
      <c r="R528" t="str">
        <f t="shared" si="53"/>
        <v>plays</v>
      </c>
      <c r="S528" s="9">
        <f t="shared" si="52"/>
        <v>42364.25</v>
      </c>
      <c r="T528" s="9">
        <f t="shared" si="51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8"/>
        <v>99.619450317124731</v>
      </c>
      <c r="P529" s="5">
        <f t="shared" si="49"/>
        <v>31</v>
      </c>
      <c r="Q529" t="str">
        <f t="shared" si="50"/>
        <v>film &amp; video</v>
      </c>
      <c r="R529" t="str">
        <f t="shared" si="53"/>
        <v>animation</v>
      </c>
      <c r="S529" s="9">
        <f t="shared" si="52"/>
        <v>42405.25</v>
      </c>
      <c r="T529" s="9">
        <f t="shared" si="51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8"/>
        <v>80.300000000000011</v>
      </c>
      <c r="P530" s="5">
        <f t="shared" si="49"/>
        <v>90.337500000000006</v>
      </c>
      <c r="Q530" t="str">
        <f t="shared" si="50"/>
        <v>music</v>
      </c>
      <c r="R530" t="str">
        <f t="shared" si="53"/>
        <v>indie rock</v>
      </c>
      <c r="S530" s="9">
        <f t="shared" si="52"/>
        <v>41601.25</v>
      </c>
      <c r="T530" s="9">
        <f t="shared" si="51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8"/>
        <v>11.254901960784313</v>
      </c>
      <c r="P531" s="5">
        <f t="shared" si="49"/>
        <v>63.777777777777779</v>
      </c>
      <c r="Q531" t="str">
        <f t="shared" si="50"/>
        <v>games</v>
      </c>
      <c r="R531" t="str">
        <f t="shared" si="53"/>
        <v>video games</v>
      </c>
      <c r="S531" s="9">
        <f t="shared" si="52"/>
        <v>41769.208333333336</v>
      </c>
      <c r="T531" s="9">
        <f t="shared" si="51"/>
        <v>41797.208333333336</v>
      </c>
    </row>
    <row r="532" spans="1:20" ht="34.5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8"/>
        <v>91.740952380952379</v>
      </c>
      <c r="P532" s="5">
        <f t="shared" si="49"/>
        <v>53.995515695067262</v>
      </c>
      <c r="Q532" t="str">
        <f t="shared" si="50"/>
        <v>publishing</v>
      </c>
      <c r="R532" t="str">
        <f t="shared" si="53"/>
        <v>fiction</v>
      </c>
      <c r="S532" s="9">
        <f t="shared" si="52"/>
        <v>40421.208333333336</v>
      </c>
      <c r="T532" s="9">
        <f t="shared" si="51"/>
        <v>40435.208333333336</v>
      </c>
    </row>
    <row r="533" spans="1:20" ht="34.5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8"/>
        <v>95.521156936261391</v>
      </c>
      <c r="P533" s="5">
        <f t="shared" si="49"/>
        <v>48.993956043956047</v>
      </c>
      <c r="Q533" t="str">
        <f t="shared" si="50"/>
        <v>games</v>
      </c>
      <c r="R533" t="str">
        <f t="shared" si="53"/>
        <v>video games</v>
      </c>
      <c r="S533" s="9">
        <f t="shared" si="52"/>
        <v>41589.25</v>
      </c>
      <c r="T533" s="9">
        <f t="shared" si="51"/>
        <v>41645.25</v>
      </c>
    </row>
    <row r="534" spans="1:20" ht="34.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8"/>
        <v>502.87499999999994</v>
      </c>
      <c r="P534" s="5">
        <f t="shared" si="49"/>
        <v>63.857142857142854</v>
      </c>
      <c r="Q534" t="str">
        <f t="shared" si="50"/>
        <v>theater</v>
      </c>
      <c r="R534" t="str">
        <f t="shared" si="53"/>
        <v>plays</v>
      </c>
      <c r="S534" s="9">
        <f t="shared" si="52"/>
        <v>43125.25</v>
      </c>
      <c r="T534" s="9">
        <f t="shared" si="51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8"/>
        <v>159.24394463667818</v>
      </c>
      <c r="P535" s="5">
        <f t="shared" si="49"/>
        <v>82.996393146979258</v>
      </c>
      <c r="Q535" t="str">
        <f t="shared" si="50"/>
        <v>music</v>
      </c>
      <c r="R535" t="str">
        <f t="shared" si="53"/>
        <v>indie rock</v>
      </c>
      <c r="S535" s="9">
        <f t="shared" si="52"/>
        <v>41479.208333333336</v>
      </c>
      <c r="T535" s="9">
        <f t="shared" si="51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8"/>
        <v>15.022446689113355</v>
      </c>
      <c r="P536" s="5">
        <f t="shared" si="49"/>
        <v>55.08230452674897</v>
      </c>
      <c r="Q536" t="str">
        <f t="shared" si="50"/>
        <v>film &amp; video</v>
      </c>
      <c r="R536" t="str">
        <f t="shared" si="53"/>
        <v>drama</v>
      </c>
      <c r="S536" s="9">
        <f t="shared" si="52"/>
        <v>43329.208333333328</v>
      </c>
      <c r="T536" s="9">
        <f t="shared" si="51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8"/>
        <v>482.03846153846149</v>
      </c>
      <c r="P537" s="5">
        <f t="shared" si="49"/>
        <v>62.044554455445542</v>
      </c>
      <c r="Q537" t="str">
        <f t="shared" si="50"/>
        <v>theater</v>
      </c>
      <c r="R537" t="str">
        <f t="shared" si="53"/>
        <v>plays</v>
      </c>
      <c r="S537" s="9">
        <f t="shared" si="52"/>
        <v>43259.208333333328</v>
      </c>
      <c r="T537" s="9">
        <f t="shared" si="51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8"/>
        <v>149.96938775510205</v>
      </c>
      <c r="P538" s="5">
        <f t="shared" si="49"/>
        <v>104.97857142857143</v>
      </c>
      <c r="Q538" t="str">
        <f t="shared" si="50"/>
        <v>publishing</v>
      </c>
      <c r="R538" t="str">
        <f t="shared" si="53"/>
        <v>fiction</v>
      </c>
      <c r="S538" s="9">
        <f t="shared" si="52"/>
        <v>40414.208333333336</v>
      </c>
      <c r="T538" s="9">
        <f t="shared" si="51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8"/>
        <v>117.22156398104266</v>
      </c>
      <c r="P539" s="5">
        <f t="shared" si="49"/>
        <v>94.044676806083643</v>
      </c>
      <c r="Q539" t="str">
        <f t="shared" si="50"/>
        <v>film &amp; video</v>
      </c>
      <c r="R539" t="str">
        <f t="shared" si="53"/>
        <v>documentary</v>
      </c>
      <c r="S539" s="9">
        <f t="shared" si="52"/>
        <v>43342.208333333328</v>
      </c>
      <c r="T539" s="9">
        <f t="shared" si="51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8"/>
        <v>37.695968274950431</v>
      </c>
      <c r="P540" s="5">
        <f t="shared" si="49"/>
        <v>44.007716049382715</v>
      </c>
      <c r="Q540" t="str">
        <f t="shared" si="50"/>
        <v>games</v>
      </c>
      <c r="R540" t="str">
        <f t="shared" si="53"/>
        <v>mobile games</v>
      </c>
      <c r="S540" s="9">
        <f t="shared" si="52"/>
        <v>41539.208333333336</v>
      </c>
      <c r="T540" s="9">
        <f t="shared" si="51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8"/>
        <v>72.653061224489804</v>
      </c>
      <c r="P541" s="5">
        <f t="shared" si="49"/>
        <v>92.467532467532465</v>
      </c>
      <c r="Q541" t="str">
        <f t="shared" si="50"/>
        <v>food</v>
      </c>
      <c r="R541" t="str">
        <f t="shared" si="53"/>
        <v>food trucks</v>
      </c>
      <c r="S541" s="9">
        <f t="shared" si="52"/>
        <v>43647.208333333328</v>
      </c>
      <c r="T541" s="9">
        <f t="shared" si="51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8"/>
        <v>265.98113207547169</v>
      </c>
      <c r="P542" s="5">
        <f t="shared" si="49"/>
        <v>57.072874493927124</v>
      </c>
      <c r="Q542" t="str">
        <f t="shared" si="50"/>
        <v>photography</v>
      </c>
      <c r="R542" t="str">
        <f t="shared" si="53"/>
        <v>photography books</v>
      </c>
      <c r="S542" s="9">
        <f t="shared" si="52"/>
        <v>43225.208333333328</v>
      </c>
      <c r="T542" s="9">
        <f t="shared" si="51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8"/>
        <v>24.205617977528089</v>
      </c>
      <c r="P543" s="5">
        <f t="shared" si="49"/>
        <v>109.07848101265823</v>
      </c>
      <c r="Q543" t="str">
        <f t="shared" si="50"/>
        <v>games</v>
      </c>
      <c r="R543" t="str">
        <f t="shared" si="53"/>
        <v>mobile games</v>
      </c>
      <c r="S543" s="9">
        <f t="shared" si="52"/>
        <v>42165.208333333328</v>
      </c>
      <c r="T543" s="9">
        <f t="shared" si="51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8"/>
        <v>2.5064935064935066</v>
      </c>
      <c r="P544" s="5">
        <f t="shared" si="49"/>
        <v>39.387755102040813</v>
      </c>
      <c r="Q544" t="str">
        <f t="shared" si="50"/>
        <v>music</v>
      </c>
      <c r="R544" t="str">
        <f t="shared" si="53"/>
        <v>indie rock</v>
      </c>
      <c r="S544" s="9">
        <f t="shared" si="52"/>
        <v>42391.25</v>
      </c>
      <c r="T544" s="9">
        <f t="shared" si="51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8"/>
        <v>16.329799764428738</v>
      </c>
      <c r="P545" s="5">
        <f t="shared" si="49"/>
        <v>77.022222222222226</v>
      </c>
      <c r="Q545" t="str">
        <f t="shared" si="50"/>
        <v>games</v>
      </c>
      <c r="R545" t="str">
        <f t="shared" si="53"/>
        <v>video games</v>
      </c>
      <c r="S545" s="9">
        <f t="shared" si="52"/>
        <v>41528.208333333336</v>
      </c>
      <c r="T545" s="9">
        <f t="shared" si="51"/>
        <v>41543.208333333336</v>
      </c>
    </row>
    <row r="546" spans="1:20" ht="34.5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8"/>
        <v>276.5</v>
      </c>
      <c r="P546" s="5">
        <f t="shared" si="49"/>
        <v>92.166666666666671</v>
      </c>
      <c r="Q546" t="str">
        <f t="shared" si="50"/>
        <v>music</v>
      </c>
      <c r="R546" t="str">
        <f t="shared" si="53"/>
        <v>rock</v>
      </c>
      <c r="S546" s="9">
        <f t="shared" si="52"/>
        <v>42377.25</v>
      </c>
      <c r="T546" s="9">
        <f t="shared" si="51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8"/>
        <v>88.803571428571431</v>
      </c>
      <c r="P547" s="5">
        <f t="shared" si="49"/>
        <v>61.007063197026021</v>
      </c>
      <c r="Q547" t="str">
        <f t="shared" si="50"/>
        <v>theater</v>
      </c>
      <c r="R547" t="str">
        <f t="shared" si="53"/>
        <v>plays</v>
      </c>
      <c r="S547" s="9">
        <f t="shared" si="52"/>
        <v>43824.25</v>
      </c>
      <c r="T547" s="9">
        <f t="shared" si="51"/>
        <v>43844.25</v>
      </c>
    </row>
    <row r="548" spans="1:20" ht="34.5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8"/>
        <v>163.57142857142856</v>
      </c>
      <c r="P548" s="5">
        <f t="shared" si="49"/>
        <v>78.068181818181813</v>
      </c>
      <c r="Q548" t="str">
        <f t="shared" si="50"/>
        <v>theater</v>
      </c>
      <c r="R548" t="str">
        <f t="shared" si="53"/>
        <v>plays</v>
      </c>
      <c r="S548" s="9">
        <f t="shared" si="52"/>
        <v>43360.208333333328</v>
      </c>
      <c r="T548" s="9">
        <f t="shared" si="51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8"/>
        <v>969</v>
      </c>
      <c r="P549" s="5">
        <f t="shared" si="49"/>
        <v>80.75</v>
      </c>
      <c r="Q549" t="str">
        <f t="shared" si="50"/>
        <v>film &amp; video</v>
      </c>
      <c r="R549" t="str">
        <f t="shared" si="53"/>
        <v>drama</v>
      </c>
      <c r="S549" s="9">
        <f t="shared" si="52"/>
        <v>42029.25</v>
      </c>
      <c r="T549" s="9">
        <f t="shared" si="51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8"/>
        <v>270.91376701966715</v>
      </c>
      <c r="P550" s="5">
        <f t="shared" si="49"/>
        <v>59.991289782244557</v>
      </c>
      <c r="Q550" t="str">
        <f t="shared" si="50"/>
        <v>theater</v>
      </c>
      <c r="R550" t="str">
        <f t="shared" si="53"/>
        <v>plays</v>
      </c>
      <c r="S550" s="9">
        <f t="shared" si="52"/>
        <v>42461.208333333328</v>
      </c>
      <c r="T550" s="9">
        <f t="shared" si="51"/>
        <v>42474.208333333328</v>
      </c>
    </row>
    <row r="551" spans="1:20" ht="34.5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8"/>
        <v>284.21355932203392</v>
      </c>
      <c r="P551" s="5">
        <f t="shared" si="49"/>
        <v>110.03018372703411</v>
      </c>
      <c r="Q551" t="str">
        <f t="shared" si="50"/>
        <v>technology</v>
      </c>
      <c r="R551" t="str">
        <f t="shared" si="53"/>
        <v>wearables</v>
      </c>
      <c r="S551" s="9">
        <f t="shared" si="52"/>
        <v>41422.208333333336</v>
      </c>
      <c r="T551" s="9">
        <f t="shared" si="51"/>
        <v>41431.208333333336</v>
      </c>
    </row>
    <row r="552" spans="1:20" ht="34.5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8"/>
        <v>4</v>
      </c>
      <c r="P552" s="5">
        <f t="shared" si="49"/>
        <v>4</v>
      </c>
      <c r="Q552" t="str">
        <f t="shared" si="50"/>
        <v>music</v>
      </c>
      <c r="R552" t="str">
        <f t="shared" si="53"/>
        <v>indie rock</v>
      </c>
      <c r="S552" s="9">
        <f t="shared" si="52"/>
        <v>40968.25</v>
      </c>
      <c r="T552" s="9">
        <f t="shared" si="51"/>
        <v>40989.208333333336</v>
      </c>
    </row>
    <row r="553" spans="1:20" ht="34.5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8"/>
        <v>58.6329816768462</v>
      </c>
      <c r="P553" s="5">
        <f t="shared" si="49"/>
        <v>37.99856063332134</v>
      </c>
      <c r="Q553" t="str">
        <f t="shared" si="50"/>
        <v>technology</v>
      </c>
      <c r="R553" t="str">
        <f t="shared" si="53"/>
        <v>web</v>
      </c>
      <c r="S553" s="9">
        <f t="shared" si="52"/>
        <v>41993.25</v>
      </c>
      <c r="T553" s="9">
        <f t="shared" si="51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8"/>
        <v>98.51111111111112</v>
      </c>
      <c r="P554" s="5">
        <f t="shared" si="49"/>
        <v>96.369565217391298</v>
      </c>
      <c r="Q554" t="str">
        <f t="shared" si="50"/>
        <v>theater</v>
      </c>
      <c r="R554" t="str">
        <f t="shared" si="53"/>
        <v>plays</v>
      </c>
      <c r="S554" s="9">
        <f t="shared" si="52"/>
        <v>42700.25</v>
      </c>
      <c r="T554" s="9">
        <f t="shared" si="51"/>
        <v>42702.25</v>
      </c>
    </row>
    <row r="555" spans="1:20" ht="34.5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8"/>
        <v>43.975381008206334</v>
      </c>
      <c r="P555" s="5">
        <f t="shared" si="49"/>
        <v>72.978599221789878</v>
      </c>
      <c r="Q555" t="str">
        <f t="shared" si="50"/>
        <v>music</v>
      </c>
      <c r="R555" t="str">
        <f t="shared" si="53"/>
        <v>rock</v>
      </c>
      <c r="S555" s="9">
        <f t="shared" si="52"/>
        <v>40545.25</v>
      </c>
      <c r="T555" s="9">
        <f t="shared" si="51"/>
        <v>40546.25</v>
      </c>
    </row>
    <row r="556" spans="1:20" ht="34.5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8"/>
        <v>151.66315789473683</v>
      </c>
      <c r="P556" s="5">
        <f t="shared" si="49"/>
        <v>26.007220216606498</v>
      </c>
      <c r="Q556" t="str">
        <f t="shared" si="50"/>
        <v>music</v>
      </c>
      <c r="R556" t="str">
        <f t="shared" si="53"/>
        <v>indie rock</v>
      </c>
      <c r="S556" s="9">
        <f t="shared" si="52"/>
        <v>42723.25</v>
      </c>
      <c r="T556" s="9">
        <f t="shared" si="51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8"/>
        <v>223.63492063492063</v>
      </c>
      <c r="P557" s="5">
        <f t="shared" si="49"/>
        <v>104.36296296296297</v>
      </c>
      <c r="Q557" t="str">
        <f t="shared" si="50"/>
        <v>music</v>
      </c>
      <c r="R557" t="str">
        <f t="shared" si="53"/>
        <v>rock</v>
      </c>
      <c r="S557" s="9">
        <f t="shared" si="52"/>
        <v>41731.208333333336</v>
      </c>
      <c r="T557" s="9">
        <f t="shared" si="51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8"/>
        <v>239.75</v>
      </c>
      <c r="P558" s="5">
        <f t="shared" si="49"/>
        <v>102.18852459016394</v>
      </c>
      <c r="Q558" t="str">
        <f t="shared" si="50"/>
        <v>publishing</v>
      </c>
      <c r="R558" t="str">
        <f t="shared" si="53"/>
        <v>translations</v>
      </c>
      <c r="S558" s="9">
        <f t="shared" si="52"/>
        <v>40792.208333333336</v>
      </c>
      <c r="T558" s="9">
        <f t="shared" si="51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8"/>
        <v>199.33333333333334</v>
      </c>
      <c r="P559" s="5">
        <f t="shared" si="49"/>
        <v>54.117647058823529</v>
      </c>
      <c r="Q559" t="str">
        <f t="shared" si="50"/>
        <v>film &amp; video</v>
      </c>
      <c r="R559" t="str">
        <f t="shared" si="53"/>
        <v>science fiction</v>
      </c>
      <c r="S559" s="9">
        <f t="shared" si="52"/>
        <v>42279.208333333328</v>
      </c>
      <c r="T559" s="9">
        <f t="shared" si="51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8"/>
        <v>137.34482758620689</v>
      </c>
      <c r="P560" s="5">
        <f t="shared" si="49"/>
        <v>63.222222222222221</v>
      </c>
      <c r="Q560" t="str">
        <f t="shared" si="50"/>
        <v>theater</v>
      </c>
      <c r="R560" t="str">
        <f t="shared" si="53"/>
        <v>plays</v>
      </c>
      <c r="S560" s="9">
        <f t="shared" si="52"/>
        <v>42424.25</v>
      </c>
      <c r="T560" s="9">
        <f t="shared" si="51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8"/>
        <v>100.9696106362773</v>
      </c>
      <c r="P561" s="5">
        <f t="shared" si="49"/>
        <v>104.03228962818004</v>
      </c>
      <c r="Q561" t="str">
        <f t="shared" si="50"/>
        <v>theater</v>
      </c>
      <c r="R561" t="str">
        <f t="shared" si="53"/>
        <v>plays</v>
      </c>
      <c r="S561" s="9">
        <f t="shared" si="52"/>
        <v>42584.208333333328</v>
      </c>
      <c r="T561" s="9">
        <f t="shared" si="51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8"/>
        <v>794.16</v>
      </c>
      <c r="P562" s="5">
        <f t="shared" si="49"/>
        <v>49.994334277620396</v>
      </c>
      <c r="Q562" t="str">
        <f t="shared" si="50"/>
        <v>film &amp; video</v>
      </c>
      <c r="R562" t="str">
        <f t="shared" si="53"/>
        <v>animation</v>
      </c>
      <c r="S562" s="9">
        <f t="shared" si="52"/>
        <v>40865.25</v>
      </c>
      <c r="T562" s="9">
        <f t="shared" si="51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8"/>
        <v>369.7</v>
      </c>
      <c r="P563" s="5">
        <f t="shared" si="49"/>
        <v>56.015151515151516</v>
      </c>
      <c r="Q563" t="str">
        <f t="shared" si="50"/>
        <v>theater</v>
      </c>
      <c r="R563" t="str">
        <f t="shared" si="53"/>
        <v>plays</v>
      </c>
      <c r="S563" s="9">
        <f t="shared" si="52"/>
        <v>40833.208333333336</v>
      </c>
      <c r="T563" s="9">
        <f t="shared" si="51"/>
        <v>40835.208333333336</v>
      </c>
    </row>
    <row r="564" spans="1:20" ht="34.5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8"/>
        <v>12.818181818181817</v>
      </c>
      <c r="P564" s="5">
        <f t="shared" si="49"/>
        <v>48.807692307692307</v>
      </c>
      <c r="Q564" t="str">
        <f t="shared" si="50"/>
        <v>music</v>
      </c>
      <c r="R564" t="str">
        <f t="shared" si="53"/>
        <v>rock</v>
      </c>
      <c r="S564" s="9">
        <f t="shared" si="52"/>
        <v>43536.208333333328</v>
      </c>
      <c r="T564" s="9">
        <f t="shared" si="51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8"/>
        <v>138.02702702702703</v>
      </c>
      <c r="P565" s="5">
        <f t="shared" si="49"/>
        <v>60.082352941176474</v>
      </c>
      <c r="Q565" t="str">
        <f t="shared" si="50"/>
        <v>film &amp; video</v>
      </c>
      <c r="R565" t="str">
        <f t="shared" si="53"/>
        <v>documentary</v>
      </c>
      <c r="S565" s="9">
        <f t="shared" si="52"/>
        <v>43417.25</v>
      </c>
      <c r="T565" s="9">
        <f t="shared" si="51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8"/>
        <v>83.813278008298752</v>
      </c>
      <c r="P566" s="5">
        <f t="shared" si="49"/>
        <v>78.990502793296088</v>
      </c>
      <c r="Q566" t="str">
        <f t="shared" si="50"/>
        <v>theater</v>
      </c>
      <c r="R566" t="str">
        <f t="shared" si="53"/>
        <v>plays</v>
      </c>
      <c r="S566" s="9">
        <f t="shared" si="52"/>
        <v>42078.208333333328</v>
      </c>
      <c r="T566" s="9">
        <f t="shared" si="51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8"/>
        <v>204.60063224446787</v>
      </c>
      <c r="P567" s="5">
        <f t="shared" si="49"/>
        <v>53.99499443826474</v>
      </c>
      <c r="Q567" t="str">
        <f t="shared" si="50"/>
        <v>theater</v>
      </c>
      <c r="R567" t="str">
        <f t="shared" si="53"/>
        <v>plays</v>
      </c>
      <c r="S567" s="9">
        <f t="shared" si="52"/>
        <v>40862.25</v>
      </c>
      <c r="T567" s="9">
        <f t="shared" si="51"/>
        <v>40882.25</v>
      </c>
    </row>
    <row r="568" spans="1:20" ht="34.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8"/>
        <v>44.344086021505376</v>
      </c>
      <c r="P568" s="5">
        <f t="shared" si="49"/>
        <v>111.45945945945945</v>
      </c>
      <c r="Q568" t="str">
        <f t="shared" si="50"/>
        <v>music</v>
      </c>
      <c r="R568" t="str">
        <f t="shared" si="53"/>
        <v>electric music</v>
      </c>
      <c r="S568" s="9">
        <f t="shared" si="52"/>
        <v>42424.25</v>
      </c>
      <c r="T568" s="9">
        <f t="shared" si="51"/>
        <v>42447.208333333328</v>
      </c>
    </row>
    <row r="569" spans="1:20" ht="34.5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8"/>
        <v>218.60294117647058</v>
      </c>
      <c r="P569" s="5">
        <f t="shared" si="49"/>
        <v>60.922131147540981</v>
      </c>
      <c r="Q569" t="str">
        <f t="shared" si="50"/>
        <v>music</v>
      </c>
      <c r="R569" t="str">
        <f t="shared" si="53"/>
        <v>rock</v>
      </c>
      <c r="S569" s="9">
        <f t="shared" si="52"/>
        <v>41830.208333333336</v>
      </c>
      <c r="T569" s="9">
        <f t="shared" si="51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8"/>
        <v>186.03314917127071</v>
      </c>
      <c r="P570" s="5">
        <f t="shared" si="49"/>
        <v>26.0015444015444</v>
      </c>
      <c r="Q570" t="str">
        <f t="shared" si="50"/>
        <v>theater</v>
      </c>
      <c r="R570" t="str">
        <f t="shared" si="53"/>
        <v>plays</v>
      </c>
      <c r="S570" s="9">
        <f t="shared" si="52"/>
        <v>40374.208333333336</v>
      </c>
      <c r="T570" s="9">
        <f t="shared" si="51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8"/>
        <v>237.33830845771143</v>
      </c>
      <c r="P571" s="5">
        <f t="shared" si="49"/>
        <v>80.993208828522924</v>
      </c>
      <c r="Q571" t="str">
        <f t="shared" si="50"/>
        <v>film &amp; video</v>
      </c>
      <c r="R571" t="str">
        <f t="shared" si="53"/>
        <v>animation</v>
      </c>
      <c r="S571" s="9">
        <f t="shared" si="52"/>
        <v>40554.25</v>
      </c>
      <c r="T571" s="9">
        <f t="shared" si="51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8"/>
        <v>305.65384615384613</v>
      </c>
      <c r="P572" s="5">
        <f t="shared" si="49"/>
        <v>34.995963302752294</v>
      </c>
      <c r="Q572" t="str">
        <f t="shared" si="50"/>
        <v>music</v>
      </c>
      <c r="R572" t="str">
        <f t="shared" si="53"/>
        <v>rock</v>
      </c>
      <c r="S572" s="9">
        <f t="shared" si="52"/>
        <v>41993.25</v>
      </c>
      <c r="T572" s="9">
        <f t="shared" si="51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8"/>
        <v>94.142857142857139</v>
      </c>
      <c r="P573" s="5">
        <f t="shared" si="49"/>
        <v>94.142857142857139</v>
      </c>
      <c r="Q573" t="str">
        <f t="shared" si="50"/>
        <v>film &amp; video</v>
      </c>
      <c r="R573" t="str">
        <f t="shared" si="53"/>
        <v>shorts</v>
      </c>
      <c r="S573" s="9">
        <f t="shared" si="52"/>
        <v>42174.208333333328</v>
      </c>
      <c r="T573" s="9">
        <f t="shared" si="51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8"/>
        <v>54.400000000000006</v>
      </c>
      <c r="P574" s="5">
        <f t="shared" si="49"/>
        <v>52.085106382978722</v>
      </c>
      <c r="Q574" t="str">
        <f t="shared" si="50"/>
        <v>music</v>
      </c>
      <c r="R574" t="str">
        <f t="shared" si="53"/>
        <v>rock</v>
      </c>
      <c r="S574" s="9">
        <f t="shared" si="52"/>
        <v>42275.208333333328</v>
      </c>
      <c r="T574" s="9">
        <f t="shared" si="51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8"/>
        <v>111.88059701492537</v>
      </c>
      <c r="P575" s="5">
        <f t="shared" si="49"/>
        <v>24.986666666666668</v>
      </c>
      <c r="Q575" t="str">
        <f t="shared" si="50"/>
        <v>journalism</v>
      </c>
      <c r="R575" t="str">
        <f t="shared" si="53"/>
        <v>audio</v>
      </c>
      <c r="S575" s="9">
        <f t="shared" si="52"/>
        <v>41761.208333333336</v>
      </c>
      <c r="T575" s="9">
        <f t="shared" si="51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8"/>
        <v>369.14814814814815</v>
      </c>
      <c r="P576" s="5">
        <f t="shared" si="49"/>
        <v>69.215277777777771</v>
      </c>
      <c r="Q576" t="str">
        <f t="shared" si="50"/>
        <v>food</v>
      </c>
      <c r="R576" t="str">
        <f t="shared" si="53"/>
        <v>food trucks</v>
      </c>
      <c r="S576" s="9">
        <f t="shared" si="52"/>
        <v>43806.25</v>
      </c>
      <c r="T576" s="9">
        <f t="shared" si="51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8"/>
        <v>62.930372148859547</v>
      </c>
      <c r="P577" s="5">
        <f t="shared" si="49"/>
        <v>93.944444444444443</v>
      </c>
      <c r="Q577" t="str">
        <f t="shared" si="50"/>
        <v>theater</v>
      </c>
      <c r="R577" t="str">
        <f t="shared" si="53"/>
        <v>plays</v>
      </c>
      <c r="S577" s="9">
        <f t="shared" si="52"/>
        <v>41779.208333333336</v>
      </c>
      <c r="T577" s="9">
        <f t="shared" si="51"/>
        <v>41782.208333333336</v>
      </c>
    </row>
    <row r="578" spans="1:20" ht="34.5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8"/>
        <v>64.927835051546396</v>
      </c>
      <c r="P578" s="5">
        <f t="shared" si="49"/>
        <v>98.40625</v>
      </c>
      <c r="Q578" t="str">
        <f t="shared" si="50"/>
        <v>theater</v>
      </c>
      <c r="R578" t="str">
        <f t="shared" si="53"/>
        <v>plays</v>
      </c>
      <c r="S578" s="9">
        <f t="shared" si="52"/>
        <v>43040.208333333328</v>
      </c>
      <c r="T578" s="9">
        <f t="shared" si="51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4">(E579/D579)*100</f>
        <v>18.853658536585368</v>
      </c>
      <c r="P579" s="5">
        <f t="shared" ref="P579:P642" si="55">E579/G579</f>
        <v>41.783783783783782</v>
      </c>
      <c r="Q579" t="str">
        <f t="shared" ref="Q579:Q642" si="56">LEFT(N579,SEARCH("/",N579)-1)</f>
        <v>music</v>
      </c>
      <c r="R579" t="str">
        <f t="shared" si="53"/>
        <v>jazz</v>
      </c>
      <c r="S579" s="9">
        <f t="shared" si="52"/>
        <v>40613.25</v>
      </c>
      <c r="T579" s="9">
        <f t="shared" ref="T579:T642" si="57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4"/>
        <v>16.754404145077721</v>
      </c>
      <c r="P580" s="5">
        <f t="shared" si="55"/>
        <v>65.991836734693877</v>
      </c>
      <c r="Q580" t="str">
        <f t="shared" si="56"/>
        <v>film &amp; video</v>
      </c>
      <c r="R580" t="str">
        <f t="shared" si="53"/>
        <v>science fiction</v>
      </c>
      <c r="S580" s="9">
        <f t="shared" ref="S580:S643" si="58">(((J580/60)/60)/24)+DATE(1970,1,1)</f>
        <v>40878.25</v>
      </c>
      <c r="T580" s="9">
        <f t="shared" si="57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4"/>
        <v>101.11290322580646</v>
      </c>
      <c r="P581" s="5">
        <f t="shared" si="55"/>
        <v>72.05747126436782</v>
      </c>
      <c r="Q581" t="str">
        <f t="shared" si="56"/>
        <v>music</v>
      </c>
      <c r="R581" t="str">
        <f t="shared" ref="R581:R644" si="59">RIGHT(N581,LEN(N581)-SEARCH("/",N581))</f>
        <v>jazz</v>
      </c>
      <c r="S581" s="9">
        <f t="shared" si="58"/>
        <v>40762.208333333336</v>
      </c>
      <c r="T581" s="9">
        <f t="shared" si="57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4"/>
        <v>341.5022831050228</v>
      </c>
      <c r="P582" s="5">
        <f t="shared" si="55"/>
        <v>48.003209242618745</v>
      </c>
      <c r="Q582" t="str">
        <f t="shared" si="56"/>
        <v>theater</v>
      </c>
      <c r="R582" t="str">
        <f t="shared" si="59"/>
        <v>plays</v>
      </c>
      <c r="S582" s="9">
        <f t="shared" si="58"/>
        <v>41696.25</v>
      </c>
      <c r="T582" s="9">
        <f t="shared" si="57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4"/>
        <v>64.016666666666666</v>
      </c>
      <c r="P583" s="5">
        <f t="shared" si="55"/>
        <v>54.098591549295776</v>
      </c>
      <c r="Q583" t="str">
        <f t="shared" si="56"/>
        <v>technology</v>
      </c>
      <c r="R583" t="str">
        <f t="shared" si="59"/>
        <v>web</v>
      </c>
      <c r="S583" s="9">
        <f t="shared" si="58"/>
        <v>40662.208333333336</v>
      </c>
      <c r="T583" s="9">
        <f t="shared" si="57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4"/>
        <v>52.080459770114942</v>
      </c>
      <c r="P584" s="5">
        <f t="shared" si="55"/>
        <v>107.88095238095238</v>
      </c>
      <c r="Q584" t="str">
        <f t="shared" si="56"/>
        <v>games</v>
      </c>
      <c r="R584" t="str">
        <f t="shared" si="59"/>
        <v>video games</v>
      </c>
      <c r="S584" s="9">
        <f t="shared" si="58"/>
        <v>42165.208333333328</v>
      </c>
      <c r="T584" s="9">
        <f t="shared" si="57"/>
        <v>42170.208333333328</v>
      </c>
    </row>
    <row r="585" spans="1:20" ht="34.5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4"/>
        <v>322.40211640211641</v>
      </c>
      <c r="P585" s="5">
        <f t="shared" si="55"/>
        <v>67.034103410341032</v>
      </c>
      <c r="Q585" t="str">
        <f t="shared" si="56"/>
        <v>film &amp; video</v>
      </c>
      <c r="R585" t="str">
        <f t="shared" si="59"/>
        <v>documentary</v>
      </c>
      <c r="S585" s="9">
        <f t="shared" si="58"/>
        <v>40959.25</v>
      </c>
      <c r="T585" s="9">
        <f t="shared" si="57"/>
        <v>40976.25</v>
      </c>
    </row>
    <row r="586" spans="1:20" ht="34.5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4"/>
        <v>119.50810185185186</v>
      </c>
      <c r="P586" s="5">
        <f t="shared" si="55"/>
        <v>64.01425914445133</v>
      </c>
      <c r="Q586" t="str">
        <f t="shared" si="56"/>
        <v>technology</v>
      </c>
      <c r="R586" t="str">
        <f t="shared" si="59"/>
        <v>web</v>
      </c>
      <c r="S586" s="9">
        <f t="shared" si="58"/>
        <v>41024.208333333336</v>
      </c>
      <c r="T586" s="9">
        <f t="shared" si="57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4"/>
        <v>146.79775280898878</v>
      </c>
      <c r="P587" s="5">
        <f t="shared" si="55"/>
        <v>96.066176470588232</v>
      </c>
      <c r="Q587" t="str">
        <f t="shared" si="56"/>
        <v>publishing</v>
      </c>
      <c r="R587" t="str">
        <f t="shared" si="59"/>
        <v>translations</v>
      </c>
      <c r="S587" s="9">
        <f t="shared" si="58"/>
        <v>40255.208333333336</v>
      </c>
      <c r="T587" s="9">
        <f t="shared" si="57"/>
        <v>40265.208333333336</v>
      </c>
    </row>
    <row r="588" spans="1:20" ht="34.5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4"/>
        <v>950.57142857142856</v>
      </c>
      <c r="P588" s="5">
        <f t="shared" si="55"/>
        <v>51.184615384615384</v>
      </c>
      <c r="Q588" t="str">
        <f t="shared" si="56"/>
        <v>music</v>
      </c>
      <c r="R588" t="str">
        <f t="shared" si="59"/>
        <v>rock</v>
      </c>
      <c r="S588" s="9">
        <f t="shared" si="58"/>
        <v>40499.25</v>
      </c>
      <c r="T588" s="9">
        <f t="shared" si="57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4"/>
        <v>72.893617021276597</v>
      </c>
      <c r="P589" s="5">
        <f t="shared" si="55"/>
        <v>43.92307692307692</v>
      </c>
      <c r="Q589" t="str">
        <f t="shared" si="56"/>
        <v>food</v>
      </c>
      <c r="R589" t="str">
        <f t="shared" si="59"/>
        <v>food trucks</v>
      </c>
      <c r="S589" s="9">
        <f t="shared" si="58"/>
        <v>43484.25</v>
      </c>
      <c r="T589" s="9">
        <f t="shared" si="57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4"/>
        <v>79.008248730964468</v>
      </c>
      <c r="P590" s="5">
        <f t="shared" si="55"/>
        <v>91.021198830409361</v>
      </c>
      <c r="Q590" t="str">
        <f t="shared" si="56"/>
        <v>theater</v>
      </c>
      <c r="R590" t="str">
        <f t="shared" si="59"/>
        <v>plays</v>
      </c>
      <c r="S590" s="9">
        <f t="shared" si="58"/>
        <v>40262.208333333336</v>
      </c>
      <c r="T590" s="9">
        <f t="shared" si="57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4"/>
        <v>64.721518987341781</v>
      </c>
      <c r="P591" s="5">
        <f t="shared" si="55"/>
        <v>50.127450980392155</v>
      </c>
      <c r="Q591" t="str">
        <f t="shared" si="56"/>
        <v>film &amp; video</v>
      </c>
      <c r="R591" t="str">
        <f t="shared" si="59"/>
        <v>documentary</v>
      </c>
      <c r="S591" s="9">
        <f t="shared" si="58"/>
        <v>42190.208333333328</v>
      </c>
      <c r="T591" s="9">
        <f t="shared" si="57"/>
        <v>42197.208333333328</v>
      </c>
    </row>
    <row r="592" spans="1:20" ht="34.5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4"/>
        <v>82.028169014084511</v>
      </c>
      <c r="P592" s="5">
        <f t="shared" si="55"/>
        <v>67.720930232558146</v>
      </c>
      <c r="Q592" t="str">
        <f t="shared" si="56"/>
        <v>publishing</v>
      </c>
      <c r="R592" t="str">
        <f t="shared" si="59"/>
        <v>radio &amp; podcasts</v>
      </c>
      <c r="S592" s="9">
        <f t="shared" si="58"/>
        <v>41994.25</v>
      </c>
      <c r="T592" s="9">
        <f t="shared" si="57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4"/>
        <v>1037.6666666666667</v>
      </c>
      <c r="P593" s="5">
        <f t="shared" si="55"/>
        <v>61.03921568627451</v>
      </c>
      <c r="Q593" t="str">
        <f t="shared" si="56"/>
        <v>games</v>
      </c>
      <c r="R593" t="str">
        <f t="shared" si="59"/>
        <v>video games</v>
      </c>
      <c r="S593" s="9">
        <f t="shared" si="58"/>
        <v>40373.208333333336</v>
      </c>
      <c r="T593" s="9">
        <f t="shared" si="57"/>
        <v>40383.208333333336</v>
      </c>
    </row>
    <row r="594" spans="1:20" ht="34.5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4"/>
        <v>12.910076530612244</v>
      </c>
      <c r="P594" s="5">
        <f t="shared" si="55"/>
        <v>80.011857707509876</v>
      </c>
      <c r="Q594" t="str">
        <f t="shared" si="56"/>
        <v>theater</v>
      </c>
      <c r="R594" t="str">
        <f t="shared" si="59"/>
        <v>plays</v>
      </c>
      <c r="S594" s="9">
        <f t="shared" si="58"/>
        <v>41789.208333333336</v>
      </c>
      <c r="T594" s="9">
        <f t="shared" si="57"/>
        <v>41798.208333333336</v>
      </c>
    </row>
    <row r="595" spans="1:20" ht="34.5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4"/>
        <v>154.84210526315789</v>
      </c>
      <c r="P595" s="5">
        <f t="shared" si="55"/>
        <v>47.001497753369947</v>
      </c>
      <c r="Q595" t="str">
        <f t="shared" si="56"/>
        <v>film &amp; video</v>
      </c>
      <c r="R595" t="str">
        <f t="shared" si="59"/>
        <v>animation</v>
      </c>
      <c r="S595" s="9">
        <f t="shared" si="58"/>
        <v>41724.208333333336</v>
      </c>
      <c r="T595" s="9">
        <f t="shared" si="57"/>
        <v>41737.208333333336</v>
      </c>
    </row>
    <row r="596" spans="1:20" ht="34.5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4"/>
        <v>7.0991735537190088</v>
      </c>
      <c r="P596" s="5">
        <f t="shared" si="55"/>
        <v>71.127388535031841</v>
      </c>
      <c r="Q596" t="str">
        <f t="shared" si="56"/>
        <v>theater</v>
      </c>
      <c r="R596" t="str">
        <f t="shared" si="59"/>
        <v>plays</v>
      </c>
      <c r="S596" s="9">
        <f t="shared" si="58"/>
        <v>42548.208333333328</v>
      </c>
      <c r="T596" s="9">
        <f t="shared" si="57"/>
        <v>42551.208333333328</v>
      </c>
    </row>
    <row r="597" spans="1:20" ht="34.5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4"/>
        <v>208.52773826458036</v>
      </c>
      <c r="P597" s="5">
        <f t="shared" si="55"/>
        <v>89.99079189686924</v>
      </c>
      <c r="Q597" t="str">
        <f t="shared" si="56"/>
        <v>theater</v>
      </c>
      <c r="R597" t="str">
        <f t="shared" si="59"/>
        <v>plays</v>
      </c>
      <c r="S597" s="9">
        <f t="shared" si="58"/>
        <v>40253.208333333336</v>
      </c>
      <c r="T597" s="9">
        <f t="shared" si="57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4"/>
        <v>99.683544303797461</v>
      </c>
      <c r="P598" s="5">
        <f t="shared" si="55"/>
        <v>43.032786885245905</v>
      </c>
      <c r="Q598" t="str">
        <f t="shared" si="56"/>
        <v>film &amp; video</v>
      </c>
      <c r="R598" t="str">
        <f t="shared" si="59"/>
        <v>drama</v>
      </c>
      <c r="S598" s="9">
        <f t="shared" si="58"/>
        <v>42434.25</v>
      </c>
      <c r="T598" s="9">
        <f t="shared" si="57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4"/>
        <v>201.59756097560978</v>
      </c>
      <c r="P599" s="5">
        <f t="shared" si="55"/>
        <v>67.997714808043881</v>
      </c>
      <c r="Q599" t="str">
        <f t="shared" si="56"/>
        <v>theater</v>
      </c>
      <c r="R599" t="str">
        <f t="shared" si="59"/>
        <v>plays</v>
      </c>
      <c r="S599" s="9">
        <f t="shared" si="58"/>
        <v>43786.25</v>
      </c>
      <c r="T599" s="9">
        <f t="shared" si="57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4"/>
        <v>162.09032258064516</v>
      </c>
      <c r="P600" s="5">
        <f t="shared" si="55"/>
        <v>73.004566210045667</v>
      </c>
      <c r="Q600" t="str">
        <f t="shared" si="56"/>
        <v>music</v>
      </c>
      <c r="R600" t="str">
        <f t="shared" si="59"/>
        <v>rock</v>
      </c>
      <c r="S600" s="9">
        <f t="shared" si="58"/>
        <v>40344.208333333336</v>
      </c>
      <c r="T600" s="9">
        <f t="shared" si="57"/>
        <v>40373.208333333336</v>
      </c>
    </row>
    <row r="601" spans="1:20" ht="34.5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4"/>
        <v>3.6436208125445471</v>
      </c>
      <c r="P601" s="5">
        <f t="shared" si="55"/>
        <v>62.341463414634148</v>
      </c>
      <c r="Q601" t="str">
        <f t="shared" si="56"/>
        <v>film &amp; video</v>
      </c>
      <c r="R601" t="str">
        <f t="shared" si="59"/>
        <v>documentary</v>
      </c>
      <c r="S601" s="9">
        <f t="shared" si="58"/>
        <v>42047.25</v>
      </c>
      <c r="T601" s="9">
        <f t="shared" si="57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4"/>
        <v>5</v>
      </c>
      <c r="P602" s="5">
        <f t="shared" si="55"/>
        <v>5</v>
      </c>
      <c r="Q602" t="str">
        <f t="shared" si="56"/>
        <v>food</v>
      </c>
      <c r="R602" t="str">
        <f t="shared" si="59"/>
        <v>food trucks</v>
      </c>
      <c r="S602" s="9">
        <f t="shared" si="58"/>
        <v>41485.208333333336</v>
      </c>
      <c r="T602" s="9">
        <f t="shared" si="57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4"/>
        <v>206.63492063492063</v>
      </c>
      <c r="P603" s="5">
        <f t="shared" si="55"/>
        <v>67.103092783505161</v>
      </c>
      <c r="Q603" t="str">
        <f t="shared" si="56"/>
        <v>technology</v>
      </c>
      <c r="R603" t="str">
        <f t="shared" si="59"/>
        <v>wearables</v>
      </c>
      <c r="S603" s="9">
        <f t="shared" si="58"/>
        <v>41789.208333333336</v>
      </c>
      <c r="T603" s="9">
        <f t="shared" si="57"/>
        <v>41806.208333333336</v>
      </c>
    </row>
    <row r="604" spans="1:20" ht="34.5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4"/>
        <v>128.23628691983123</v>
      </c>
      <c r="P604" s="5">
        <f t="shared" si="55"/>
        <v>79.978947368421046</v>
      </c>
      <c r="Q604" t="str">
        <f t="shared" si="56"/>
        <v>theater</v>
      </c>
      <c r="R604" t="str">
        <f t="shared" si="59"/>
        <v>plays</v>
      </c>
      <c r="S604" s="9">
        <f t="shared" si="58"/>
        <v>42160.208333333328</v>
      </c>
      <c r="T604" s="9">
        <f t="shared" si="57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4"/>
        <v>119.66037735849055</v>
      </c>
      <c r="P605" s="5">
        <f t="shared" si="55"/>
        <v>62.176470588235297</v>
      </c>
      <c r="Q605" t="str">
        <f t="shared" si="56"/>
        <v>theater</v>
      </c>
      <c r="R605" t="str">
        <f t="shared" si="59"/>
        <v>plays</v>
      </c>
      <c r="S605" s="9">
        <f t="shared" si="58"/>
        <v>43573.208333333328</v>
      </c>
      <c r="T605" s="9">
        <f t="shared" si="57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4"/>
        <v>170.73055242390078</v>
      </c>
      <c r="P606" s="5">
        <f t="shared" si="55"/>
        <v>53.005950297514879</v>
      </c>
      <c r="Q606" t="str">
        <f t="shared" si="56"/>
        <v>theater</v>
      </c>
      <c r="R606" t="str">
        <f t="shared" si="59"/>
        <v>plays</v>
      </c>
      <c r="S606" s="9">
        <f t="shared" si="58"/>
        <v>40565.25</v>
      </c>
      <c r="T606" s="9">
        <f t="shared" si="57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4"/>
        <v>187.21212121212122</v>
      </c>
      <c r="P607" s="5">
        <f t="shared" si="55"/>
        <v>57.738317757009348</v>
      </c>
      <c r="Q607" t="str">
        <f t="shared" si="56"/>
        <v>publishing</v>
      </c>
      <c r="R607" t="str">
        <f t="shared" si="59"/>
        <v>nonfiction</v>
      </c>
      <c r="S607" s="9">
        <f t="shared" si="58"/>
        <v>42280.208333333328</v>
      </c>
      <c r="T607" s="9">
        <f t="shared" si="57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4"/>
        <v>188.38235294117646</v>
      </c>
      <c r="P608" s="5">
        <f t="shared" si="55"/>
        <v>40.03125</v>
      </c>
      <c r="Q608" t="str">
        <f t="shared" si="56"/>
        <v>music</v>
      </c>
      <c r="R608" t="str">
        <f t="shared" si="59"/>
        <v>rock</v>
      </c>
      <c r="S608" s="9">
        <f t="shared" si="58"/>
        <v>42436.25</v>
      </c>
      <c r="T608" s="9">
        <f t="shared" si="57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4"/>
        <v>131.29869186046511</v>
      </c>
      <c r="P609" s="5">
        <f t="shared" si="55"/>
        <v>81.016591928251117</v>
      </c>
      <c r="Q609" t="str">
        <f t="shared" si="56"/>
        <v>food</v>
      </c>
      <c r="R609" t="str">
        <f t="shared" si="59"/>
        <v>food trucks</v>
      </c>
      <c r="S609" s="9">
        <f t="shared" si="58"/>
        <v>41721.208333333336</v>
      </c>
      <c r="T609" s="9">
        <f t="shared" si="57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4"/>
        <v>283.97435897435901</v>
      </c>
      <c r="P610" s="5">
        <f t="shared" si="55"/>
        <v>35.047468354430379</v>
      </c>
      <c r="Q610" t="str">
        <f t="shared" si="56"/>
        <v>music</v>
      </c>
      <c r="R610" t="str">
        <f t="shared" si="59"/>
        <v>jazz</v>
      </c>
      <c r="S610" s="9">
        <f t="shared" si="58"/>
        <v>43530.25</v>
      </c>
      <c r="T610" s="9">
        <f t="shared" si="57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4"/>
        <v>120.41999999999999</v>
      </c>
      <c r="P611" s="5">
        <f t="shared" si="55"/>
        <v>102.92307692307692</v>
      </c>
      <c r="Q611" t="str">
        <f t="shared" si="56"/>
        <v>film &amp; video</v>
      </c>
      <c r="R611" t="str">
        <f t="shared" si="59"/>
        <v>science fiction</v>
      </c>
      <c r="S611" s="9">
        <f t="shared" si="58"/>
        <v>43481.25</v>
      </c>
      <c r="T611" s="9">
        <f t="shared" si="57"/>
        <v>43498.25</v>
      </c>
    </row>
    <row r="612" spans="1:20" ht="34.5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4"/>
        <v>419.0560747663551</v>
      </c>
      <c r="P612" s="5">
        <f t="shared" si="55"/>
        <v>27.998126756166094</v>
      </c>
      <c r="Q612" t="str">
        <f t="shared" si="56"/>
        <v>theater</v>
      </c>
      <c r="R612" t="str">
        <f t="shared" si="59"/>
        <v>plays</v>
      </c>
      <c r="S612" s="9">
        <f t="shared" si="58"/>
        <v>41259.25</v>
      </c>
      <c r="T612" s="9">
        <f t="shared" si="57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4"/>
        <v>13.853658536585368</v>
      </c>
      <c r="P613" s="5">
        <f t="shared" si="55"/>
        <v>75.733333333333334</v>
      </c>
      <c r="Q613" t="str">
        <f t="shared" si="56"/>
        <v>theater</v>
      </c>
      <c r="R613" t="str">
        <f t="shared" si="59"/>
        <v>plays</v>
      </c>
      <c r="S613" s="9">
        <f t="shared" si="58"/>
        <v>41480.208333333336</v>
      </c>
      <c r="T613" s="9">
        <f t="shared" si="57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4"/>
        <v>139.43548387096774</v>
      </c>
      <c r="P614" s="5">
        <f t="shared" si="55"/>
        <v>45.026041666666664</v>
      </c>
      <c r="Q614" t="str">
        <f t="shared" si="56"/>
        <v>music</v>
      </c>
      <c r="R614" t="str">
        <f t="shared" si="59"/>
        <v>electric music</v>
      </c>
      <c r="S614" s="9">
        <f t="shared" si="58"/>
        <v>40474.208333333336</v>
      </c>
      <c r="T614" s="9">
        <f t="shared" si="57"/>
        <v>40497.25</v>
      </c>
    </row>
    <row r="615" spans="1:20" ht="34.5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4"/>
        <v>174</v>
      </c>
      <c r="P615" s="5">
        <f t="shared" si="55"/>
        <v>73.615384615384613</v>
      </c>
      <c r="Q615" t="str">
        <f t="shared" si="56"/>
        <v>theater</v>
      </c>
      <c r="R615" t="str">
        <f t="shared" si="59"/>
        <v>plays</v>
      </c>
      <c r="S615" s="9">
        <f t="shared" si="58"/>
        <v>42973.208333333328</v>
      </c>
      <c r="T615" s="9">
        <f t="shared" si="57"/>
        <v>42982.208333333328</v>
      </c>
    </row>
    <row r="616" spans="1:20" ht="34.5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4"/>
        <v>155.49056603773585</v>
      </c>
      <c r="P616" s="5">
        <f t="shared" si="55"/>
        <v>56.991701244813278</v>
      </c>
      <c r="Q616" t="str">
        <f t="shared" si="56"/>
        <v>theater</v>
      </c>
      <c r="R616" t="str">
        <f t="shared" si="59"/>
        <v>plays</v>
      </c>
      <c r="S616" s="9">
        <f t="shared" si="58"/>
        <v>42746.25</v>
      </c>
      <c r="T616" s="9">
        <f t="shared" si="57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4"/>
        <v>170.44705882352943</v>
      </c>
      <c r="P617" s="5">
        <f t="shared" si="55"/>
        <v>85.223529411764702</v>
      </c>
      <c r="Q617" t="str">
        <f t="shared" si="56"/>
        <v>theater</v>
      </c>
      <c r="R617" t="str">
        <f t="shared" si="59"/>
        <v>plays</v>
      </c>
      <c r="S617" s="9">
        <f t="shared" si="58"/>
        <v>42489.208333333328</v>
      </c>
      <c r="T617" s="9">
        <f t="shared" si="57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4"/>
        <v>189.515625</v>
      </c>
      <c r="P618" s="5">
        <f t="shared" si="55"/>
        <v>50.962184873949582</v>
      </c>
      <c r="Q618" t="str">
        <f t="shared" si="56"/>
        <v>music</v>
      </c>
      <c r="R618" t="str">
        <f t="shared" si="59"/>
        <v>indie rock</v>
      </c>
      <c r="S618" s="9">
        <f t="shared" si="58"/>
        <v>41537.208333333336</v>
      </c>
      <c r="T618" s="9">
        <f t="shared" si="57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4"/>
        <v>249.71428571428572</v>
      </c>
      <c r="P619" s="5">
        <f t="shared" si="55"/>
        <v>63.563636363636363</v>
      </c>
      <c r="Q619" t="str">
        <f t="shared" si="56"/>
        <v>theater</v>
      </c>
      <c r="R619" t="str">
        <f t="shared" si="59"/>
        <v>plays</v>
      </c>
      <c r="S619" s="9">
        <f t="shared" si="58"/>
        <v>41794.208333333336</v>
      </c>
      <c r="T619" s="9">
        <f t="shared" si="57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4"/>
        <v>48.860523665659613</v>
      </c>
      <c r="P620" s="5">
        <f t="shared" si="55"/>
        <v>80.999165275459092</v>
      </c>
      <c r="Q620" t="str">
        <f t="shared" si="56"/>
        <v>publishing</v>
      </c>
      <c r="R620" t="str">
        <f t="shared" si="59"/>
        <v>nonfiction</v>
      </c>
      <c r="S620" s="9">
        <f t="shared" si="58"/>
        <v>41396.208333333336</v>
      </c>
      <c r="T620" s="9">
        <f t="shared" si="57"/>
        <v>41417.208333333336</v>
      </c>
    </row>
    <row r="621" spans="1:20" ht="34.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4"/>
        <v>28.461970393057683</v>
      </c>
      <c r="P621" s="5">
        <f t="shared" si="55"/>
        <v>86.044753086419746</v>
      </c>
      <c r="Q621" t="str">
        <f t="shared" si="56"/>
        <v>theater</v>
      </c>
      <c r="R621" t="str">
        <f t="shared" si="59"/>
        <v>plays</v>
      </c>
      <c r="S621" s="9">
        <f t="shared" si="58"/>
        <v>40669.208333333336</v>
      </c>
      <c r="T621" s="9">
        <f t="shared" si="57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4"/>
        <v>268.02325581395348</v>
      </c>
      <c r="P622" s="5">
        <f t="shared" si="55"/>
        <v>90.0390625</v>
      </c>
      <c r="Q622" t="str">
        <f t="shared" si="56"/>
        <v>photography</v>
      </c>
      <c r="R622" t="str">
        <f t="shared" si="59"/>
        <v>photography books</v>
      </c>
      <c r="S622" s="9">
        <f t="shared" si="58"/>
        <v>42559.208333333328</v>
      </c>
      <c r="T622" s="9">
        <f t="shared" si="57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4"/>
        <v>619.80078125</v>
      </c>
      <c r="P623" s="5">
        <f t="shared" si="55"/>
        <v>74.006063432835816</v>
      </c>
      <c r="Q623" t="str">
        <f t="shared" si="56"/>
        <v>theater</v>
      </c>
      <c r="R623" t="str">
        <f t="shared" si="59"/>
        <v>plays</v>
      </c>
      <c r="S623" s="9">
        <f t="shared" si="58"/>
        <v>42626.208333333328</v>
      </c>
      <c r="T623" s="9">
        <f t="shared" si="57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4"/>
        <v>3.1301587301587301</v>
      </c>
      <c r="P624" s="5">
        <f t="shared" si="55"/>
        <v>92.4375</v>
      </c>
      <c r="Q624" t="str">
        <f t="shared" si="56"/>
        <v>music</v>
      </c>
      <c r="R624" t="str">
        <f t="shared" si="59"/>
        <v>indie rock</v>
      </c>
      <c r="S624" s="9">
        <f t="shared" si="58"/>
        <v>43205.208333333328</v>
      </c>
      <c r="T624" s="9">
        <f t="shared" si="57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4"/>
        <v>159.92152704135739</v>
      </c>
      <c r="P625" s="5">
        <f t="shared" si="55"/>
        <v>55.999257333828446</v>
      </c>
      <c r="Q625" t="str">
        <f t="shared" si="56"/>
        <v>theater</v>
      </c>
      <c r="R625" t="str">
        <f t="shared" si="59"/>
        <v>plays</v>
      </c>
      <c r="S625" s="9">
        <f t="shared" si="58"/>
        <v>42201.208333333328</v>
      </c>
      <c r="T625" s="9">
        <f t="shared" si="57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4"/>
        <v>279.39215686274508</v>
      </c>
      <c r="P626" s="5">
        <f t="shared" si="55"/>
        <v>32.983796296296298</v>
      </c>
      <c r="Q626" t="str">
        <f t="shared" si="56"/>
        <v>photography</v>
      </c>
      <c r="R626" t="str">
        <f t="shared" si="59"/>
        <v>photography books</v>
      </c>
      <c r="S626" s="9">
        <f t="shared" si="58"/>
        <v>42029.25</v>
      </c>
      <c r="T626" s="9">
        <f t="shared" si="57"/>
        <v>42035.25</v>
      </c>
    </row>
    <row r="627" spans="1:20" ht="34.5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4"/>
        <v>77.373333333333335</v>
      </c>
      <c r="P627" s="5">
        <f t="shared" si="55"/>
        <v>93.596774193548384</v>
      </c>
      <c r="Q627" t="str">
        <f t="shared" si="56"/>
        <v>theater</v>
      </c>
      <c r="R627" t="str">
        <f t="shared" si="59"/>
        <v>plays</v>
      </c>
      <c r="S627" s="9">
        <f t="shared" si="58"/>
        <v>43857.25</v>
      </c>
      <c r="T627" s="9">
        <f t="shared" si="57"/>
        <v>43871.25</v>
      </c>
    </row>
    <row r="628" spans="1:20" ht="34.5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4"/>
        <v>206.32812500000003</v>
      </c>
      <c r="P628" s="5">
        <f t="shared" si="55"/>
        <v>69.867724867724874</v>
      </c>
      <c r="Q628" t="str">
        <f t="shared" si="56"/>
        <v>theater</v>
      </c>
      <c r="R628" t="str">
        <f t="shared" si="59"/>
        <v>plays</v>
      </c>
      <c r="S628" s="9">
        <f t="shared" si="58"/>
        <v>40449.208333333336</v>
      </c>
      <c r="T628" s="9">
        <f t="shared" si="57"/>
        <v>40458.208333333336</v>
      </c>
    </row>
    <row r="629" spans="1:20" ht="34.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4"/>
        <v>694.25</v>
      </c>
      <c r="P629" s="5">
        <f t="shared" si="55"/>
        <v>72.129870129870127</v>
      </c>
      <c r="Q629" t="str">
        <f t="shared" si="56"/>
        <v>food</v>
      </c>
      <c r="R629" t="str">
        <f t="shared" si="59"/>
        <v>food trucks</v>
      </c>
      <c r="S629" s="9">
        <f t="shared" si="58"/>
        <v>40345.208333333336</v>
      </c>
      <c r="T629" s="9">
        <f t="shared" si="57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4"/>
        <v>151.78947368421052</v>
      </c>
      <c r="P630" s="5">
        <f t="shared" si="55"/>
        <v>30.041666666666668</v>
      </c>
      <c r="Q630" t="str">
        <f t="shared" si="56"/>
        <v>music</v>
      </c>
      <c r="R630" t="str">
        <f t="shared" si="59"/>
        <v>indie rock</v>
      </c>
      <c r="S630" s="9">
        <f t="shared" si="58"/>
        <v>40455.208333333336</v>
      </c>
      <c r="T630" s="9">
        <f t="shared" si="57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4"/>
        <v>64.58207217694995</v>
      </c>
      <c r="P631" s="5">
        <f t="shared" si="55"/>
        <v>73.968000000000004</v>
      </c>
      <c r="Q631" t="str">
        <f t="shared" si="56"/>
        <v>theater</v>
      </c>
      <c r="R631" t="str">
        <f t="shared" si="59"/>
        <v>plays</v>
      </c>
      <c r="S631" s="9">
        <f t="shared" si="58"/>
        <v>42557.208333333328</v>
      </c>
      <c r="T631" s="9">
        <f t="shared" si="57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4"/>
        <v>62.873684210526314</v>
      </c>
      <c r="P632" s="5">
        <f t="shared" si="55"/>
        <v>68.65517241379311</v>
      </c>
      <c r="Q632" t="str">
        <f t="shared" si="56"/>
        <v>theater</v>
      </c>
      <c r="R632" t="str">
        <f t="shared" si="59"/>
        <v>plays</v>
      </c>
      <c r="S632" s="9">
        <f t="shared" si="58"/>
        <v>43586.208333333328</v>
      </c>
      <c r="T632" s="9">
        <f t="shared" si="57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4"/>
        <v>310.39864864864865</v>
      </c>
      <c r="P633" s="5">
        <f t="shared" si="55"/>
        <v>59.992164544564154</v>
      </c>
      <c r="Q633" t="str">
        <f t="shared" si="56"/>
        <v>theater</v>
      </c>
      <c r="R633" t="str">
        <f t="shared" si="59"/>
        <v>plays</v>
      </c>
      <c r="S633" s="9">
        <f t="shared" si="58"/>
        <v>43550.208333333328</v>
      </c>
      <c r="T633" s="9">
        <f t="shared" si="57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4"/>
        <v>42.859916782246884</v>
      </c>
      <c r="P634" s="5">
        <f t="shared" si="55"/>
        <v>111.15827338129496</v>
      </c>
      <c r="Q634" t="str">
        <f t="shared" si="56"/>
        <v>theater</v>
      </c>
      <c r="R634" t="str">
        <f t="shared" si="59"/>
        <v>plays</v>
      </c>
      <c r="S634" s="9">
        <f t="shared" si="58"/>
        <v>41945.208333333336</v>
      </c>
      <c r="T634" s="9">
        <f t="shared" si="57"/>
        <v>41963.25</v>
      </c>
    </row>
    <row r="635" spans="1:20" ht="34.5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4"/>
        <v>83.119402985074629</v>
      </c>
      <c r="P635" s="5">
        <f t="shared" si="55"/>
        <v>53.038095238095238</v>
      </c>
      <c r="Q635" t="str">
        <f t="shared" si="56"/>
        <v>film &amp; video</v>
      </c>
      <c r="R635" t="str">
        <f t="shared" si="59"/>
        <v>animation</v>
      </c>
      <c r="S635" s="9">
        <f t="shared" si="58"/>
        <v>42315.25</v>
      </c>
      <c r="T635" s="9">
        <f t="shared" si="57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4"/>
        <v>78.531302876480552</v>
      </c>
      <c r="P636" s="5">
        <f t="shared" si="55"/>
        <v>55.985524728588658</v>
      </c>
      <c r="Q636" t="str">
        <f t="shared" si="56"/>
        <v>film &amp; video</v>
      </c>
      <c r="R636" t="str">
        <f t="shared" si="59"/>
        <v>television</v>
      </c>
      <c r="S636" s="9">
        <f t="shared" si="58"/>
        <v>42819.208333333328</v>
      </c>
      <c r="T636" s="9">
        <f t="shared" si="57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4"/>
        <v>114.09352517985612</v>
      </c>
      <c r="P637" s="5">
        <f t="shared" si="55"/>
        <v>69.986760812003524</v>
      </c>
      <c r="Q637" t="str">
        <f t="shared" si="56"/>
        <v>film &amp; video</v>
      </c>
      <c r="R637" t="str">
        <f t="shared" si="59"/>
        <v>television</v>
      </c>
      <c r="S637" s="9">
        <f t="shared" si="58"/>
        <v>41314.25</v>
      </c>
      <c r="T637" s="9">
        <f t="shared" si="57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4"/>
        <v>64.537683358624179</v>
      </c>
      <c r="P638" s="5">
        <f t="shared" si="55"/>
        <v>48.998079877112133</v>
      </c>
      <c r="Q638" t="str">
        <f t="shared" si="56"/>
        <v>film &amp; video</v>
      </c>
      <c r="R638" t="str">
        <f t="shared" si="59"/>
        <v>animation</v>
      </c>
      <c r="S638" s="9">
        <f t="shared" si="58"/>
        <v>40926.25</v>
      </c>
      <c r="T638" s="9">
        <f t="shared" si="57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4"/>
        <v>79.411764705882348</v>
      </c>
      <c r="P639" s="5">
        <f t="shared" si="55"/>
        <v>103.84615384615384</v>
      </c>
      <c r="Q639" t="str">
        <f t="shared" si="56"/>
        <v>theater</v>
      </c>
      <c r="R639" t="str">
        <f t="shared" si="59"/>
        <v>plays</v>
      </c>
      <c r="S639" s="9">
        <f t="shared" si="58"/>
        <v>42688.25</v>
      </c>
      <c r="T639" s="9">
        <f t="shared" si="57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4"/>
        <v>11.419117647058824</v>
      </c>
      <c r="P640" s="5">
        <f t="shared" si="55"/>
        <v>99.127659574468083</v>
      </c>
      <c r="Q640" t="str">
        <f t="shared" si="56"/>
        <v>theater</v>
      </c>
      <c r="R640" t="str">
        <f t="shared" si="59"/>
        <v>plays</v>
      </c>
      <c r="S640" s="9">
        <f t="shared" si="58"/>
        <v>40386.208333333336</v>
      </c>
      <c r="T640" s="9">
        <f t="shared" si="57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4"/>
        <v>56.186046511627907</v>
      </c>
      <c r="P641" s="5">
        <f t="shared" si="55"/>
        <v>107.37777777777778</v>
      </c>
      <c r="Q641" t="str">
        <f t="shared" si="56"/>
        <v>film &amp; video</v>
      </c>
      <c r="R641" t="str">
        <f t="shared" si="59"/>
        <v>drama</v>
      </c>
      <c r="S641" s="9">
        <f t="shared" si="58"/>
        <v>43309.208333333328</v>
      </c>
      <c r="T641" s="9">
        <f t="shared" si="57"/>
        <v>43309.208333333328</v>
      </c>
    </row>
    <row r="642" spans="1:20" ht="34.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4"/>
        <v>16.501669449081803</v>
      </c>
      <c r="P642" s="5">
        <f t="shared" si="55"/>
        <v>76.922178988326849</v>
      </c>
      <c r="Q642" t="str">
        <f t="shared" si="56"/>
        <v>theater</v>
      </c>
      <c r="R642" t="str">
        <f t="shared" si="59"/>
        <v>plays</v>
      </c>
      <c r="S642" s="9">
        <f t="shared" si="58"/>
        <v>42387.25</v>
      </c>
      <c r="T642" s="9">
        <f t="shared" si="57"/>
        <v>42390.25</v>
      </c>
    </row>
    <row r="643" spans="1:20" ht="34.5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0">(E643/D643)*100</f>
        <v>119.96808510638297</v>
      </c>
      <c r="P643" s="5">
        <f t="shared" ref="P643:P706" si="61">E643/G643</f>
        <v>58.128865979381445</v>
      </c>
      <c r="Q643" t="str">
        <f t="shared" ref="Q643:Q706" si="62">LEFT(N643,SEARCH("/",N643)-1)</f>
        <v>theater</v>
      </c>
      <c r="R643" t="str">
        <f t="shared" si="59"/>
        <v>plays</v>
      </c>
      <c r="S643" s="9">
        <f t="shared" si="58"/>
        <v>42786.25</v>
      </c>
      <c r="T643" s="9">
        <f t="shared" ref="T643:T706" si="63">(((K643/60)/60)/24)+DATE(1970,1,1)</f>
        <v>42814.208333333328</v>
      </c>
    </row>
    <row r="644" spans="1:20" ht="34.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0"/>
        <v>145.45652173913044</v>
      </c>
      <c r="P644" s="5">
        <f t="shared" si="61"/>
        <v>103.73643410852713</v>
      </c>
      <c r="Q644" t="str">
        <f t="shared" si="62"/>
        <v>technology</v>
      </c>
      <c r="R644" t="str">
        <f t="shared" si="59"/>
        <v>wearables</v>
      </c>
      <c r="S644" s="9">
        <f t="shared" ref="S644:S707" si="64">(((J644/60)/60)/24)+DATE(1970,1,1)</f>
        <v>43451.25</v>
      </c>
      <c r="T644" s="9">
        <f t="shared" si="6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0"/>
        <v>221.38255033557047</v>
      </c>
      <c r="P645" s="5">
        <f t="shared" si="61"/>
        <v>87.962666666666664</v>
      </c>
      <c r="Q645" t="str">
        <f t="shared" si="62"/>
        <v>theater</v>
      </c>
      <c r="R645" t="str">
        <f t="shared" ref="R645:R708" si="65">RIGHT(N645,LEN(N645)-SEARCH("/",N645))</f>
        <v>plays</v>
      </c>
      <c r="S645" s="9">
        <f t="shared" si="64"/>
        <v>42795.25</v>
      </c>
      <c r="T645" s="9">
        <f t="shared" si="6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0"/>
        <v>48.396694214876035</v>
      </c>
      <c r="P646" s="5">
        <f t="shared" si="61"/>
        <v>28</v>
      </c>
      <c r="Q646" t="str">
        <f t="shared" si="62"/>
        <v>theater</v>
      </c>
      <c r="R646" t="str">
        <f t="shared" si="65"/>
        <v>plays</v>
      </c>
      <c r="S646" s="9">
        <f t="shared" si="64"/>
        <v>43452.25</v>
      </c>
      <c r="T646" s="9">
        <f t="shared" si="6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0"/>
        <v>92.911504424778755</v>
      </c>
      <c r="P647" s="5">
        <f t="shared" si="61"/>
        <v>37.999361294443261</v>
      </c>
      <c r="Q647" t="str">
        <f t="shared" si="62"/>
        <v>music</v>
      </c>
      <c r="R647" t="str">
        <f t="shared" si="65"/>
        <v>rock</v>
      </c>
      <c r="S647" s="9">
        <f t="shared" si="64"/>
        <v>43369.208333333328</v>
      </c>
      <c r="T647" s="9">
        <f t="shared" si="6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0"/>
        <v>88.599797365754824</v>
      </c>
      <c r="P648" s="5">
        <f t="shared" si="61"/>
        <v>29.999313893653515</v>
      </c>
      <c r="Q648" t="str">
        <f t="shared" si="62"/>
        <v>games</v>
      </c>
      <c r="R648" t="str">
        <f t="shared" si="65"/>
        <v>video games</v>
      </c>
      <c r="S648" s="9">
        <f t="shared" si="64"/>
        <v>41346.208333333336</v>
      </c>
      <c r="T648" s="9">
        <f t="shared" si="63"/>
        <v>41357.208333333336</v>
      </c>
    </row>
    <row r="649" spans="1:20" ht="34.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0"/>
        <v>41.4</v>
      </c>
      <c r="P649" s="5">
        <f t="shared" si="61"/>
        <v>103.5</v>
      </c>
      <c r="Q649" t="str">
        <f t="shared" si="62"/>
        <v>publishing</v>
      </c>
      <c r="R649" t="str">
        <f t="shared" si="65"/>
        <v>translations</v>
      </c>
      <c r="S649" s="9">
        <f t="shared" si="64"/>
        <v>43199.208333333328</v>
      </c>
      <c r="T649" s="9">
        <f t="shared" si="6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0"/>
        <v>63.056795131845846</v>
      </c>
      <c r="P650" s="5">
        <f t="shared" si="61"/>
        <v>85.994467496542185</v>
      </c>
      <c r="Q650" t="str">
        <f t="shared" si="62"/>
        <v>food</v>
      </c>
      <c r="R650" t="str">
        <f t="shared" si="65"/>
        <v>food trucks</v>
      </c>
      <c r="S650" s="9">
        <f t="shared" si="64"/>
        <v>42922.208333333328</v>
      </c>
      <c r="T650" s="9">
        <f t="shared" si="6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0"/>
        <v>48.482333607230892</v>
      </c>
      <c r="P651" s="5">
        <f t="shared" si="61"/>
        <v>98.011627906976742</v>
      </c>
      <c r="Q651" t="str">
        <f t="shared" si="62"/>
        <v>theater</v>
      </c>
      <c r="R651" t="str">
        <f t="shared" si="65"/>
        <v>plays</v>
      </c>
      <c r="S651" s="9">
        <f t="shared" si="64"/>
        <v>40471.208333333336</v>
      </c>
      <c r="T651" s="9">
        <f t="shared" si="6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0"/>
        <v>2</v>
      </c>
      <c r="P652" s="5">
        <f t="shared" si="61"/>
        <v>2</v>
      </c>
      <c r="Q652" t="str">
        <f t="shared" si="62"/>
        <v>music</v>
      </c>
      <c r="R652" t="str">
        <f t="shared" si="65"/>
        <v>jazz</v>
      </c>
      <c r="S652" s="9">
        <f t="shared" si="64"/>
        <v>41828.208333333336</v>
      </c>
      <c r="T652" s="9">
        <f t="shared" si="6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0"/>
        <v>88.47941026944585</v>
      </c>
      <c r="P653" s="5">
        <f t="shared" si="61"/>
        <v>44.994570837642193</v>
      </c>
      <c r="Q653" t="str">
        <f t="shared" si="62"/>
        <v>film &amp; video</v>
      </c>
      <c r="R653" t="str">
        <f t="shared" si="65"/>
        <v>shorts</v>
      </c>
      <c r="S653" s="9">
        <f t="shared" si="64"/>
        <v>41692.25</v>
      </c>
      <c r="T653" s="9">
        <f t="shared" si="6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0"/>
        <v>126.84</v>
      </c>
      <c r="P654" s="5">
        <f t="shared" si="61"/>
        <v>31.012224938875306</v>
      </c>
      <c r="Q654" t="str">
        <f t="shared" si="62"/>
        <v>technology</v>
      </c>
      <c r="R654" t="str">
        <f t="shared" si="65"/>
        <v>web</v>
      </c>
      <c r="S654" s="9">
        <f t="shared" si="64"/>
        <v>42587.208333333328</v>
      </c>
      <c r="T654" s="9">
        <f t="shared" si="63"/>
        <v>42630.208333333328</v>
      </c>
    </row>
    <row r="655" spans="1:20" ht="34.5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0"/>
        <v>2338.833333333333</v>
      </c>
      <c r="P655" s="5">
        <f t="shared" si="61"/>
        <v>59.970085470085472</v>
      </c>
      <c r="Q655" t="str">
        <f t="shared" si="62"/>
        <v>technology</v>
      </c>
      <c r="R655" t="str">
        <f t="shared" si="65"/>
        <v>web</v>
      </c>
      <c r="S655" s="9">
        <f t="shared" si="64"/>
        <v>42468.208333333328</v>
      </c>
      <c r="T655" s="9">
        <f t="shared" si="6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0"/>
        <v>508.38857142857148</v>
      </c>
      <c r="P656" s="5">
        <f t="shared" si="61"/>
        <v>58.9973474801061</v>
      </c>
      <c r="Q656" t="str">
        <f t="shared" si="62"/>
        <v>music</v>
      </c>
      <c r="R656" t="str">
        <f t="shared" si="65"/>
        <v>metal</v>
      </c>
      <c r="S656" s="9">
        <f t="shared" si="64"/>
        <v>42240.208333333328</v>
      </c>
      <c r="T656" s="9">
        <f t="shared" si="6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0"/>
        <v>191.47826086956522</v>
      </c>
      <c r="P657" s="5">
        <f t="shared" si="61"/>
        <v>50.045454545454547</v>
      </c>
      <c r="Q657" t="str">
        <f t="shared" si="62"/>
        <v>photography</v>
      </c>
      <c r="R657" t="str">
        <f t="shared" si="65"/>
        <v>photography books</v>
      </c>
      <c r="S657" s="9">
        <f t="shared" si="64"/>
        <v>42796.25</v>
      </c>
      <c r="T657" s="9">
        <f t="shared" si="63"/>
        <v>42809.208333333328</v>
      </c>
    </row>
    <row r="658" spans="1:20" ht="34.5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0"/>
        <v>42.127533783783782</v>
      </c>
      <c r="P658" s="5">
        <f t="shared" si="61"/>
        <v>98.966269841269835</v>
      </c>
      <c r="Q658" t="str">
        <f t="shared" si="62"/>
        <v>food</v>
      </c>
      <c r="R658" t="str">
        <f t="shared" si="65"/>
        <v>food trucks</v>
      </c>
      <c r="S658" s="9">
        <f t="shared" si="64"/>
        <v>43097.25</v>
      </c>
      <c r="T658" s="9">
        <f t="shared" si="6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0"/>
        <v>8.24</v>
      </c>
      <c r="P659" s="5">
        <f t="shared" si="61"/>
        <v>58.857142857142854</v>
      </c>
      <c r="Q659" t="str">
        <f t="shared" si="62"/>
        <v>film &amp; video</v>
      </c>
      <c r="R659" t="str">
        <f t="shared" si="65"/>
        <v>science fiction</v>
      </c>
      <c r="S659" s="9">
        <f t="shared" si="64"/>
        <v>43096.25</v>
      </c>
      <c r="T659" s="9">
        <f t="shared" si="6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0"/>
        <v>60.064638783269963</v>
      </c>
      <c r="P660" s="5">
        <f t="shared" si="61"/>
        <v>81.010256410256417</v>
      </c>
      <c r="Q660" t="str">
        <f t="shared" si="62"/>
        <v>music</v>
      </c>
      <c r="R660" t="str">
        <f t="shared" si="65"/>
        <v>rock</v>
      </c>
      <c r="S660" s="9">
        <f t="shared" si="64"/>
        <v>42246.208333333328</v>
      </c>
      <c r="T660" s="9">
        <f t="shared" si="6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0"/>
        <v>47.232808616404313</v>
      </c>
      <c r="P661" s="5">
        <f t="shared" si="61"/>
        <v>76.013333333333335</v>
      </c>
      <c r="Q661" t="str">
        <f t="shared" si="62"/>
        <v>film &amp; video</v>
      </c>
      <c r="R661" t="str">
        <f t="shared" si="65"/>
        <v>documentary</v>
      </c>
      <c r="S661" s="9">
        <f t="shared" si="64"/>
        <v>40570.25</v>
      </c>
      <c r="T661" s="9">
        <f t="shared" si="6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0"/>
        <v>81.736263736263737</v>
      </c>
      <c r="P662" s="5">
        <f t="shared" si="61"/>
        <v>96.597402597402592</v>
      </c>
      <c r="Q662" t="str">
        <f t="shared" si="62"/>
        <v>theater</v>
      </c>
      <c r="R662" t="str">
        <f t="shared" si="65"/>
        <v>plays</v>
      </c>
      <c r="S662" s="9">
        <f t="shared" si="64"/>
        <v>42237.208333333328</v>
      </c>
      <c r="T662" s="9">
        <f t="shared" si="6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0"/>
        <v>54.187265917603</v>
      </c>
      <c r="P663" s="5">
        <f t="shared" si="61"/>
        <v>76.957446808510639</v>
      </c>
      <c r="Q663" t="str">
        <f t="shared" si="62"/>
        <v>music</v>
      </c>
      <c r="R663" t="str">
        <f t="shared" si="65"/>
        <v>jazz</v>
      </c>
      <c r="S663" s="9">
        <f t="shared" si="64"/>
        <v>40996.208333333336</v>
      </c>
      <c r="T663" s="9">
        <f t="shared" si="6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0"/>
        <v>97.868131868131869</v>
      </c>
      <c r="P664" s="5">
        <f t="shared" si="61"/>
        <v>67.984732824427482</v>
      </c>
      <c r="Q664" t="str">
        <f t="shared" si="62"/>
        <v>theater</v>
      </c>
      <c r="R664" t="str">
        <f t="shared" si="65"/>
        <v>plays</v>
      </c>
      <c r="S664" s="9">
        <f t="shared" si="64"/>
        <v>43443.25</v>
      </c>
      <c r="T664" s="9">
        <f t="shared" si="6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0"/>
        <v>77.239999999999995</v>
      </c>
      <c r="P665" s="5">
        <f t="shared" si="61"/>
        <v>88.781609195402297</v>
      </c>
      <c r="Q665" t="str">
        <f t="shared" si="62"/>
        <v>theater</v>
      </c>
      <c r="R665" t="str">
        <f t="shared" si="65"/>
        <v>plays</v>
      </c>
      <c r="S665" s="9">
        <f t="shared" si="64"/>
        <v>40458.208333333336</v>
      </c>
      <c r="T665" s="9">
        <f t="shared" si="6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0"/>
        <v>33.464735516372798</v>
      </c>
      <c r="P666" s="5">
        <f t="shared" si="61"/>
        <v>24.99623706491063</v>
      </c>
      <c r="Q666" t="str">
        <f t="shared" si="62"/>
        <v>music</v>
      </c>
      <c r="R666" t="str">
        <f t="shared" si="65"/>
        <v>jazz</v>
      </c>
      <c r="S666" s="9">
        <f t="shared" si="64"/>
        <v>40959.25</v>
      </c>
      <c r="T666" s="9">
        <f t="shared" si="63"/>
        <v>40969.25</v>
      </c>
    </row>
    <row r="667" spans="1:20" ht="34.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0"/>
        <v>239.58823529411765</v>
      </c>
      <c r="P667" s="5">
        <f t="shared" si="61"/>
        <v>44.922794117647058</v>
      </c>
      <c r="Q667" t="str">
        <f t="shared" si="62"/>
        <v>film &amp; video</v>
      </c>
      <c r="R667" t="str">
        <f t="shared" si="65"/>
        <v>documentary</v>
      </c>
      <c r="S667" s="9">
        <f t="shared" si="64"/>
        <v>40733.208333333336</v>
      </c>
      <c r="T667" s="9">
        <f t="shared" si="6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0"/>
        <v>64.032258064516128</v>
      </c>
      <c r="P668" s="5">
        <f t="shared" si="61"/>
        <v>79.400000000000006</v>
      </c>
      <c r="Q668" t="str">
        <f t="shared" si="62"/>
        <v>theater</v>
      </c>
      <c r="R668" t="str">
        <f t="shared" si="65"/>
        <v>plays</v>
      </c>
      <c r="S668" s="9">
        <f t="shared" si="64"/>
        <v>41516.208333333336</v>
      </c>
      <c r="T668" s="9">
        <f t="shared" si="63"/>
        <v>41522.208333333336</v>
      </c>
    </row>
    <row r="669" spans="1:20" ht="34.5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0"/>
        <v>176.15942028985506</v>
      </c>
      <c r="P669" s="5">
        <f t="shared" si="61"/>
        <v>29.009546539379475</v>
      </c>
      <c r="Q669" t="str">
        <f t="shared" si="62"/>
        <v>journalism</v>
      </c>
      <c r="R669" t="str">
        <f t="shared" si="65"/>
        <v>audio</v>
      </c>
      <c r="S669" s="9">
        <f t="shared" si="64"/>
        <v>41892.208333333336</v>
      </c>
      <c r="T669" s="9">
        <f t="shared" si="63"/>
        <v>41901.208333333336</v>
      </c>
    </row>
    <row r="670" spans="1:20" ht="34.5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0"/>
        <v>20.33818181818182</v>
      </c>
      <c r="P670" s="5">
        <f t="shared" si="61"/>
        <v>73.59210526315789</v>
      </c>
      <c r="Q670" t="str">
        <f t="shared" si="62"/>
        <v>theater</v>
      </c>
      <c r="R670" t="str">
        <f t="shared" si="65"/>
        <v>plays</v>
      </c>
      <c r="S670" s="9">
        <f t="shared" si="64"/>
        <v>41122.208333333336</v>
      </c>
      <c r="T670" s="9">
        <f t="shared" si="6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0"/>
        <v>358.64754098360658</v>
      </c>
      <c r="P671" s="5">
        <f t="shared" si="61"/>
        <v>107.97038864898211</v>
      </c>
      <c r="Q671" t="str">
        <f t="shared" si="62"/>
        <v>theater</v>
      </c>
      <c r="R671" t="str">
        <f t="shared" si="65"/>
        <v>plays</v>
      </c>
      <c r="S671" s="9">
        <f t="shared" si="64"/>
        <v>42912.208333333328</v>
      </c>
      <c r="T671" s="9">
        <f t="shared" si="63"/>
        <v>42921.208333333328</v>
      </c>
    </row>
    <row r="672" spans="1:20" ht="34.5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0"/>
        <v>468.85802469135803</v>
      </c>
      <c r="P672" s="5">
        <f t="shared" si="61"/>
        <v>68.987284287011803</v>
      </c>
      <c r="Q672" t="str">
        <f t="shared" si="62"/>
        <v>music</v>
      </c>
      <c r="R672" t="str">
        <f t="shared" si="65"/>
        <v>indie rock</v>
      </c>
      <c r="S672" s="9">
        <f t="shared" si="64"/>
        <v>42425.25</v>
      </c>
      <c r="T672" s="9">
        <f t="shared" si="63"/>
        <v>42437.25</v>
      </c>
    </row>
    <row r="673" spans="1:20" ht="34.5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0"/>
        <v>122.05635245901641</v>
      </c>
      <c r="P673" s="5">
        <f t="shared" si="61"/>
        <v>111.02236719478098</v>
      </c>
      <c r="Q673" t="str">
        <f t="shared" si="62"/>
        <v>theater</v>
      </c>
      <c r="R673" t="str">
        <f t="shared" si="65"/>
        <v>plays</v>
      </c>
      <c r="S673" s="9">
        <f t="shared" si="64"/>
        <v>40390.208333333336</v>
      </c>
      <c r="T673" s="9">
        <f t="shared" si="6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0"/>
        <v>55.931783729156137</v>
      </c>
      <c r="P674" s="5">
        <f t="shared" si="61"/>
        <v>24.997515808491418</v>
      </c>
      <c r="Q674" t="str">
        <f t="shared" si="62"/>
        <v>theater</v>
      </c>
      <c r="R674" t="str">
        <f t="shared" si="65"/>
        <v>plays</v>
      </c>
      <c r="S674" s="9">
        <f t="shared" si="64"/>
        <v>43180.208333333328</v>
      </c>
      <c r="T674" s="9">
        <f t="shared" si="6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0"/>
        <v>43.660714285714285</v>
      </c>
      <c r="P675" s="5">
        <f t="shared" si="61"/>
        <v>42.155172413793103</v>
      </c>
      <c r="Q675" t="str">
        <f t="shared" si="62"/>
        <v>music</v>
      </c>
      <c r="R675" t="str">
        <f t="shared" si="65"/>
        <v>indie rock</v>
      </c>
      <c r="S675" s="9">
        <f t="shared" si="64"/>
        <v>42475.208333333328</v>
      </c>
      <c r="T675" s="9">
        <f t="shared" si="6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0"/>
        <v>33.53837141183363</v>
      </c>
      <c r="P676" s="5">
        <f t="shared" si="61"/>
        <v>47.003284072249592</v>
      </c>
      <c r="Q676" t="str">
        <f t="shared" si="62"/>
        <v>photography</v>
      </c>
      <c r="R676" t="str">
        <f t="shared" si="65"/>
        <v>photography books</v>
      </c>
      <c r="S676" s="9">
        <f t="shared" si="64"/>
        <v>40774.208333333336</v>
      </c>
      <c r="T676" s="9">
        <f t="shared" si="6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0"/>
        <v>122.97938144329896</v>
      </c>
      <c r="P677" s="5">
        <f t="shared" si="61"/>
        <v>36.0392749244713</v>
      </c>
      <c r="Q677" t="str">
        <f t="shared" si="62"/>
        <v>journalism</v>
      </c>
      <c r="R677" t="str">
        <f t="shared" si="65"/>
        <v>audio</v>
      </c>
      <c r="S677" s="9">
        <f t="shared" si="64"/>
        <v>43719.208333333328</v>
      </c>
      <c r="T677" s="9">
        <f t="shared" si="63"/>
        <v>43726.208333333328</v>
      </c>
    </row>
    <row r="678" spans="1:20" ht="34.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0"/>
        <v>189.74959871589084</v>
      </c>
      <c r="P678" s="5">
        <f t="shared" si="61"/>
        <v>101.03760683760684</v>
      </c>
      <c r="Q678" t="str">
        <f t="shared" si="62"/>
        <v>photography</v>
      </c>
      <c r="R678" t="str">
        <f t="shared" si="65"/>
        <v>photography books</v>
      </c>
      <c r="S678" s="9">
        <f t="shared" si="64"/>
        <v>41178.208333333336</v>
      </c>
      <c r="T678" s="9">
        <f t="shared" si="6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0"/>
        <v>83.622641509433961</v>
      </c>
      <c r="P679" s="5">
        <f t="shared" si="61"/>
        <v>39.927927927927925</v>
      </c>
      <c r="Q679" t="str">
        <f t="shared" si="62"/>
        <v>publishing</v>
      </c>
      <c r="R679" t="str">
        <f t="shared" si="65"/>
        <v>fiction</v>
      </c>
      <c r="S679" s="9">
        <f t="shared" si="64"/>
        <v>42561.208333333328</v>
      </c>
      <c r="T679" s="9">
        <f t="shared" si="6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0"/>
        <v>17.968844221105527</v>
      </c>
      <c r="P680" s="5">
        <f t="shared" si="61"/>
        <v>83.158139534883716</v>
      </c>
      <c r="Q680" t="str">
        <f t="shared" si="62"/>
        <v>film &amp; video</v>
      </c>
      <c r="R680" t="str">
        <f t="shared" si="65"/>
        <v>drama</v>
      </c>
      <c r="S680" s="9">
        <f t="shared" si="64"/>
        <v>43484.25</v>
      </c>
      <c r="T680" s="9">
        <f t="shared" si="6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0"/>
        <v>1036.5</v>
      </c>
      <c r="P681" s="5">
        <f t="shared" si="61"/>
        <v>39.97520661157025</v>
      </c>
      <c r="Q681" t="str">
        <f t="shared" si="62"/>
        <v>food</v>
      </c>
      <c r="R681" t="str">
        <f t="shared" si="65"/>
        <v>food trucks</v>
      </c>
      <c r="S681" s="9">
        <f t="shared" si="64"/>
        <v>43756.208333333328</v>
      </c>
      <c r="T681" s="9">
        <f t="shared" si="63"/>
        <v>43761.208333333328</v>
      </c>
    </row>
    <row r="682" spans="1:20" ht="34.5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0"/>
        <v>97.405219780219781</v>
      </c>
      <c r="P682" s="5">
        <f t="shared" si="61"/>
        <v>47.993908629441627</v>
      </c>
      <c r="Q682" t="str">
        <f t="shared" si="62"/>
        <v>games</v>
      </c>
      <c r="R682" t="str">
        <f t="shared" si="65"/>
        <v>mobile games</v>
      </c>
      <c r="S682" s="9">
        <f t="shared" si="64"/>
        <v>43813.25</v>
      </c>
      <c r="T682" s="9">
        <f t="shared" si="63"/>
        <v>43815.25</v>
      </c>
    </row>
    <row r="683" spans="1:20" ht="34.5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0"/>
        <v>86.386203150461711</v>
      </c>
      <c r="P683" s="5">
        <f t="shared" si="61"/>
        <v>95.978877489438744</v>
      </c>
      <c r="Q683" t="str">
        <f t="shared" si="62"/>
        <v>theater</v>
      </c>
      <c r="R683" t="str">
        <f t="shared" si="65"/>
        <v>plays</v>
      </c>
      <c r="S683" s="9">
        <f t="shared" si="64"/>
        <v>40898.25</v>
      </c>
      <c r="T683" s="9">
        <f t="shared" si="6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0"/>
        <v>150.16666666666666</v>
      </c>
      <c r="P684" s="5">
        <f t="shared" si="61"/>
        <v>78.728155339805824</v>
      </c>
      <c r="Q684" t="str">
        <f t="shared" si="62"/>
        <v>theater</v>
      </c>
      <c r="R684" t="str">
        <f t="shared" si="65"/>
        <v>plays</v>
      </c>
      <c r="S684" s="9">
        <f t="shared" si="64"/>
        <v>41619.25</v>
      </c>
      <c r="T684" s="9">
        <f t="shared" si="6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0"/>
        <v>358.43478260869563</v>
      </c>
      <c r="P685" s="5">
        <f t="shared" si="61"/>
        <v>56.081632653061227</v>
      </c>
      <c r="Q685" t="str">
        <f t="shared" si="62"/>
        <v>theater</v>
      </c>
      <c r="R685" t="str">
        <f t="shared" si="65"/>
        <v>plays</v>
      </c>
      <c r="S685" s="9">
        <f t="shared" si="64"/>
        <v>43359.208333333328</v>
      </c>
      <c r="T685" s="9">
        <f t="shared" si="6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0"/>
        <v>542.85714285714289</v>
      </c>
      <c r="P686" s="5">
        <f t="shared" si="61"/>
        <v>69.090909090909093</v>
      </c>
      <c r="Q686" t="str">
        <f t="shared" si="62"/>
        <v>publishing</v>
      </c>
      <c r="R686" t="str">
        <f t="shared" si="65"/>
        <v>nonfiction</v>
      </c>
      <c r="S686" s="9">
        <f t="shared" si="64"/>
        <v>40358.208333333336</v>
      </c>
      <c r="T686" s="9">
        <f t="shared" si="63"/>
        <v>40378.208333333336</v>
      </c>
    </row>
    <row r="687" spans="1:20" ht="34.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0"/>
        <v>67.500714285714281</v>
      </c>
      <c r="P687" s="5">
        <f t="shared" si="61"/>
        <v>102.05291576673866</v>
      </c>
      <c r="Q687" t="str">
        <f t="shared" si="62"/>
        <v>theater</v>
      </c>
      <c r="R687" t="str">
        <f t="shared" si="65"/>
        <v>plays</v>
      </c>
      <c r="S687" s="9">
        <f t="shared" si="64"/>
        <v>42239.208333333328</v>
      </c>
      <c r="T687" s="9">
        <f t="shared" si="6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0"/>
        <v>191.74666666666667</v>
      </c>
      <c r="P688" s="5">
        <f t="shared" si="61"/>
        <v>107.32089552238806</v>
      </c>
      <c r="Q688" t="str">
        <f t="shared" si="62"/>
        <v>technology</v>
      </c>
      <c r="R688" t="str">
        <f t="shared" si="65"/>
        <v>wearables</v>
      </c>
      <c r="S688" s="9">
        <f t="shared" si="64"/>
        <v>43186.208333333328</v>
      </c>
      <c r="T688" s="9">
        <f t="shared" si="6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0"/>
        <v>932</v>
      </c>
      <c r="P689" s="5">
        <f t="shared" si="61"/>
        <v>51.970260223048328</v>
      </c>
      <c r="Q689" t="str">
        <f t="shared" si="62"/>
        <v>theater</v>
      </c>
      <c r="R689" t="str">
        <f t="shared" si="65"/>
        <v>plays</v>
      </c>
      <c r="S689" s="9">
        <f t="shared" si="64"/>
        <v>42806.25</v>
      </c>
      <c r="T689" s="9">
        <f t="shared" si="6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0"/>
        <v>429.27586206896552</v>
      </c>
      <c r="P690" s="5">
        <f t="shared" si="61"/>
        <v>71.137142857142862</v>
      </c>
      <c r="Q690" t="str">
        <f t="shared" si="62"/>
        <v>film &amp; video</v>
      </c>
      <c r="R690" t="str">
        <f t="shared" si="65"/>
        <v>television</v>
      </c>
      <c r="S690" s="9">
        <f t="shared" si="64"/>
        <v>43475.25</v>
      </c>
      <c r="T690" s="9">
        <f t="shared" si="6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0"/>
        <v>100.65753424657535</v>
      </c>
      <c r="P691" s="5">
        <f t="shared" si="61"/>
        <v>106.49275362318841</v>
      </c>
      <c r="Q691" t="str">
        <f t="shared" si="62"/>
        <v>technology</v>
      </c>
      <c r="R691" t="str">
        <f t="shared" si="65"/>
        <v>web</v>
      </c>
      <c r="S691" s="9">
        <f t="shared" si="64"/>
        <v>41576.208333333336</v>
      </c>
      <c r="T691" s="9">
        <f t="shared" si="6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0"/>
        <v>226.61111111111109</v>
      </c>
      <c r="P692" s="5">
        <f t="shared" si="61"/>
        <v>42.93684210526316</v>
      </c>
      <c r="Q692" t="str">
        <f t="shared" si="62"/>
        <v>film &amp; video</v>
      </c>
      <c r="R692" t="str">
        <f t="shared" si="65"/>
        <v>documentary</v>
      </c>
      <c r="S692" s="9">
        <f t="shared" si="64"/>
        <v>40874.25</v>
      </c>
      <c r="T692" s="9">
        <f t="shared" si="6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0"/>
        <v>142.38</v>
      </c>
      <c r="P693" s="5">
        <f t="shared" si="61"/>
        <v>30.037974683544302</v>
      </c>
      <c r="Q693" t="str">
        <f t="shared" si="62"/>
        <v>film &amp; video</v>
      </c>
      <c r="R693" t="str">
        <f t="shared" si="65"/>
        <v>documentary</v>
      </c>
      <c r="S693" s="9">
        <f t="shared" si="64"/>
        <v>41185.208333333336</v>
      </c>
      <c r="T693" s="9">
        <f t="shared" si="63"/>
        <v>41202.208333333336</v>
      </c>
    </row>
    <row r="694" spans="1:20" ht="34.5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0"/>
        <v>90.633333333333326</v>
      </c>
      <c r="P694" s="5">
        <f t="shared" si="61"/>
        <v>70.623376623376629</v>
      </c>
      <c r="Q694" t="str">
        <f t="shared" si="62"/>
        <v>music</v>
      </c>
      <c r="R694" t="str">
        <f t="shared" si="65"/>
        <v>rock</v>
      </c>
      <c r="S694" s="9">
        <f t="shared" si="64"/>
        <v>43655.208333333328</v>
      </c>
      <c r="T694" s="9">
        <f t="shared" si="63"/>
        <v>43673.208333333328</v>
      </c>
    </row>
    <row r="695" spans="1:20" ht="34.5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0"/>
        <v>63.966740576496676</v>
      </c>
      <c r="P695" s="5">
        <f t="shared" si="61"/>
        <v>66.016018306636155</v>
      </c>
      <c r="Q695" t="str">
        <f t="shared" si="62"/>
        <v>theater</v>
      </c>
      <c r="R695" t="str">
        <f t="shared" si="65"/>
        <v>plays</v>
      </c>
      <c r="S695" s="9">
        <f t="shared" si="64"/>
        <v>43025.208333333328</v>
      </c>
      <c r="T695" s="9">
        <f t="shared" si="6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0"/>
        <v>84.131868131868131</v>
      </c>
      <c r="P696" s="5">
        <f t="shared" si="61"/>
        <v>96.911392405063296</v>
      </c>
      <c r="Q696" t="str">
        <f t="shared" si="62"/>
        <v>theater</v>
      </c>
      <c r="R696" t="str">
        <f t="shared" si="65"/>
        <v>plays</v>
      </c>
      <c r="S696" s="9">
        <f t="shared" si="64"/>
        <v>43066.25</v>
      </c>
      <c r="T696" s="9">
        <f t="shared" si="6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0"/>
        <v>133.93478260869566</v>
      </c>
      <c r="P697" s="5">
        <f t="shared" si="61"/>
        <v>62.867346938775512</v>
      </c>
      <c r="Q697" t="str">
        <f t="shared" si="62"/>
        <v>music</v>
      </c>
      <c r="R697" t="str">
        <f t="shared" si="65"/>
        <v>rock</v>
      </c>
      <c r="S697" s="9">
        <f t="shared" si="64"/>
        <v>42322.25</v>
      </c>
      <c r="T697" s="9">
        <f t="shared" si="6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0"/>
        <v>59.042047531992694</v>
      </c>
      <c r="P698" s="5">
        <f t="shared" si="61"/>
        <v>108.98537682789652</v>
      </c>
      <c r="Q698" t="str">
        <f t="shared" si="62"/>
        <v>theater</v>
      </c>
      <c r="R698" t="str">
        <f t="shared" si="65"/>
        <v>plays</v>
      </c>
      <c r="S698" s="9">
        <f t="shared" si="64"/>
        <v>42114.208333333328</v>
      </c>
      <c r="T698" s="9">
        <f t="shared" si="63"/>
        <v>42115.208333333328</v>
      </c>
    </row>
    <row r="699" spans="1:20" ht="34.5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0"/>
        <v>152.80062063615205</v>
      </c>
      <c r="P699" s="5">
        <f t="shared" si="61"/>
        <v>26.999314599040439</v>
      </c>
      <c r="Q699" t="str">
        <f t="shared" si="62"/>
        <v>music</v>
      </c>
      <c r="R699" t="str">
        <f t="shared" si="65"/>
        <v>electric music</v>
      </c>
      <c r="S699" s="9">
        <f t="shared" si="64"/>
        <v>43190.208333333328</v>
      </c>
      <c r="T699" s="9">
        <f t="shared" si="6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0"/>
        <v>446.69121140142522</v>
      </c>
      <c r="P700" s="5">
        <f t="shared" si="61"/>
        <v>65.004147943311438</v>
      </c>
      <c r="Q700" t="str">
        <f t="shared" si="62"/>
        <v>technology</v>
      </c>
      <c r="R700" t="str">
        <f t="shared" si="65"/>
        <v>wearables</v>
      </c>
      <c r="S700" s="9">
        <f t="shared" si="64"/>
        <v>40871.25</v>
      </c>
      <c r="T700" s="9">
        <f t="shared" si="6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0"/>
        <v>84.391891891891888</v>
      </c>
      <c r="P701" s="5">
        <f t="shared" si="61"/>
        <v>111.51785714285714</v>
      </c>
      <c r="Q701" t="str">
        <f t="shared" si="62"/>
        <v>film &amp; video</v>
      </c>
      <c r="R701" t="str">
        <f t="shared" si="65"/>
        <v>drama</v>
      </c>
      <c r="S701" s="9">
        <f t="shared" si="64"/>
        <v>43641.208333333328</v>
      </c>
      <c r="T701" s="9">
        <f t="shared" si="63"/>
        <v>43642.208333333328</v>
      </c>
    </row>
    <row r="702" spans="1:20" ht="34.5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0"/>
        <v>3</v>
      </c>
      <c r="P702" s="5">
        <f t="shared" si="61"/>
        <v>3</v>
      </c>
      <c r="Q702" t="str">
        <f t="shared" si="62"/>
        <v>technology</v>
      </c>
      <c r="R702" t="str">
        <f t="shared" si="65"/>
        <v>wearables</v>
      </c>
      <c r="S702" s="9">
        <f t="shared" si="64"/>
        <v>40203.25</v>
      </c>
      <c r="T702" s="9">
        <f t="shared" si="63"/>
        <v>40218.25</v>
      </c>
    </row>
    <row r="703" spans="1:20" ht="34.5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0"/>
        <v>175.02692307692308</v>
      </c>
      <c r="P703" s="5">
        <f t="shared" si="61"/>
        <v>110.99268292682927</v>
      </c>
      <c r="Q703" t="str">
        <f t="shared" si="62"/>
        <v>theater</v>
      </c>
      <c r="R703" t="str">
        <f t="shared" si="65"/>
        <v>plays</v>
      </c>
      <c r="S703" s="9">
        <f t="shared" si="64"/>
        <v>40629.208333333336</v>
      </c>
      <c r="T703" s="9">
        <f t="shared" si="63"/>
        <v>40636.208333333336</v>
      </c>
    </row>
    <row r="704" spans="1:20" ht="34.5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0"/>
        <v>54.137931034482754</v>
      </c>
      <c r="P704" s="5">
        <f t="shared" si="61"/>
        <v>56.746987951807228</v>
      </c>
      <c r="Q704" t="str">
        <f t="shared" si="62"/>
        <v>technology</v>
      </c>
      <c r="R704" t="str">
        <f t="shared" si="65"/>
        <v>wearables</v>
      </c>
      <c r="S704" s="9">
        <f t="shared" si="64"/>
        <v>41477.208333333336</v>
      </c>
      <c r="T704" s="9">
        <f t="shared" si="6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0"/>
        <v>311.87381703470032</v>
      </c>
      <c r="P705" s="5">
        <f t="shared" si="61"/>
        <v>97.020608439646708</v>
      </c>
      <c r="Q705" t="str">
        <f t="shared" si="62"/>
        <v>publishing</v>
      </c>
      <c r="R705" t="str">
        <f t="shared" si="65"/>
        <v>translations</v>
      </c>
      <c r="S705" s="9">
        <f t="shared" si="64"/>
        <v>41020.208333333336</v>
      </c>
      <c r="T705" s="9">
        <f t="shared" si="63"/>
        <v>41037.208333333336</v>
      </c>
    </row>
    <row r="706" spans="1:20" ht="34.5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0"/>
        <v>122.78160919540231</v>
      </c>
      <c r="P706" s="5">
        <f t="shared" si="61"/>
        <v>92.08620689655173</v>
      </c>
      <c r="Q706" t="str">
        <f t="shared" si="62"/>
        <v>film &amp; video</v>
      </c>
      <c r="R706" t="str">
        <f t="shared" si="65"/>
        <v>animation</v>
      </c>
      <c r="S706" s="9">
        <f t="shared" si="64"/>
        <v>42555.208333333328</v>
      </c>
      <c r="T706" s="9">
        <f t="shared" si="63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66">(E707/D707)*100</f>
        <v>99.026517383618156</v>
      </c>
      <c r="P707" s="5">
        <f t="shared" ref="P707:P770" si="67">E707/G707</f>
        <v>82.986666666666665</v>
      </c>
      <c r="Q707" t="str">
        <f t="shared" ref="Q707:Q770" si="68">LEFT(N707,SEARCH("/",N707)-1)</f>
        <v>publishing</v>
      </c>
      <c r="R707" t="str">
        <f t="shared" si="65"/>
        <v>nonfiction</v>
      </c>
      <c r="S707" s="9">
        <f t="shared" si="64"/>
        <v>41619.25</v>
      </c>
      <c r="T707" s="9">
        <f t="shared" ref="T707:T770" si="69">(((K707/60)/60)/24)+DATE(1970,1,1)</f>
        <v>41623.25</v>
      </c>
    </row>
    <row r="708" spans="1:20" ht="34.5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6"/>
        <v>127.84686346863469</v>
      </c>
      <c r="P708" s="5">
        <f t="shared" si="67"/>
        <v>103.03791821561339</v>
      </c>
      <c r="Q708" t="str">
        <f t="shared" si="68"/>
        <v>technology</v>
      </c>
      <c r="R708" t="str">
        <f t="shared" si="65"/>
        <v>web</v>
      </c>
      <c r="S708" s="9">
        <f t="shared" ref="S708:S771" si="70">(((J708/60)/60)/24)+DATE(1970,1,1)</f>
        <v>43471.25</v>
      </c>
      <c r="T708" s="9">
        <f t="shared" si="69"/>
        <v>43479.25</v>
      </c>
    </row>
    <row r="709" spans="1:20" ht="34.5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6"/>
        <v>158.61643835616439</v>
      </c>
      <c r="P709" s="5">
        <f t="shared" si="67"/>
        <v>68.922619047619051</v>
      </c>
      <c r="Q709" t="str">
        <f t="shared" si="68"/>
        <v>film &amp; video</v>
      </c>
      <c r="R709" t="str">
        <f t="shared" ref="R709:R772" si="71">RIGHT(N709,LEN(N709)-SEARCH("/",N709))</f>
        <v>drama</v>
      </c>
      <c r="S709" s="9">
        <f t="shared" si="70"/>
        <v>43442.25</v>
      </c>
      <c r="T709" s="9">
        <f t="shared" si="69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6"/>
        <v>707.05882352941171</v>
      </c>
      <c r="P710" s="5">
        <f t="shared" si="67"/>
        <v>87.737226277372258</v>
      </c>
      <c r="Q710" t="str">
        <f t="shared" si="68"/>
        <v>theater</v>
      </c>
      <c r="R710" t="str">
        <f t="shared" si="71"/>
        <v>plays</v>
      </c>
      <c r="S710" s="9">
        <f t="shared" si="70"/>
        <v>42877.208333333328</v>
      </c>
      <c r="T710" s="9">
        <f t="shared" si="69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6"/>
        <v>142.38775510204081</v>
      </c>
      <c r="P711" s="5">
        <f t="shared" si="67"/>
        <v>75.021505376344081</v>
      </c>
      <c r="Q711" t="str">
        <f t="shared" si="68"/>
        <v>theater</v>
      </c>
      <c r="R711" t="str">
        <f t="shared" si="71"/>
        <v>plays</v>
      </c>
      <c r="S711" s="9">
        <f t="shared" si="70"/>
        <v>41018.208333333336</v>
      </c>
      <c r="T711" s="9">
        <f t="shared" si="69"/>
        <v>41025.208333333336</v>
      </c>
    </row>
    <row r="712" spans="1:20" ht="34.5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6"/>
        <v>147.86046511627907</v>
      </c>
      <c r="P712" s="5">
        <f t="shared" si="67"/>
        <v>50.863999999999997</v>
      </c>
      <c r="Q712" t="str">
        <f t="shared" si="68"/>
        <v>theater</v>
      </c>
      <c r="R712" t="str">
        <f t="shared" si="71"/>
        <v>plays</v>
      </c>
      <c r="S712" s="9">
        <f t="shared" si="70"/>
        <v>43295.208333333328</v>
      </c>
      <c r="T712" s="9">
        <f t="shared" si="69"/>
        <v>43302.208333333328</v>
      </c>
    </row>
    <row r="713" spans="1:20" ht="34.5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6"/>
        <v>20.322580645161288</v>
      </c>
      <c r="P713" s="5">
        <f t="shared" si="67"/>
        <v>90</v>
      </c>
      <c r="Q713" t="str">
        <f t="shared" si="68"/>
        <v>theater</v>
      </c>
      <c r="R713" t="str">
        <f t="shared" si="71"/>
        <v>plays</v>
      </c>
      <c r="S713" s="9">
        <f t="shared" si="70"/>
        <v>42393.25</v>
      </c>
      <c r="T713" s="9">
        <f t="shared" si="69"/>
        <v>42395.25</v>
      </c>
    </row>
    <row r="714" spans="1:20" ht="34.5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6"/>
        <v>1840.625</v>
      </c>
      <c r="P714" s="5">
        <f t="shared" si="67"/>
        <v>72.896039603960389</v>
      </c>
      <c r="Q714" t="str">
        <f t="shared" si="68"/>
        <v>theater</v>
      </c>
      <c r="R714" t="str">
        <f t="shared" si="71"/>
        <v>plays</v>
      </c>
      <c r="S714" s="9">
        <f t="shared" si="70"/>
        <v>42559.208333333328</v>
      </c>
      <c r="T714" s="9">
        <f t="shared" si="69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6"/>
        <v>161.94202898550725</v>
      </c>
      <c r="P715" s="5">
        <f t="shared" si="67"/>
        <v>108.48543689320388</v>
      </c>
      <c r="Q715" t="str">
        <f t="shared" si="68"/>
        <v>publishing</v>
      </c>
      <c r="R715" t="str">
        <f t="shared" si="71"/>
        <v>radio &amp; podcasts</v>
      </c>
      <c r="S715" s="9">
        <f t="shared" si="70"/>
        <v>42604.208333333328</v>
      </c>
      <c r="T715" s="9">
        <f t="shared" si="69"/>
        <v>42616.208333333328</v>
      </c>
    </row>
    <row r="716" spans="1:20" ht="34.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6"/>
        <v>472.82077922077923</v>
      </c>
      <c r="P716" s="5">
        <f t="shared" si="67"/>
        <v>101.98095238095237</v>
      </c>
      <c r="Q716" t="str">
        <f t="shared" si="68"/>
        <v>music</v>
      </c>
      <c r="R716" t="str">
        <f t="shared" si="71"/>
        <v>rock</v>
      </c>
      <c r="S716" s="9">
        <f t="shared" si="70"/>
        <v>41870.208333333336</v>
      </c>
      <c r="T716" s="9">
        <f t="shared" si="69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6"/>
        <v>24.466101694915253</v>
      </c>
      <c r="P717" s="5">
        <f t="shared" si="67"/>
        <v>44.009146341463413</v>
      </c>
      <c r="Q717" t="str">
        <f t="shared" si="68"/>
        <v>games</v>
      </c>
      <c r="R717" t="str">
        <f t="shared" si="71"/>
        <v>mobile games</v>
      </c>
      <c r="S717" s="9">
        <f t="shared" si="70"/>
        <v>40397.208333333336</v>
      </c>
      <c r="T717" s="9">
        <f t="shared" si="69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6"/>
        <v>517.65</v>
      </c>
      <c r="P718" s="5">
        <f t="shared" si="67"/>
        <v>65.942675159235662</v>
      </c>
      <c r="Q718" t="str">
        <f t="shared" si="68"/>
        <v>theater</v>
      </c>
      <c r="R718" t="str">
        <f t="shared" si="71"/>
        <v>plays</v>
      </c>
      <c r="S718" s="9">
        <f t="shared" si="70"/>
        <v>41465.208333333336</v>
      </c>
      <c r="T718" s="9">
        <f t="shared" si="69"/>
        <v>41493.208333333336</v>
      </c>
    </row>
    <row r="719" spans="1:20" ht="34.5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6"/>
        <v>247.64285714285714</v>
      </c>
      <c r="P719" s="5">
        <f t="shared" si="67"/>
        <v>24.987387387387386</v>
      </c>
      <c r="Q719" t="str">
        <f t="shared" si="68"/>
        <v>film &amp; video</v>
      </c>
      <c r="R719" t="str">
        <f t="shared" si="71"/>
        <v>documentary</v>
      </c>
      <c r="S719" s="9">
        <f t="shared" si="70"/>
        <v>40777.208333333336</v>
      </c>
      <c r="T719" s="9">
        <f t="shared" si="69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6"/>
        <v>100.20481927710843</v>
      </c>
      <c r="P720" s="5">
        <f t="shared" si="67"/>
        <v>28.003367003367003</v>
      </c>
      <c r="Q720" t="str">
        <f t="shared" si="68"/>
        <v>technology</v>
      </c>
      <c r="R720" t="str">
        <f t="shared" si="71"/>
        <v>wearables</v>
      </c>
      <c r="S720" s="9">
        <f t="shared" si="70"/>
        <v>41442.208333333336</v>
      </c>
      <c r="T720" s="9">
        <f t="shared" si="69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6"/>
        <v>153</v>
      </c>
      <c r="P721" s="5">
        <f t="shared" si="67"/>
        <v>85.829268292682926</v>
      </c>
      <c r="Q721" t="str">
        <f t="shared" si="68"/>
        <v>publishing</v>
      </c>
      <c r="R721" t="str">
        <f t="shared" si="71"/>
        <v>fiction</v>
      </c>
      <c r="S721" s="9">
        <f t="shared" si="70"/>
        <v>41058.208333333336</v>
      </c>
      <c r="T721" s="9">
        <f t="shared" si="69"/>
        <v>41069.208333333336</v>
      </c>
    </row>
    <row r="722" spans="1:20" ht="34.5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6"/>
        <v>37.091954022988503</v>
      </c>
      <c r="P722" s="5">
        <f t="shared" si="67"/>
        <v>84.921052631578945</v>
      </c>
      <c r="Q722" t="str">
        <f t="shared" si="68"/>
        <v>theater</v>
      </c>
      <c r="R722" t="str">
        <f t="shared" si="71"/>
        <v>plays</v>
      </c>
      <c r="S722" s="9">
        <f t="shared" si="70"/>
        <v>43152.25</v>
      </c>
      <c r="T722" s="9">
        <f t="shared" si="69"/>
        <v>43166.25</v>
      </c>
    </row>
    <row r="723" spans="1:20" ht="34.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6"/>
        <v>4.392394822006473</v>
      </c>
      <c r="P723" s="5">
        <f t="shared" si="67"/>
        <v>90.483333333333334</v>
      </c>
      <c r="Q723" t="str">
        <f t="shared" si="68"/>
        <v>music</v>
      </c>
      <c r="R723" t="str">
        <f t="shared" si="71"/>
        <v>rock</v>
      </c>
      <c r="S723" s="9">
        <f t="shared" si="70"/>
        <v>43194.208333333328</v>
      </c>
      <c r="T723" s="9">
        <f t="shared" si="69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6"/>
        <v>156.50721649484535</v>
      </c>
      <c r="P724" s="5">
        <f t="shared" si="67"/>
        <v>25.00197628458498</v>
      </c>
      <c r="Q724" t="str">
        <f t="shared" si="68"/>
        <v>film &amp; video</v>
      </c>
      <c r="R724" t="str">
        <f t="shared" si="71"/>
        <v>documentary</v>
      </c>
      <c r="S724" s="9">
        <f t="shared" si="70"/>
        <v>43045.25</v>
      </c>
      <c r="T724" s="9">
        <f t="shared" si="69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6"/>
        <v>270.40816326530609</v>
      </c>
      <c r="P725" s="5">
        <f t="shared" si="67"/>
        <v>92.013888888888886</v>
      </c>
      <c r="Q725" t="str">
        <f t="shared" si="68"/>
        <v>theater</v>
      </c>
      <c r="R725" t="str">
        <f t="shared" si="71"/>
        <v>plays</v>
      </c>
      <c r="S725" s="9">
        <f t="shared" si="70"/>
        <v>42431.25</v>
      </c>
      <c r="T725" s="9">
        <f t="shared" si="69"/>
        <v>42452.208333333328</v>
      </c>
    </row>
    <row r="726" spans="1:20" ht="34.5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6"/>
        <v>134.05952380952382</v>
      </c>
      <c r="P726" s="5">
        <f t="shared" si="67"/>
        <v>93.066115702479337</v>
      </c>
      <c r="Q726" t="str">
        <f t="shared" si="68"/>
        <v>theater</v>
      </c>
      <c r="R726" t="str">
        <f t="shared" si="71"/>
        <v>plays</v>
      </c>
      <c r="S726" s="9">
        <f t="shared" si="70"/>
        <v>41934.208333333336</v>
      </c>
      <c r="T726" s="9">
        <f t="shared" si="69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6"/>
        <v>50.398033126293996</v>
      </c>
      <c r="P727" s="5">
        <f t="shared" si="67"/>
        <v>61.008145363408524</v>
      </c>
      <c r="Q727" t="str">
        <f t="shared" si="68"/>
        <v>games</v>
      </c>
      <c r="R727" t="str">
        <f t="shared" si="71"/>
        <v>mobile games</v>
      </c>
      <c r="S727" s="9">
        <f t="shared" si="70"/>
        <v>41958.25</v>
      </c>
      <c r="T727" s="9">
        <f t="shared" si="69"/>
        <v>41960.25</v>
      </c>
    </row>
    <row r="728" spans="1:20" ht="34.5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6"/>
        <v>88.815837937384899</v>
      </c>
      <c r="P728" s="5">
        <f t="shared" si="67"/>
        <v>92.036259541984734</v>
      </c>
      <c r="Q728" t="str">
        <f t="shared" si="68"/>
        <v>theater</v>
      </c>
      <c r="R728" t="str">
        <f t="shared" si="71"/>
        <v>plays</v>
      </c>
      <c r="S728" s="9">
        <f t="shared" si="70"/>
        <v>40476.208333333336</v>
      </c>
      <c r="T728" s="9">
        <f t="shared" si="69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6"/>
        <v>165</v>
      </c>
      <c r="P729" s="5">
        <f t="shared" si="67"/>
        <v>81.132596685082873</v>
      </c>
      <c r="Q729" t="str">
        <f t="shared" si="68"/>
        <v>technology</v>
      </c>
      <c r="R729" t="str">
        <f t="shared" si="71"/>
        <v>web</v>
      </c>
      <c r="S729" s="9">
        <f t="shared" si="70"/>
        <v>43485.25</v>
      </c>
      <c r="T729" s="9">
        <f t="shared" si="69"/>
        <v>43543.208333333328</v>
      </c>
    </row>
    <row r="730" spans="1:20" ht="34.5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6"/>
        <v>17.5</v>
      </c>
      <c r="P730" s="5">
        <f t="shared" si="67"/>
        <v>73.5</v>
      </c>
      <c r="Q730" t="str">
        <f t="shared" si="68"/>
        <v>theater</v>
      </c>
      <c r="R730" t="str">
        <f t="shared" si="71"/>
        <v>plays</v>
      </c>
      <c r="S730" s="9">
        <f t="shared" si="70"/>
        <v>42515.208333333328</v>
      </c>
      <c r="T730" s="9">
        <f t="shared" si="69"/>
        <v>42526.208333333328</v>
      </c>
    </row>
    <row r="731" spans="1:20" ht="34.5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6"/>
        <v>185.66071428571428</v>
      </c>
      <c r="P731" s="5">
        <f t="shared" si="67"/>
        <v>85.221311475409834</v>
      </c>
      <c r="Q731" t="str">
        <f t="shared" si="68"/>
        <v>film &amp; video</v>
      </c>
      <c r="R731" t="str">
        <f t="shared" si="71"/>
        <v>drama</v>
      </c>
      <c r="S731" s="9">
        <f t="shared" si="70"/>
        <v>41309.25</v>
      </c>
      <c r="T731" s="9">
        <f t="shared" si="69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6"/>
        <v>412.6631944444444</v>
      </c>
      <c r="P732" s="5">
        <f t="shared" si="67"/>
        <v>110.96825396825396</v>
      </c>
      <c r="Q732" t="str">
        <f t="shared" si="68"/>
        <v>technology</v>
      </c>
      <c r="R732" t="str">
        <f t="shared" si="71"/>
        <v>wearables</v>
      </c>
      <c r="S732" s="9">
        <f t="shared" si="70"/>
        <v>42147.208333333328</v>
      </c>
      <c r="T732" s="9">
        <f t="shared" si="69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6"/>
        <v>90.25</v>
      </c>
      <c r="P733" s="5">
        <f t="shared" si="67"/>
        <v>32.968036529680369</v>
      </c>
      <c r="Q733" t="str">
        <f t="shared" si="68"/>
        <v>technology</v>
      </c>
      <c r="R733" t="str">
        <f t="shared" si="71"/>
        <v>web</v>
      </c>
      <c r="S733" s="9">
        <f t="shared" si="70"/>
        <v>42939.208333333328</v>
      </c>
      <c r="T733" s="9">
        <f t="shared" si="69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6"/>
        <v>91.984615384615381</v>
      </c>
      <c r="P734" s="5">
        <f t="shared" si="67"/>
        <v>96.005352363960753</v>
      </c>
      <c r="Q734" t="str">
        <f t="shared" si="68"/>
        <v>music</v>
      </c>
      <c r="R734" t="str">
        <f t="shared" si="71"/>
        <v>rock</v>
      </c>
      <c r="S734" s="9">
        <f t="shared" si="70"/>
        <v>42816.208333333328</v>
      </c>
      <c r="T734" s="9">
        <f t="shared" si="69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6"/>
        <v>527.00632911392404</v>
      </c>
      <c r="P735" s="5">
        <f t="shared" si="67"/>
        <v>84.96632653061225</v>
      </c>
      <c r="Q735" t="str">
        <f t="shared" si="68"/>
        <v>music</v>
      </c>
      <c r="R735" t="str">
        <f t="shared" si="71"/>
        <v>metal</v>
      </c>
      <c r="S735" s="9">
        <f t="shared" si="70"/>
        <v>41844.208333333336</v>
      </c>
      <c r="T735" s="9">
        <f t="shared" si="69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6"/>
        <v>319.14285714285711</v>
      </c>
      <c r="P736" s="5">
        <f t="shared" si="67"/>
        <v>25.007462686567163</v>
      </c>
      <c r="Q736" t="str">
        <f t="shared" si="68"/>
        <v>theater</v>
      </c>
      <c r="R736" t="str">
        <f t="shared" si="71"/>
        <v>plays</v>
      </c>
      <c r="S736" s="9">
        <f t="shared" si="70"/>
        <v>42763.25</v>
      </c>
      <c r="T736" s="9">
        <f t="shared" si="69"/>
        <v>42775.25</v>
      </c>
    </row>
    <row r="737" spans="1:20" ht="34.5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6"/>
        <v>354.18867924528303</v>
      </c>
      <c r="P737" s="5">
        <f t="shared" si="67"/>
        <v>65.998995479658461</v>
      </c>
      <c r="Q737" t="str">
        <f t="shared" si="68"/>
        <v>photography</v>
      </c>
      <c r="R737" t="str">
        <f t="shared" si="71"/>
        <v>photography books</v>
      </c>
      <c r="S737" s="9">
        <f t="shared" si="70"/>
        <v>42459.208333333328</v>
      </c>
      <c r="T737" s="9">
        <f t="shared" si="69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6"/>
        <v>32.896103896103895</v>
      </c>
      <c r="P738" s="5">
        <f t="shared" si="67"/>
        <v>87.34482758620689</v>
      </c>
      <c r="Q738" t="str">
        <f t="shared" si="68"/>
        <v>publishing</v>
      </c>
      <c r="R738" t="str">
        <f t="shared" si="71"/>
        <v>nonfiction</v>
      </c>
      <c r="S738" s="9">
        <f t="shared" si="70"/>
        <v>42055.25</v>
      </c>
      <c r="T738" s="9">
        <f t="shared" si="69"/>
        <v>42059.25</v>
      </c>
    </row>
    <row r="739" spans="1:20" ht="34.5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6"/>
        <v>135.8918918918919</v>
      </c>
      <c r="P739" s="5">
        <f t="shared" si="67"/>
        <v>27.933333333333334</v>
      </c>
      <c r="Q739" t="str">
        <f t="shared" si="68"/>
        <v>music</v>
      </c>
      <c r="R739" t="str">
        <f t="shared" si="71"/>
        <v>indie rock</v>
      </c>
      <c r="S739" s="9">
        <f t="shared" si="70"/>
        <v>42685.25</v>
      </c>
      <c r="T739" s="9">
        <f t="shared" si="69"/>
        <v>42697.25</v>
      </c>
    </row>
    <row r="740" spans="1:20" ht="34.5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6"/>
        <v>2.0843373493975905</v>
      </c>
      <c r="P740" s="5">
        <f t="shared" si="67"/>
        <v>103.8</v>
      </c>
      <c r="Q740" t="str">
        <f t="shared" si="68"/>
        <v>theater</v>
      </c>
      <c r="R740" t="str">
        <f t="shared" si="71"/>
        <v>plays</v>
      </c>
      <c r="S740" s="9">
        <f t="shared" si="70"/>
        <v>41959.25</v>
      </c>
      <c r="T740" s="9">
        <f t="shared" si="69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6"/>
        <v>61</v>
      </c>
      <c r="P741" s="5">
        <f t="shared" si="67"/>
        <v>31.937172774869111</v>
      </c>
      <c r="Q741" t="str">
        <f t="shared" si="68"/>
        <v>music</v>
      </c>
      <c r="R741" t="str">
        <f t="shared" si="71"/>
        <v>indie rock</v>
      </c>
      <c r="S741" s="9">
        <f t="shared" si="70"/>
        <v>41089.208333333336</v>
      </c>
      <c r="T741" s="9">
        <f t="shared" si="69"/>
        <v>41090.208333333336</v>
      </c>
    </row>
    <row r="742" spans="1:20" ht="34.5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6"/>
        <v>30.037735849056602</v>
      </c>
      <c r="P742" s="5">
        <f t="shared" si="67"/>
        <v>99.5</v>
      </c>
      <c r="Q742" t="str">
        <f t="shared" si="68"/>
        <v>theater</v>
      </c>
      <c r="R742" t="str">
        <f t="shared" si="71"/>
        <v>plays</v>
      </c>
      <c r="S742" s="9">
        <f t="shared" si="70"/>
        <v>42769.25</v>
      </c>
      <c r="T742" s="9">
        <f t="shared" si="69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6"/>
        <v>1179.1666666666665</v>
      </c>
      <c r="P743" s="5">
        <f t="shared" si="67"/>
        <v>108.84615384615384</v>
      </c>
      <c r="Q743" t="str">
        <f t="shared" si="68"/>
        <v>theater</v>
      </c>
      <c r="R743" t="str">
        <f t="shared" si="71"/>
        <v>plays</v>
      </c>
      <c r="S743" s="9">
        <f t="shared" si="70"/>
        <v>40321.208333333336</v>
      </c>
      <c r="T743" s="9">
        <f t="shared" si="69"/>
        <v>40322.208333333336</v>
      </c>
    </row>
    <row r="744" spans="1:20" ht="34.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6"/>
        <v>1126.0833333333335</v>
      </c>
      <c r="P744" s="5">
        <f t="shared" si="67"/>
        <v>110.76229508196721</v>
      </c>
      <c r="Q744" t="str">
        <f t="shared" si="68"/>
        <v>music</v>
      </c>
      <c r="R744" t="str">
        <f t="shared" si="71"/>
        <v>electric music</v>
      </c>
      <c r="S744" s="9">
        <f t="shared" si="70"/>
        <v>40197.25</v>
      </c>
      <c r="T744" s="9">
        <f t="shared" si="69"/>
        <v>40239.25</v>
      </c>
    </row>
    <row r="745" spans="1:20" ht="34.5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6"/>
        <v>12.923076923076923</v>
      </c>
      <c r="P745" s="5">
        <f t="shared" si="67"/>
        <v>29.647058823529413</v>
      </c>
      <c r="Q745" t="str">
        <f t="shared" si="68"/>
        <v>theater</v>
      </c>
      <c r="R745" t="str">
        <f t="shared" si="71"/>
        <v>plays</v>
      </c>
      <c r="S745" s="9">
        <f t="shared" si="70"/>
        <v>42298.208333333328</v>
      </c>
      <c r="T745" s="9">
        <f t="shared" si="69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6"/>
        <v>712</v>
      </c>
      <c r="P746" s="5">
        <f t="shared" si="67"/>
        <v>101.71428571428571</v>
      </c>
      <c r="Q746" t="str">
        <f t="shared" si="68"/>
        <v>theater</v>
      </c>
      <c r="R746" t="str">
        <f t="shared" si="71"/>
        <v>plays</v>
      </c>
      <c r="S746" s="9">
        <f t="shared" si="70"/>
        <v>43322.208333333328</v>
      </c>
      <c r="T746" s="9">
        <f t="shared" si="69"/>
        <v>43324.208333333328</v>
      </c>
    </row>
    <row r="747" spans="1:20" ht="34.5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6"/>
        <v>30.304347826086957</v>
      </c>
      <c r="P747" s="5">
        <f t="shared" si="67"/>
        <v>61.5</v>
      </c>
      <c r="Q747" t="str">
        <f t="shared" si="68"/>
        <v>technology</v>
      </c>
      <c r="R747" t="str">
        <f t="shared" si="71"/>
        <v>wearables</v>
      </c>
      <c r="S747" s="9">
        <f t="shared" si="70"/>
        <v>40328.208333333336</v>
      </c>
      <c r="T747" s="9">
        <f t="shared" si="69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6"/>
        <v>212.50896057347671</v>
      </c>
      <c r="P748" s="5">
        <f t="shared" si="67"/>
        <v>35</v>
      </c>
      <c r="Q748" t="str">
        <f t="shared" si="68"/>
        <v>technology</v>
      </c>
      <c r="R748" t="str">
        <f t="shared" si="71"/>
        <v>web</v>
      </c>
      <c r="S748" s="9">
        <f t="shared" si="70"/>
        <v>40825.208333333336</v>
      </c>
      <c r="T748" s="9">
        <f t="shared" si="69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6"/>
        <v>228.85714285714286</v>
      </c>
      <c r="P749" s="5">
        <f t="shared" si="67"/>
        <v>40.049999999999997</v>
      </c>
      <c r="Q749" t="str">
        <f t="shared" si="68"/>
        <v>theater</v>
      </c>
      <c r="R749" t="str">
        <f t="shared" si="71"/>
        <v>plays</v>
      </c>
      <c r="S749" s="9">
        <f t="shared" si="70"/>
        <v>40423.208333333336</v>
      </c>
      <c r="T749" s="9">
        <f t="shared" si="69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6"/>
        <v>34.959979476654695</v>
      </c>
      <c r="P750" s="5">
        <f t="shared" si="67"/>
        <v>110.97231270358306</v>
      </c>
      <c r="Q750" t="str">
        <f t="shared" si="68"/>
        <v>film &amp; video</v>
      </c>
      <c r="R750" t="str">
        <f t="shared" si="71"/>
        <v>animation</v>
      </c>
      <c r="S750" s="9">
        <f t="shared" si="70"/>
        <v>40238.25</v>
      </c>
      <c r="T750" s="9">
        <f t="shared" si="69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6"/>
        <v>157.29069767441862</v>
      </c>
      <c r="P751" s="5">
        <f t="shared" si="67"/>
        <v>36.959016393442624</v>
      </c>
      <c r="Q751" t="str">
        <f t="shared" si="68"/>
        <v>technology</v>
      </c>
      <c r="R751" t="str">
        <f t="shared" si="71"/>
        <v>wearables</v>
      </c>
      <c r="S751" s="9">
        <f t="shared" si="70"/>
        <v>41920.208333333336</v>
      </c>
      <c r="T751" s="9">
        <f t="shared" si="69"/>
        <v>41932.208333333336</v>
      </c>
    </row>
    <row r="752" spans="1:20" ht="34.5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6"/>
        <v>1</v>
      </c>
      <c r="P752" s="5">
        <f t="shared" si="67"/>
        <v>1</v>
      </c>
      <c r="Q752" t="str">
        <f t="shared" si="68"/>
        <v>music</v>
      </c>
      <c r="R752" t="str">
        <f t="shared" si="71"/>
        <v>electric music</v>
      </c>
      <c r="S752" s="9">
        <f t="shared" si="70"/>
        <v>40360.208333333336</v>
      </c>
      <c r="T752" s="9">
        <f t="shared" si="69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6"/>
        <v>232.30555555555554</v>
      </c>
      <c r="P753" s="5">
        <f t="shared" si="67"/>
        <v>30.974074074074075</v>
      </c>
      <c r="Q753" t="str">
        <f t="shared" si="68"/>
        <v>publishing</v>
      </c>
      <c r="R753" t="str">
        <f t="shared" si="71"/>
        <v>nonfiction</v>
      </c>
      <c r="S753" s="9">
        <f t="shared" si="70"/>
        <v>42446.208333333328</v>
      </c>
      <c r="T753" s="9">
        <f t="shared" si="69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6"/>
        <v>92.448275862068968</v>
      </c>
      <c r="P754" s="5">
        <f t="shared" si="67"/>
        <v>47.035087719298247</v>
      </c>
      <c r="Q754" t="str">
        <f t="shared" si="68"/>
        <v>theater</v>
      </c>
      <c r="R754" t="str">
        <f t="shared" si="71"/>
        <v>plays</v>
      </c>
      <c r="S754" s="9">
        <f t="shared" si="70"/>
        <v>40395.208333333336</v>
      </c>
      <c r="T754" s="9">
        <f t="shared" si="69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6"/>
        <v>256.70212765957444</v>
      </c>
      <c r="P755" s="5">
        <f t="shared" si="67"/>
        <v>88.065693430656935</v>
      </c>
      <c r="Q755" t="str">
        <f t="shared" si="68"/>
        <v>photography</v>
      </c>
      <c r="R755" t="str">
        <f t="shared" si="71"/>
        <v>photography books</v>
      </c>
      <c r="S755" s="9">
        <f t="shared" si="70"/>
        <v>40321.208333333336</v>
      </c>
      <c r="T755" s="9">
        <f t="shared" si="69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6"/>
        <v>168.47017045454547</v>
      </c>
      <c r="P756" s="5">
        <f t="shared" si="67"/>
        <v>37.005616224648989</v>
      </c>
      <c r="Q756" t="str">
        <f t="shared" si="68"/>
        <v>theater</v>
      </c>
      <c r="R756" t="str">
        <f t="shared" si="71"/>
        <v>plays</v>
      </c>
      <c r="S756" s="9">
        <f t="shared" si="70"/>
        <v>41210.208333333336</v>
      </c>
      <c r="T756" s="9">
        <f t="shared" si="69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6"/>
        <v>166.57777777777778</v>
      </c>
      <c r="P757" s="5">
        <f t="shared" si="67"/>
        <v>26.027777777777779</v>
      </c>
      <c r="Q757" t="str">
        <f t="shared" si="68"/>
        <v>theater</v>
      </c>
      <c r="R757" t="str">
        <f t="shared" si="71"/>
        <v>plays</v>
      </c>
      <c r="S757" s="9">
        <f t="shared" si="70"/>
        <v>43096.25</v>
      </c>
      <c r="T757" s="9">
        <f t="shared" si="69"/>
        <v>43108.25</v>
      </c>
    </row>
    <row r="758" spans="1:20" ht="34.5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6"/>
        <v>772.07692307692309</v>
      </c>
      <c r="P758" s="5">
        <f t="shared" si="67"/>
        <v>67.817567567567565</v>
      </c>
      <c r="Q758" t="str">
        <f t="shared" si="68"/>
        <v>theater</v>
      </c>
      <c r="R758" t="str">
        <f t="shared" si="71"/>
        <v>plays</v>
      </c>
      <c r="S758" s="9">
        <f t="shared" si="70"/>
        <v>42024.25</v>
      </c>
      <c r="T758" s="9">
        <f t="shared" si="69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6"/>
        <v>406.85714285714283</v>
      </c>
      <c r="P759" s="5">
        <f t="shared" si="67"/>
        <v>49.964912280701753</v>
      </c>
      <c r="Q759" t="str">
        <f t="shared" si="68"/>
        <v>film &amp; video</v>
      </c>
      <c r="R759" t="str">
        <f t="shared" si="71"/>
        <v>drama</v>
      </c>
      <c r="S759" s="9">
        <f t="shared" si="70"/>
        <v>40675.208333333336</v>
      </c>
      <c r="T759" s="9">
        <f t="shared" si="69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6"/>
        <v>564.20608108108115</v>
      </c>
      <c r="P760" s="5">
        <f t="shared" si="67"/>
        <v>110.01646903820817</v>
      </c>
      <c r="Q760" t="str">
        <f t="shared" si="68"/>
        <v>music</v>
      </c>
      <c r="R760" t="str">
        <f t="shared" si="71"/>
        <v>rock</v>
      </c>
      <c r="S760" s="9">
        <f t="shared" si="70"/>
        <v>41936.208333333336</v>
      </c>
      <c r="T760" s="9">
        <f t="shared" si="69"/>
        <v>41945.208333333336</v>
      </c>
    </row>
    <row r="761" spans="1:20" ht="34.5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6"/>
        <v>68.426865671641792</v>
      </c>
      <c r="P761" s="5">
        <f t="shared" si="67"/>
        <v>89.964678178963894</v>
      </c>
      <c r="Q761" t="str">
        <f t="shared" si="68"/>
        <v>music</v>
      </c>
      <c r="R761" t="str">
        <f t="shared" si="71"/>
        <v>electric music</v>
      </c>
      <c r="S761" s="9">
        <f t="shared" si="70"/>
        <v>43136.25</v>
      </c>
      <c r="T761" s="9">
        <f t="shared" si="69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6"/>
        <v>34.351966873706004</v>
      </c>
      <c r="P762" s="5">
        <f t="shared" si="67"/>
        <v>79.009523809523813</v>
      </c>
      <c r="Q762" t="str">
        <f t="shared" si="68"/>
        <v>games</v>
      </c>
      <c r="R762" t="str">
        <f t="shared" si="71"/>
        <v>video games</v>
      </c>
      <c r="S762" s="9">
        <f t="shared" si="70"/>
        <v>43678.208333333328</v>
      </c>
      <c r="T762" s="9">
        <f t="shared" si="69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6"/>
        <v>655.4545454545455</v>
      </c>
      <c r="P763" s="5">
        <f t="shared" si="67"/>
        <v>86.867469879518069</v>
      </c>
      <c r="Q763" t="str">
        <f t="shared" si="68"/>
        <v>music</v>
      </c>
      <c r="R763" t="str">
        <f t="shared" si="71"/>
        <v>rock</v>
      </c>
      <c r="S763" s="9">
        <f t="shared" si="70"/>
        <v>42938.208333333328</v>
      </c>
      <c r="T763" s="9">
        <f t="shared" si="69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6"/>
        <v>177.25714285714284</v>
      </c>
      <c r="P764" s="5">
        <f t="shared" si="67"/>
        <v>62.04</v>
      </c>
      <c r="Q764" t="str">
        <f t="shared" si="68"/>
        <v>music</v>
      </c>
      <c r="R764" t="str">
        <f t="shared" si="71"/>
        <v>jazz</v>
      </c>
      <c r="S764" s="9">
        <f t="shared" si="70"/>
        <v>41241.25</v>
      </c>
      <c r="T764" s="9">
        <f t="shared" si="69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6"/>
        <v>113.17857142857144</v>
      </c>
      <c r="P765" s="5">
        <f t="shared" si="67"/>
        <v>26.970212765957445</v>
      </c>
      <c r="Q765" t="str">
        <f t="shared" si="68"/>
        <v>theater</v>
      </c>
      <c r="R765" t="str">
        <f t="shared" si="71"/>
        <v>plays</v>
      </c>
      <c r="S765" s="9">
        <f t="shared" si="70"/>
        <v>41037.208333333336</v>
      </c>
      <c r="T765" s="9">
        <f t="shared" si="69"/>
        <v>41072.208333333336</v>
      </c>
    </row>
    <row r="766" spans="1:20" ht="34.5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6"/>
        <v>728.18181818181824</v>
      </c>
      <c r="P766" s="5">
        <f t="shared" si="67"/>
        <v>54.121621621621621</v>
      </c>
      <c r="Q766" t="str">
        <f t="shared" si="68"/>
        <v>music</v>
      </c>
      <c r="R766" t="str">
        <f t="shared" si="71"/>
        <v>rock</v>
      </c>
      <c r="S766" s="9">
        <f t="shared" si="70"/>
        <v>40676.208333333336</v>
      </c>
      <c r="T766" s="9">
        <f t="shared" si="69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6"/>
        <v>208.33333333333334</v>
      </c>
      <c r="P767" s="5">
        <f t="shared" si="67"/>
        <v>41.035353535353536</v>
      </c>
      <c r="Q767" t="str">
        <f t="shared" si="68"/>
        <v>music</v>
      </c>
      <c r="R767" t="str">
        <f t="shared" si="71"/>
        <v>indie rock</v>
      </c>
      <c r="S767" s="9">
        <f t="shared" si="70"/>
        <v>42840.208333333328</v>
      </c>
      <c r="T767" s="9">
        <f t="shared" si="69"/>
        <v>42865.208333333328</v>
      </c>
    </row>
    <row r="768" spans="1:20" ht="34.5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6"/>
        <v>31.171232876712331</v>
      </c>
      <c r="P768" s="5">
        <f t="shared" si="67"/>
        <v>55.052419354838712</v>
      </c>
      <c r="Q768" t="str">
        <f t="shared" si="68"/>
        <v>film &amp; video</v>
      </c>
      <c r="R768" t="str">
        <f t="shared" si="71"/>
        <v>science fiction</v>
      </c>
      <c r="S768" s="9">
        <f t="shared" si="70"/>
        <v>43362.208333333328</v>
      </c>
      <c r="T768" s="9">
        <f t="shared" si="69"/>
        <v>43363.208333333328</v>
      </c>
    </row>
    <row r="769" spans="1:20" ht="34.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6"/>
        <v>56.967078189300416</v>
      </c>
      <c r="P769" s="5">
        <f t="shared" si="67"/>
        <v>107.93762183235867</v>
      </c>
      <c r="Q769" t="str">
        <f t="shared" si="68"/>
        <v>publishing</v>
      </c>
      <c r="R769" t="str">
        <f t="shared" si="71"/>
        <v>translations</v>
      </c>
      <c r="S769" s="9">
        <f t="shared" si="70"/>
        <v>42283.208333333328</v>
      </c>
      <c r="T769" s="9">
        <f t="shared" si="69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6"/>
        <v>231</v>
      </c>
      <c r="P770" s="5">
        <f t="shared" si="67"/>
        <v>73.92</v>
      </c>
      <c r="Q770" t="str">
        <f t="shared" si="68"/>
        <v>theater</v>
      </c>
      <c r="R770" t="str">
        <f t="shared" si="71"/>
        <v>plays</v>
      </c>
      <c r="S770" s="9">
        <f t="shared" si="70"/>
        <v>41619.25</v>
      </c>
      <c r="T770" s="9">
        <f t="shared" si="69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2">(E771/D771)*100</f>
        <v>86.867834394904463</v>
      </c>
      <c r="P771" s="5">
        <f t="shared" ref="P771:P834" si="73">E771/G771</f>
        <v>31.995894428152493</v>
      </c>
      <c r="Q771" t="str">
        <f t="shared" ref="Q771:Q834" si="74">LEFT(N771,SEARCH("/",N771)-1)</f>
        <v>games</v>
      </c>
      <c r="R771" t="str">
        <f t="shared" si="71"/>
        <v>video games</v>
      </c>
      <c r="S771" s="9">
        <f t="shared" si="70"/>
        <v>41501.208333333336</v>
      </c>
      <c r="T771" s="9">
        <f t="shared" ref="T771:T834" si="75">(((K771/60)/60)/24)+DATE(1970,1,1)</f>
        <v>41527.208333333336</v>
      </c>
    </row>
    <row r="772" spans="1:20" ht="34.5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2"/>
        <v>270.74418604651163</v>
      </c>
      <c r="P772" s="5">
        <f t="shared" si="73"/>
        <v>53.898148148148145</v>
      </c>
      <c r="Q772" t="str">
        <f t="shared" si="74"/>
        <v>theater</v>
      </c>
      <c r="R772" t="str">
        <f t="shared" si="71"/>
        <v>plays</v>
      </c>
      <c r="S772" s="9">
        <f t="shared" ref="S772:S835" si="76">(((J772/60)/60)/24)+DATE(1970,1,1)</f>
        <v>41743.208333333336</v>
      </c>
      <c r="T772" s="9">
        <f t="shared" si="75"/>
        <v>41750.208333333336</v>
      </c>
    </row>
    <row r="773" spans="1:20" ht="34.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2"/>
        <v>49.446428571428569</v>
      </c>
      <c r="P773" s="5">
        <f t="shared" si="73"/>
        <v>106.5</v>
      </c>
      <c r="Q773" t="str">
        <f t="shared" si="74"/>
        <v>theater</v>
      </c>
      <c r="R773" t="str">
        <f t="shared" ref="R773:R836" si="77">RIGHT(N773,LEN(N773)-SEARCH("/",N773))</f>
        <v>plays</v>
      </c>
      <c r="S773" s="9">
        <f t="shared" si="76"/>
        <v>43491.25</v>
      </c>
      <c r="T773" s="9">
        <f t="shared" si="75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2"/>
        <v>113.3596256684492</v>
      </c>
      <c r="P774" s="5">
        <f t="shared" si="73"/>
        <v>32.999805409612762</v>
      </c>
      <c r="Q774" t="str">
        <f t="shared" si="74"/>
        <v>music</v>
      </c>
      <c r="R774" t="str">
        <f t="shared" si="77"/>
        <v>indie rock</v>
      </c>
      <c r="S774" s="9">
        <f t="shared" si="76"/>
        <v>43505.25</v>
      </c>
      <c r="T774" s="9">
        <f t="shared" si="75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2"/>
        <v>190.55555555555554</v>
      </c>
      <c r="P775" s="5">
        <f t="shared" si="73"/>
        <v>43.00254993625159</v>
      </c>
      <c r="Q775" t="str">
        <f t="shared" si="74"/>
        <v>theater</v>
      </c>
      <c r="R775" t="str">
        <f t="shared" si="77"/>
        <v>plays</v>
      </c>
      <c r="S775" s="9">
        <f t="shared" si="76"/>
        <v>42838.208333333328</v>
      </c>
      <c r="T775" s="9">
        <f t="shared" si="75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2"/>
        <v>135.5</v>
      </c>
      <c r="P776" s="5">
        <f t="shared" si="73"/>
        <v>86.858974358974365</v>
      </c>
      <c r="Q776" t="str">
        <f t="shared" si="74"/>
        <v>technology</v>
      </c>
      <c r="R776" t="str">
        <f t="shared" si="77"/>
        <v>web</v>
      </c>
      <c r="S776" s="9">
        <f t="shared" si="76"/>
        <v>42513.208333333328</v>
      </c>
      <c r="T776" s="9">
        <f t="shared" si="75"/>
        <v>42554.208333333328</v>
      </c>
    </row>
    <row r="777" spans="1:20" ht="34.5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2"/>
        <v>10.297872340425531</v>
      </c>
      <c r="P777" s="5">
        <f t="shared" si="73"/>
        <v>96.8</v>
      </c>
      <c r="Q777" t="str">
        <f t="shared" si="74"/>
        <v>music</v>
      </c>
      <c r="R777" t="str">
        <f t="shared" si="77"/>
        <v>rock</v>
      </c>
      <c r="S777" s="9">
        <f t="shared" si="76"/>
        <v>41949.25</v>
      </c>
      <c r="T777" s="9">
        <f t="shared" si="75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2"/>
        <v>65.544223826714799</v>
      </c>
      <c r="P778" s="5">
        <f t="shared" si="73"/>
        <v>32.995456610631528</v>
      </c>
      <c r="Q778" t="str">
        <f t="shared" si="74"/>
        <v>theater</v>
      </c>
      <c r="R778" t="str">
        <f t="shared" si="77"/>
        <v>plays</v>
      </c>
      <c r="S778" s="9">
        <f t="shared" si="76"/>
        <v>43650.208333333328</v>
      </c>
      <c r="T778" s="9">
        <f t="shared" si="75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2"/>
        <v>49.026652452025587</v>
      </c>
      <c r="P779" s="5">
        <f t="shared" si="73"/>
        <v>68.028106508875737</v>
      </c>
      <c r="Q779" t="str">
        <f t="shared" si="74"/>
        <v>theater</v>
      </c>
      <c r="R779" t="str">
        <f t="shared" si="77"/>
        <v>plays</v>
      </c>
      <c r="S779" s="9">
        <f t="shared" si="76"/>
        <v>40809.208333333336</v>
      </c>
      <c r="T779" s="9">
        <f t="shared" si="75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2"/>
        <v>787.92307692307691</v>
      </c>
      <c r="P780" s="5">
        <f t="shared" si="73"/>
        <v>58.867816091954026</v>
      </c>
      <c r="Q780" t="str">
        <f t="shared" si="74"/>
        <v>film &amp; video</v>
      </c>
      <c r="R780" t="str">
        <f t="shared" si="77"/>
        <v>animation</v>
      </c>
      <c r="S780" s="9">
        <f t="shared" si="76"/>
        <v>40768.208333333336</v>
      </c>
      <c r="T780" s="9">
        <f t="shared" si="75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2"/>
        <v>80.306347746090154</v>
      </c>
      <c r="P781" s="5">
        <f t="shared" si="73"/>
        <v>105.04572803850782</v>
      </c>
      <c r="Q781" t="str">
        <f t="shared" si="74"/>
        <v>theater</v>
      </c>
      <c r="R781" t="str">
        <f t="shared" si="77"/>
        <v>plays</v>
      </c>
      <c r="S781" s="9">
        <f t="shared" si="76"/>
        <v>42230.208333333328</v>
      </c>
      <c r="T781" s="9">
        <f t="shared" si="75"/>
        <v>42239.208333333328</v>
      </c>
    </row>
    <row r="782" spans="1:20" ht="34.5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2"/>
        <v>106.29411764705883</v>
      </c>
      <c r="P782" s="5">
        <f t="shared" si="73"/>
        <v>33.054878048780488</v>
      </c>
      <c r="Q782" t="str">
        <f t="shared" si="74"/>
        <v>film &amp; video</v>
      </c>
      <c r="R782" t="str">
        <f t="shared" si="77"/>
        <v>drama</v>
      </c>
      <c r="S782" s="9">
        <f t="shared" si="76"/>
        <v>42573.208333333328</v>
      </c>
      <c r="T782" s="9">
        <f t="shared" si="75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2"/>
        <v>50.735632183908038</v>
      </c>
      <c r="P783" s="5">
        <f t="shared" si="73"/>
        <v>78.821428571428569</v>
      </c>
      <c r="Q783" t="str">
        <f t="shared" si="74"/>
        <v>theater</v>
      </c>
      <c r="R783" t="str">
        <f t="shared" si="77"/>
        <v>plays</v>
      </c>
      <c r="S783" s="9">
        <f t="shared" si="76"/>
        <v>40482.208333333336</v>
      </c>
      <c r="T783" s="9">
        <f t="shared" si="75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2"/>
        <v>215.31372549019611</v>
      </c>
      <c r="P784" s="5">
        <f t="shared" si="73"/>
        <v>68.204968944099377</v>
      </c>
      <c r="Q784" t="str">
        <f t="shared" si="74"/>
        <v>film &amp; video</v>
      </c>
      <c r="R784" t="str">
        <f t="shared" si="77"/>
        <v>animation</v>
      </c>
      <c r="S784" s="9">
        <f t="shared" si="76"/>
        <v>40603.25</v>
      </c>
      <c r="T784" s="9">
        <f t="shared" si="75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2"/>
        <v>141.22972972972974</v>
      </c>
      <c r="P785" s="5">
        <f t="shared" si="73"/>
        <v>75.731884057971016</v>
      </c>
      <c r="Q785" t="str">
        <f t="shared" si="74"/>
        <v>music</v>
      </c>
      <c r="R785" t="str">
        <f t="shared" si="77"/>
        <v>rock</v>
      </c>
      <c r="S785" s="9">
        <f t="shared" si="76"/>
        <v>41625.25</v>
      </c>
      <c r="T785" s="9">
        <f t="shared" si="75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2"/>
        <v>115.33745781777279</v>
      </c>
      <c r="P786" s="5">
        <f t="shared" si="73"/>
        <v>30.996070133010882</v>
      </c>
      <c r="Q786" t="str">
        <f t="shared" si="74"/>
        <v>technology</v>
      </c>
      <c r="R786" t="str">
        <f t="shared" si="77"/>
        <v>web</v>
      </c>
      <c r="S786" s="9">
        <f t="shared" si="76"/>
        <v>42435.25</v>
      </c>
      <c r="T786" s="9">
        <f t="shared" si="75"/>
        <v>42446.208333333328</v>
      </c>
    </row>
    <row r="787" spans="1:20" ht="34.5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2"/>
        <v>193.11940298507463</v>
      </c>
      <c r="P787" s="5">
        <f t="shared" si="73"/>
        <v>101.88188976377953</v>
      </c>
      <c r="Q787" t="str">
        <f t="shared" si="74"/>
        <v>film &amp; video</v>
      </c>
      <c r="R787" t="str">
        <f t="shared" si="77"/>
        <v>animation</v>
      </c>
      <c r="S787" s="9">
        <f t="shared" si="76"/>
        <v>43582.208333333328</v>
      </c>
      <c r="T787" s="9">
        <f t="shared" si="75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2"/>
        <v>729.73333333333335</v>
      </c>
      <c r="P788" s="5">
        <f t="shared" si="73"/>
        <v>52.879227053140099</v>
      </c>
      <c r="Q788" t="str">
        <f t="shared" si="74"/>
        <v>music</v>
      </c>
      <c r="R788" t="str">
        <f t="shared" si="77"/>
        <v>jazz</v>
      </c>
      <c r="S788" s="9">
        <f t="shared" si="76"/>
        <v>43186.208333333328</v>
      </c>
      <c r="T788" s="9">
        <f t="shared" si="75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2"/>
        <v>99.66339869281046</v>
      </c>
      <c r="P789" s="5">
        <f t="shared" si="73"/>
        <v>71.005820721769496</v>
      </c>
      <c r="Q789" t="str">
        <f t="shared" si="74"/>
        <v>music</v>
      </c>
      <c r="R789" t="str">
        <f t="shared" si="77"/>
        <v>rock</v>
      </c>
      <c r="S789" s="9">
        <f t="shared" si="76"/>
        <v>40684.208333333336</v>
      </c>
      <c r="T789" s="9">
        <f t="shared" si="75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2"/>
        <v>88.166666666666671</v>
      </c>
      <c r="P790" s="5">
        <f t="shared" si="73"/>
        <v>102.38709677419355</v>
      </c>
      <c r="Q790" t="str">
        <f t="shared" si="74"/>
        <v>film &amp; video</v>
      </c>
      <c r="R790" t="str">
        <f t="shared" si="77"/>
        <v>animation</v>
      </c>
      <c r="S790" s="9">
        <f t="shared" si="76"/>
        <v>41202.208333333336</v>
      </c>
      <c r="T790" s="9">
        <f t="shared" si="75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2"/>
        <v>37.233333333333334</v>
      </c>
      <c r="P791" s="5">
        <f t="shared" si="73"/>
        <v>74.466666666666669</v>
      </c>
      <c r="Q791" t="str">
        <f t="shared" si="74"/>
        <v>theater</v>
      </c>
      <c r="R791" t="str">
        <f t="shared" si="77"/>
        <v>plays</v>
      </c>
      <c r="S791" s="9">
        <f t="shared" si="76"/>
        <v>41786.208333333336</v>
      </c>
      <c r="T791" s="9">
        <f t="shared" si="75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2"/>
        <v>30.540075309306079</v>
      </c>
      <c r="P792" s="5">
        <f t="shared" si="73"/>
        <v>51.009883198562441</v>
      </c>
      <c r="Q792" t="str">
        <f t="shared" si="74"/>
        <v>theater</v>
      </c>
      <c r="R792" t="str">
        <f t="shared" si="77"/>
        <v>plays</v>
      </c>
      <c r="S792" s="9">
        <f t="shared" si="76"/>
        <v>40223.25</v>
      </c>
      <c r="T792" s="9">
        <f t="shared" si="75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2"/>
        <v>25.714285714285712</v>
      </c>
      <c r="P793" s="5">
        <f t="shared" si="73"/>
        <v>90</v>
      </c>
      <c r="Q793" t="str">
        <f t="shared" si="74"/>
        <v>food</v>
      </c>
      <c r="R793" t="str">
        <f t="shared" si="77"/>
        <v>food trucks</v>
      </c>
      <c r="S793" s="9">
        <f t="shared" si="76"/>
        <v>42715.25</v>
      </c>
      <c r="T793" s="9">
        <f t="shared" si="75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2"/>
        <v>34</v>
      </c>
      <c r="P794" s="5">
        <f t="shared" si="73"/>
        <v>97.142857142857139</v>
      </c>
      <c r="Q794" t="str">
        <f t="shared" si="74"/>
        <v>theater</v>
      </c>
      <c r="R794" t="str">
        <f t="shared" si="77"/>
        <v>plays</v>
      </c>
      <c r="S794" s="9">
        <f t="shared" si="76"/>
        <v>41451.208333333336</v>
      </c>
      <c r="T794" s="9">
        <f t="shared" si="75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2"/>
        <v>1185.909090909091</v>
      </c>
      <c r="P795" s="5">
        <f t="shared" si="73"/>
        <v>72.071823204419886</v>
      </c>
      <c r="Q795" t="str">
        <f t="shared" si="74"/>
        <v>publishing</v>
      </c>
      <c r="R795" t="str">
        <f t="shared" si="77"/>
        <v>nonfiction</v>
      </c>
      <c r="S795" s="9">
        <f t="shared" si="76"/>
        <v>41450.208333333336</v>
      </c>
      <c r="T795" s="9">
        <f t="shared" si="75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2"/>
        <v>125.39393939393939</v>
      </c>
      <c r="P796" s="5">
        <f t="shared" si="73"/>
        <v>75.236363636363635</v>
      </c>
      <c r="Q796" t="str">
        <f t="shared" si="74"/>
        <v>music</v>
      </c>
      <c r="R796" t="str">
        <f t="shared" si="77"/>
        <v>rock</v>
      </c>
      <c r="S796" s="9">
        <f t="shared" si="76"/>
        <v>43091.25</v>
      </c>
      <c r="T796" s="9">
        <f t="shared" si="75"/>
        <v>43103.25</v>
      </c>
    </row>
    <row r="797" spans="1:20" ht="34.5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2"/>
        <v>14.394366197183098</v>
      </c>
      <c r="P797" s="5">
        <f t="shared" si="73"/>
        <v>32.967741935483872</v>
      </c>
      <c r="Q797" t="str">
        <f t="shared" si="74"/>
        <v>film &amp; video</v>
      </c>
      <c r="R797" t="str">
        <f t="shared" si="77"/>
        <v>drama</v>
      </c>
      <c r="S797" s="9">
        <f t="shared" si="76"/>
        <v>42675.208333333328</v>
      </c>
      <c r="T797" s="9">
        <f t="shared" si="75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2"/>
        <v>54.807692307692314</v>
      </c>
      <c r="P798" s="5">
        <f t="shared" si="73"/>
        <v>54.807692307692307</v>
      </c>
      <c r="Q798" t="str">
        <f t="shared" si="74"/>
        <v>games</v>
      </c>
      <c r="R798" t="str">
        <f t="shared" si="77"/>
        <v>mobile games</v>
      </c>
      <c r="S798" s="9">
        <f t="shared" si="76"/>
        <v>41859.208333333336</v>
      </c>
      <c r="T798" s="9">
        <f t="shared" si="75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2"/>
        <v>109.63157894736841</v>
      </c>
      <c r="P799" s="5">
        <f t="shared" si="73"/>
        <v>45.037837837837834</v>
      </c>
      <c r="Q799" t="str">
        <f t="shared" si="74"/>
        <v>technology</v>
      </c>
      <c r="R799" t="str">
        <f t="shared" si="77"/>
        <v>web</v>
      </c>
      <c r="S799" s="9">
        <f t="shared" si="76"/>
        <v>43464.25</v>
      </c>
      <c r="T799" s="9">
        <f t="shared" si="75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2"/>
        <v>188.47058823529412</v>
      </c>
      <c r="P800" s="5">
        <f t="shared" si="73"/>
        <v>52.958677685950413</v>
      </c>
      <c r="Q800" t="str">
        <f t="shared" si="74"/>
        <v>theater</v>
      </c>
      <c r="R800" t="str">
        <f t="shared" si="77"/>
        <v>plays</v>
      </c>
      <c r="S800" s="9">
        <f t="shared" si="76"/>
        <v>41060.208333333336</v>
      </c>
      <c r="T800" s="9">
        <f t="shared" si="75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2"/>
        <v>87.008284023668637</v>
      </c>
      <c r="P801" s="5">
        <f t="shared" si="73"/>
        <v>60.017959183673469</v>
      </c>
      <c r="Q801" t="str">
        <f t="shared" si="74"/>
        <v>theater</v>
      </c>
      <c r="R801" t="str">
        <f t="shared" si="77"/>
        <v>plays</v>
      </c>
      <c r="S801" s="9">
        <f t="shared" si="76"/>
        <v>42399.25</v>
      </c>
      <c r="T801" s="9">
        <f t="shared" si="75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2"/>
        <v>1</v>
      </c>
      <c r="P802" s="5">
        <f t="shared" si="73"/>
        <v>1</v>
      </c>
      <c r="Q802" t="str">
        <f t="shared" si="74"/>
        <v>music</v>
      </c>
      <c r="R802" t="str">
        <f t="shared" si="77"/>
        <v>rock</v>
      </c>
      <c r="S802" s="9">
        <f t="shared" si="76"/>
        <v>42167.208333333328</v>
      </c>
      <c r="T802" s="9">
        <f t="shared" si="75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2"/>
        <v>202.9130434782609</v>
      </c>
      <c r="P803" s="5">
        <f t="shared" si="73"/>
        <v>44.028301886792455</v>
      </c>
      <c r="Q803" t="str">
        <f t="shared" si="74"/>
        <v>photography</v>
      </c>
      <c r="R803" t="str">
        <f t="shared" si="77"/>
        <v>photography books</v>
      </c>
      <c r="S803" s="9">
        <f t="shared" si="76"/>
        <v>43830.25</v>
      </c>
      <c r="T803" s="9">
        <f t="shared" si="75"/>
        <v>43852.25</v>
      </c>
    </row>
    <row r="804" spans="1:20" ht="34.5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2"/>
        <v>197.03225806451613</v>
      </c>
      <c r="P804" s="5">
        <f t="shared" si="73"/>
        <v>86.028169014084511</v>
      </c>
      <c r="Q804" t="str">
        <f t="shared" si="74"/>
        <v>photography</v>
      </c>
      <c r="R804" t="str">
        <f t="shared" si="77"/>
        <v>photography books</v>
      </c>
      <c r="S804" s="9">
        <f t="shared" si="76"/>
        <v>43650.208333333328</v>
      </c>
      <c r="T804" s="9">
        <f t="shared" si="75"/>
        <v>43652.208333333328</v>
      </c>
    </row>
    <row r="805" spans="1:20" ht="34.5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2"/>
        <v>107</v>
      </c>
      <c r="P805" s="5">
        <f t="shared" si="73"/>
        <v>28.012875536480685</v>
      </c>
      <c r="Q805" t="str">
        <f t="shared" si="74"/>
        <v>theater</v>
      </c>
      <c r="R805" t="str">
        <f t="shared" si="77"/>
        <v>plays</v>
      </c>
      <c r="S805" s="9">
        <f t="shared" si="76"/>
        <v>43492.25</v>
      </c>
      <c r="T805" s="9">
        <f t="shared" si="75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2"/>
        <v>268.73076923076923</v>
      </c>
      <c r="P806" s="5">
        <f t="shared" si="73"/>
        <v>32.050458715596328</v>
      </c>
      <c r="Q806" t="str">
        <f t="shared" si="74"/>
        <v>music</v>
      </c>
      <c r="R806" t="str">
        <f t="shared" si="77"/>
        <v>rock</v>
      </c>
      <c r="S806" s="9">
        <f t="shared" si="76"/>
        <v>43102.25</v>
      </c>
      <c r="T806" s="9">
        <f t="shared" si="75"/>
        <v>43122.25</v>
      </c>
    </row>
    <row r="807" spans="1:20" ht="34.5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2"/>
        <v>50.845360824742272</v>
      </c>
      <c r="P807" s="5">
        <f t="shared" si="73"/>
        <v>73.611940298507463</v>
      </c>
      <c r="Q807" t="str">
        <f t="shared" si="74"/>
        <v>film &amp; video</v>
      </c>
      <c r="R807" t="str">
        <f t="shared" si="77"/>
        <v>documentary</v>
      </c>
      <c r="S807" s="9">
        <f t="shared" si="76"/>
        <v>41958.25</v>
      </c>
      <c r="T807" s="9">
        <f t="shared" si="75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2"/>
        <v>1180.2857142857142</v>
      </c>
      <c r="P808" s="5">
        <f t="shared" si="73"/>
        <v>108.71052631578948</v>
      </c>
      <c r="Q808" t="str">
        <f t="shared" si="74"/>
        <v>film &amp; video</v>
      </c>
      <c r="R808" t="str">
        <f t="shared" si="77"/>
        <v>drama</v>
      </c>
      <c r="S808" s="9">
        <f t="shared" si="76"/>
        <v>40973.25</v>
      </c>
      <c r="T808" s="9">
        <f t="shared" si="75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2"/>
        <v>264</v>
      </c>
      <c r="P809" s="5">
        <f t="shared" si="73"/>
        <v>42.97674418604651</v>
      </c>
      <c r="Q809" t="str">
        <f t="shared" si="74"/>
        <v>theater</v>
      </c>
      <c r="R809" t="str">
        <f t="shared" si="77"/>
        <v>plays</v>
      </c>
      <c r="S809" s="9">
        <f t="shared" si="76"/>
        <v>43753.208333333328</v>
      </c>
      <c r="T809" s="9">
        <f t="shared" si="75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2"/>
        <v>30.44230769230769</v>
      </c>
      <c r="P810" s="5">
        <f t="shared" si="73"/>
        <v>83.315789473684205</v>
      </c>
      <c r="Q810" t="str">
        <f t="shared" si="74"/>
        <v>food</v>
      </c>
      <c r="R810" t="str">
        <f t="shared" si="77"/>
        <v>food trucks</v>
      </c>
      <c r="S810" s="9">
        <f t="shared" si="76"/>
        <v>42507.208333333328</v>
      </c>
      <c r="T810" s="9">
        <f t="shared" si="75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2"/>
        <v>62.880681818181813</v>
      </c>
      <c r="P811" s="5">
        <f t="shared" si="73"/>
        <v>42</v>
      </c>
      <c r="Q811" t="str">
        <f t="shared" si="74"/>
        <v>film &amp; video</v>
      </c>
      <c r="R811" t="str">
        <f t="shared" si="77"/>
        <v>documentary</v>
      </c>
      <c r="S811" s="9">
        <f t="shared" si="76"/>
        <v>41135.208333333336</v>
      </c>
      <c r="T811" s="9">
        <f t="shared" si="75"/>
        <v>41136.208333333336</v>
      </c>
    </row>
    <row r="812" spans="1:20" ht="34.5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2"/>
        <v>193.125</v>
      </c>
      <c r="P812" s="5">
        <f t="shared" si="73"/>
        <v>55.927601809954751</v>
      </c>
      <c r="Q812" t="str">
        <f t="shared" si="74"/>
        <v>theater</v>
      </c>
      <c r="R812" t="str">
        <f t="shared" si="77"/>
        <v>plays</v>
      </c>
      <c r="S812" s="9">
        <f t="shared" si="76"/>
        <v>43067.25</v>
      </c>
      <c r="T812" s="9">
        <f t="shared" si="75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2"/>
        <v>77.102702702702715</v>
      </c>
      <c r="P813" s="5">
        <f t="shared" si="73"/>
        <v>105.03681885125184</v>
      </c>
      <c r="Q813" t="str">
        <f t="shared" si="74"/>
        <v>games</v>
      </c>
      <c r="R813" t="str">
        <f t="shared" si="77"/>
        <v>video games</v>
      </c>
      <c r="S813" s="9">
        <f t="shared" si="76"/>
        <v>42378.25</v>
      </c>
      <c r="T813" s="9">
        <f t="shared" si="75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2"/>
        <v>225.52763819095478</v>
      </c>
      <c r="P814" s="5">
        <f t="shared" si="73"/>
        <v>48</v>
      </c>
      <c r="Q814" t="str">
        <f t="shared" si="74"/>
        <v>publishing</v>
      </c>
      <c r="R814" t="str">
        <f t="shared" si="77"/>
        <v>nonfiction</v>
      </c>
      <c r="S814" s="9">
        <f t="shared" si="76"/>
        <v>43206.208333333328</v>
      </c>
      <c r="T814" s="9">
        <f t="shared" si="75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2"/>
        <v>239.40625</v>
      </c>
      <c r="P815" s="5">
        <f t="shared" si="73"/>
        <v>112.66176470588235</v>
      </c>
      <c r="Q815" t="str">
        <f t="shared" si="74"/>
        <v>games</v>
      </c>
      <c r="R815" t="str">
        <f t="shared" si="77"/>
        <v>video games</v>
      </c>
      <c r="S815" s="9">
        <f t="shared" si="76"/>
        <v>41148.208333333336</v>
      </c>
      <c r="T815" s="9">
        <f t="shared" si="75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2"/>
        <v>92.1875</v>
      </c>
      <c r="P816" s="5">
        <f t="shared" si="73"/>
        <v>81.944444444444443</v>
      </c>
      <c r="Q816" t="str">
        <f t="shared" si="74"/>
        <v>music</v>
      </c>
      <c r="R816" t="str">
        <f t="shared" si="77"/>
        <v>rock</v>
      </c>
      <c r="S816" s="9">
        <f t="shared" si="76"/>
        <v>42517.208333333328</v>
      </c>
      <c r="T816" s="9">
        <f t="shared" si="75"/>
        <v>42519.208333333328</v>
      </c>
    </row>
    <row r="817" spans="1:20" ht="34.5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2"/>
        <v>130.23333333333335</v>
      </c>
      <c r="P817" s="5">
        <f t="shared" si="73"/>
        <v>64.049180327868854</v>
      </c>
      <c r="Q817" t="str">
        <f t="shared" si="74"/>
        <v>music</v>
      </c>
      <c r="R817" t="str">
        <f t="shared" si="77"/>
        <v>rock</v>
      </c>
      <c r="S817" s="9">
        <f t="shared" si="76"/>
        <v>43068.25</v>
      </c>
      <c r="T817" s="9">
        <f t="shared" si="75"/>
        <v>43094.25</v>
      </c>
    </row>
    <row r="818" spans="1:20" ht="34.5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2"/>
        <v>615.21739130434787</v>
      </c>
      <c r="P818" s="5">
        <f t="shared" si="73"/>
        <v>106.39097744360902</v>
      </c>
      <c r="Q818" t="str">
        <f t="shared" si="74"/>
        <v>theater</v>
      </c>
      <c r="R818" t="str">
        <f t="shared" si="77"/>
        <v>plays</v>
      </c>
      <c r="S818" s="9">
        <f t="shared" si="76"/>
        <v>41680.25</v>
      </c>
      <c r="T818" s="9">
        <f t="shared" si="75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2"/>
        <v>368.79532163742692</v>
      </c>
      <c r="P819" s="5">
        <f t="shared" si="73"/>
        <v>76.011249497790274</v>
      </c>
      <c r="Q819" t="str">
        <f t="shared" si="74"/>
        <v>publishing</v>
      </c>
      <c r="R819" t="str">
        <f t="shared" si="77"/>
        <v>nonfiction</v>
      </c>
      <c r="S819" s="9">
        <f t="shared" si="76"/>
        <v>43589.208333333328</v>
      </c>
      <c r="T819" s="9">
        <f t="shared" si="75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2"/>
        <v>1094.8571428571429</v>
      </c>
      <c r="P820" s="5">
        <f t="shared" si="73"/>
        <v>111.07246376811594</v>
      </c>
      <c r="Q820" t="str">
        <f t="shared" si="74"/>
        <v>theater</v>
      </c>
      <c r="R820" t="str">
        <f t="shared" si="77"/>
        <v>plays</v>
      </c>
      <c r="S820" s="9">
        <f t="shared" si="76"/>
        <v>43486.25</v>
      </c>
      <c r="T820" s="9">
        <f t="shared" si="75"/>
        <v>43499.25</v>
      </c>
    </row>
    <row r="821" spans="1:20" ht="34.5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2"/>
        <v>50.662921348314605</v>
      </c>
      <c r="P821" s="5">
        <f t="shared" si="73"/>
        <v>95.936170212765958</v>
      </c>
      <c r="Q821" t="str">
        <f t="shared" si="74"/>
        <v>games</v>
      </c>
      <c r="R821" t="str">
        <f t="shared" si="77"/>
        <v>video games</v>
      </c>
      <c r="S821" s="9">
        <f t="shared" si="76"/>
        <v>41237.25</v>
      </c>
      <c r="T821" s="9">
        <f t="shared" si="75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2"/>
        <v>800.6</v>
      </c>
      <c r="P822" s="5">
        <f t="shared" si="73"/>
        <v>43.043010752688176</v>
      </c>
      <c r="Q822" t="str">
        <f t="shared" si="74"/>
        <v>music</v>
      </c>
      <c r="R822" t="str">
        <f t="shared" si="77"/>
        <v>rock</v>
      </c>
      <c r="S822" s="9">
        <f t="shared" si="76"/>
        <v>43310.208333333328</v>
      </c>
      <c r="T822" s="9">
        <f t="shared" si="75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2"/>
        <v>291.28571428571428</v>
      </c>
      <c r="P823" s="5">
        <f t="shared" si="73"/>
        <v>67.966666666666669</v>
      </c>
      <c r="Q823" t="str">
        <f t="shared" si="74"/>
        <v>film &amp; video</v>
      </c>
      <c r="R823" t="str">
        <f t="shared" si="77"/>
        <v>documentary</v>
      </c>
      <c r="S823" s="9">
        <f t="shared" si="76"/>
        <v>42794.25</v>
      </c>
      <c r="T823" s="9">
        <f t="shared" si="75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2"/>
        <v>349.9666666666667</v>
      </c>
      <c r="P824" s="5">
        <f t="shared" si="73"/>
        <v>89.991428571428571</v>
      </c>
      <c r="Q824" t="str">
        <f t="shared" si="74"/>
        <v>music</v>
      </c>
      <c r="R824" t="str">
        <f t="shared" si="77"/>
        <v>rock</v>
      </c>
      <c r="S824" s="9">
        <f t="shared" si="76"/>
        <v>41698.25</v>
      </c>
      <c r="T824" s="9">
        <f t="shared" si="75"/>
        <v>41715.208333333336</v>
      </c>
    </row>
    <row r="825" spans="1:20" ht="34.5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2"/>
        <v>357.07317073170731</v>
      </c>
      <c r="P825" s="5">
        <f t="shared" si="73"/>
        <v>58.095238095238095</v>
      </c>
      <c r="Q825" t="str">
        <f t="shared" si="74"/>
        <v>music</v>
      </c>
      <c r="R825" t="str">
        <f t="shared" si="77"/>
        <v>rock</v>
      </c>
      <c r="S825" s="9">
        <f t="shared" si="76"/>
        <v>41892.208333333336</v>
      </c>
      <c r="T825" s="9">
        <f t="shared" si="75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2"/>
        <v>126.48941176470588</v>
      </c>
      <c r="P826" s="5">
        <f t="shared" si="73"/>
        <v>83.996875000000003</v>
      </c>
      <c r="Q826" t="str">
        <f t="shared" si="74"/>
        <v>publishing</v>
      </c>
      <c r="R826" t="str">
        <f t="shared" si="77"/>
        <v>nonfiction</v>
      </c>
      <c r="S826" s="9">
        <f t="shared" si="76"/>
        <v>40348.208333333336</v>
      </c>
      <c r="T826" s="9">
        <f t="shared" si="75"/>
        <v>40380.208333333336</v>
      </c>
    </row>
    <row r="827" spans="1:20" ht="34.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2"/>
        <v>387.5</v>
      </c>
      <c r="P827" s="5">
        <f t="shared" si="73"/>
        <v>88.853503184713375</v>
      </c>
      <c r="Q827" t="str">
        <f t="shared" si="74"/>
        <v>film &amp; video</v>
      </c>
      <c r="R827" t="str">
        <f t="shared" si="77"/>
        <v>shorts</v>
      </c>
      <c r="S827" s="9">
        <f t="shared" si="76"/>
        <v>42941.208333333328</v>
      </c>
      <c r="T827" s="9">
        <f t="shared" si="75"/>
        <v>42953.208333333328</v>
      </c>
    </row>
    <row r="828" spans="1:20" ht="34.5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2"/>
        <v>457.03571428571428</v>
      </c>
      <c r="P828" s="5">
        <f t="shared" si="73"/>
        <v>65.963917525773198</v>
      </c>
      <c r="Q828" t="str">
        <f t="shared" si="74"/>
        <v>theater</v>
      </c>
      <c r="R828" t="str">
        <f t="shared" si="77"/>
        <v>plays</v>
      </c>
      <c r="S828" s="9">
        <f t="shared" si="76"/>
        <v>40525.25</v>
      </c>
      <c r="T828" s="9">
        <f t="shared" si="75"/>
        <v>40553.25</v>
      </c>
    </row>
    <row r="829" spans="1:20" ht="34.5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2"/>
        <v>266.69565217391306</v>
      </c>
      <c r="P829" s="5">
        <f t="shared" si="73"/>
        <v>74.804878048780495</v>
      </c>
      <c r="Q829" t="str">
        <f t="shared" si="74"/>
        <v>film &amp; video</v>
      </c>
      <c r="R829" t="str">
        <f t="shared" si="77"/>
        <v>drama</v>
      </c>
      <c r="S829" s="9">
        <f t="shared" si="76"/>
        <v>40666.208333333336</v>
      </c>
      <c r="T829" s="9">
        <f t="shared" si="75"/>
        <v>40678.208333333336</v>
      </c>
    </row>
    <row r="830" spans="1:20" ht="34.5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2"/>
        <v>69</v>
      </c>
      <c r="P830" s="5">
        <f t="shared" si="73"/>
        <v>69.98571428571428</v>
      </c>
      <c r="Q830" t="str">
        <f t="shared" si="74"/>
        <v>theater</v>
      </c>
      <c r="R830" t="str">
        <f t="shared" si="77"/>
        <v>plays</v>
      </c>
      <c r="S830" s="9">
        <f t="shared" si="76"/>
        <v>43340.208333333328</v>
      </c>
      <c r="T830" s="9">
        <f t="shared" si="75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2"/>
        <v>51.34375</v>
      </c>
      <c r="P831" s="5">
        <f t="shared" si="73"/>
        <v>32.006493506493506</v>
      </c>
      <c r="Q831" t="str">
        <f t="shared" si="74"/>
        <v>theater</v>
      </c>
      <c r="R831" t="str">
        <f t="shared" si="77"/>
        <v>plays</v>
      </c>
      <c r="S831" s="9">
        <f t="shared" si="76"/>
        <v>42164.208333333328</v>
      </c>
      <c r="T831" s="9">
        <f t="shared" si="75"/>
        <v>42179.208333333328</v>
      </c>
    </row>
    <row r="832" spans="1:20" ht="34.5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2"/>
        <v>1.1710526315789473</v>
      </c>
      <c r="P832" s="5">
        <f t="shared" si="73"/>
        <v>64.727272727272734</v>
      </c>
      <c r="Q832" t="str">
        <f t="shared" si="74"/>
        <v>theater</v>
      </c>
      <c r="R832" t="str">
        <f t="shared" si="77"/>
        <v>plays</v>
      </c>
      <c r="S832" s="9">
        <f t="shared" si="76"/>
        <v>43103.25</v>
      </c>
      <c r="T832" s="9">
        <f t="shared" si="75"/>
        <v>43162.25</v>
      </c>
    </row>
    <row r="833" spans="1:20" ht="34.5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2"/>
        <v>108.97734294541709</v>
      </c>
      <c r="P833" s="5">
        <f t="shared" si="73"/>
        <v>24.998110087408456</v>
      </c>
      <c r="Q833" t="str">
        <f t="shared" si="74"/>
        <v>photography</v>
      </c>
      <c r="R833" t="str">
        <f t="shared" si="77"/>
        <v>photography books</v>
      </c>
      <c r="S833" s="9">
        <f t="shared" si="76"/>
        <v>40994.208333333336</v>
      </c>
      <c r="T833" s="9">
        <f t="shared" si="75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2"/>
        <v>315.17592592592592</v>
      </c>
      <c r="P834" s="5">
        <f t="shared" si="73"/>
        <v>104.97764070932922</v>
      </c>
      <c r="Q834" t="str">
        <f t="shared" si="74"/>
        <v>publishing</v>
      </c>
      <c r="R834" t="str">
        <f t="shared" si="77"/>
        <v>translations</v>
      </c>
      <c r="S834" s="9">
        <f t="shared" si="76"/>
        <v>42299.208333333328</v>
      </c>
      <c r="T834" s="9">
        <f t="shared" si="75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78">(E835/D835)*100</f>
        <v>157.69117647058823</v>
      </c>
      <c r="P835" s="5">
        <f t="shared" ref="P835:P898" si="79">E835/G835</f>
        <v>64.987878787878785</v>
      </c>
      <c r="Q835" t="str">
        <f t="shared" ref="Q835:Q898" si="80">LEFT(N835,SEARCH("/",N835)-1)</f>
        <v>publishing</v>
      </c>
      <c r="R835" t="str">
        <f t="shared" si="77"/>
        <v>translations</v>
      </c>
      <c r="S835" s="9">
        <f t="shared" si="76"/>
        <v>40588.25</v>
      </c>
      <c r="T835" s="9">
        <f t="shared" ref="T835:T898" si="81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78"/>
        <v>153.8082191780822</v>
      </c>
      <c r="P836" s="5">
        <f t="shared" si="79"/>
        <v>94.352941176470594</v>
      </c>
      <c r="Q836" t="str">
        <f t="shared" si="80"/>
        <v>theater</v>
      </c>
      <c r="R836" t="str">
        <f t="shared" si="77"/>
        <v>plays</v>
      </c>
      <c r="S836" s="9">
        <f t="shared" ref="S836:S899" si="82">(((J836/60)/60)/24)+DATE(1970,1,1)</f>
        <v>41448.208333333336</v>
      </c>
      <c r="T836" s="9">
        <f t="shared" si="81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78"/>
        <v>89.738979118329468</v>
      </c>
      <c r="P837" s="5">
        <f t="shared" si="79"/>
        <v>44.001706484641637</v>
      </c>
      <c r="Q837" t="str">
        <f t="shared" si="80"/>
        <v>technology</v>
      </c>
      <c r="R837" t="str">
        <f t="shared" ref="R837:R900" si="83">RIGHT(N837,LEN(N837)-SEARCH("/",N837))</f>
        <v>web</v>
      </c>
      <c r="S837" s="9">
        <f t="shared" si="82"/>
        <v>42063.25</v>
      </c>
      <c r="T837" s="9">
        <f t="shared" si="81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78"/>
        <v>75.135802469135797</v>
      </c>
      <c r="P838" s="5">
        <f t="shared" si="79"/>
        <v>64.744680851063833</v>
      </c>
      <c r="Q838" t="str">
        <f t="shared" si="80"/>
        <v>music</v>
      </c>
      <c r="R838" t="str">
        <f t="shared" si="83"/>
        <v>indie rock</v>
      </c>
      <c r="S838" s="9">
        <f t="shared" si="82"/>
        <v>40214.25</v>
      </c>
      <c r="T838" s="9">
        <f t="shared" si="81"/>
        <v>40225.25</v>
      </c>
    </row>
    <row r="839" spans="1:20" ht="34.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78"/>
        <v>852.88135593220341</v>
      </c>
      <c r="P839" s="5">
        <f t="shared" si="79"/>
        <v>84.00667779632721</v>
      </c>
      <c r="Q839" t="str">
        <f t="shared" si="80"/>
        <v>music</v>
      </c>
      <c r="R839" t="str">
        <f t="shared" si="83"/>
        <v>jazz</v>
      </c>
      <c r="S839" s="9">
        <f t="shared" si="82"/>
        <v>40629.208333333336</v>
      </c>
      <c r="T839" s="9">
        <f t="shared" si="81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78"/>
        <v>138.90625</v>
      </c>
      <c r="P840" s="5">
        <f t="shared" si="79"/>
        <v>34.061302681992338</v>
      </c>
      <c r="Q840" t="str">
        <f t="shared" si="80"/>
        <v>theater</v>
      </c>
      <c r="R840" t="str">
        <f t="shared" si="83"/>
        <v>plays</v>
      </c>
      <c r="S840" s="9">
        <f t="shared" si="82"/>
        <v>43370.208333333328</v>
      </c>
      <c r="T840" s="9">
        <f t="shared" si="81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78"/>
        <v>190.18181818181819</v>
      </c>
      <c r="P841" s="5">
        <f t="shared" si="79"/>
        <v>93.273885350318466</v>
      </c>
      <c r="Q841" t="str">
        <f t="shared" si="80"/>
        <v>film &amp; video</v>
      </c>
      <c r="R841" t="str">
        <f t="shared" si="83"/>
        <v>documentary</v>
      </c>
      <c r="S841" s="9">
        <f t="shared" si="82"/>
        <v>41715.208333333336</v>
      </c>
      <c r="T841" s="9">
        <f t="shared" si="81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78"/>
        <v>100.24333619948409</v>
      </c>
      <c r="P842" s="5">
        <f t="shared" si="79"/>
        <v>32.998301726577978</v>
      </c>
      <c r="Q842" t="str">
        <f t="shared" si="80"/>
        <v>theater</v>
      </c>
      <c r="R842" t="str">
        <f t="shared" si="83"/>
        <v>plays</v>
      </c>
      <c r="S842" s="9">
        <f t="shared" si="82"/>
        <v>41836.208333333336</v>
      </c>
      <c r="T842" s="9">
        <f t="shared" si="81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78"/>
        <v>142.75824175824175</v>
      </c>
      <c r="P843" s="5">
        <f t="shared" si="79"/>
        <v>83.812903225806451</v>
      </c>
      <c r="Q843" t="str">
        <f t="shared" si="80"/>
        <v>technology</v>
      </c>
      <c r="R843" t="str">
        <f t="shared" si="83"/>
        <v>web</v>
      </c>
      <c r="S843" s="9">
        <f t="shared" si="82"/>
        <v>42419.25</v>
      </c>
      <c r="T843" s="9">
        <f t="shared" si="81"/>
        <v>42435.25</v>
      </c>
    </row>
    <row r="844" spans="1:20" ht="34.5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78"/>
        <v>563.13333333333333</v>
      </c>
      <c r="P844" s="5">
        <f t="shared" si="79"/>
        <v>63.992424242424242</v>
      </c>
      <c r="Q844" t="str">
        <f t="shared" si="80"/>
        <v>technology</v>
      </c>
      <c r="R844" t="str">
        <f t="shared" si="83"/>
        <v>wearables</v>
      </c>
      <c r="S844" s="9">
        <f t="shared" si="82"/>
        <v>43266.208333333328</v>
      </c>
      <c r="T844" s="9">
        <f t="shared" si="81"/>
        <v>43269.208333333328</v>
      </c>
    </row>
    <row r="845" spans="1:20" ht="34.5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78"/>
        <v>30.715909090909086</v>
      </c>
      <c r="P845" s="5">
        <f t="shared" si="79"/>
        <v>81.909090909090907</v>
      </c>
      <c r="Q845" t="str">
        <f t="shared" si="80"/>
        <v>photography</v>
      </c>
      <c r="R845" t="str">
        <f t="shared" si="83"/>
        <v>photography books</v>
      </c>
      <c r="S845" s="9">
        <f t="shared" si="82"/>
        <v>43338.208333333328</v>
      </c>
      <c r="T845" s="9">
        <f t="shared" si="81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78"/>
        <v>99.39772727272728</v>
      </c>
      <c r="P846" s="5">
        <f t="shared" si="79"/>
        <v>93.053191489361708</v>
      </c>
      <c r="Q846" t="str">
        <f t="shared" si="80"/>
        <v>film &amp; video</v>
      </c>
      <c r="R846" t="str">
        <f t="shared" si="83"/>
        <v>documentary</v>
      </c>
      <c r="S846" s="9">
        <f t="shared" si="82"/>
        <v>40930.25</v>
      </c>
      <c r="T846" s="9">
        <f t="shared" si="81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78"/>
        <v>197.54935622317598</v>
      </c>
      <c r="P847" s="5">
        <f t="shared" si="79"/>
        <v>101.98449039881831</v>
      </c>
      <c r="Q847" t="str">
        <f t="shared" si="80"/>
        <v>technology</v>
      </c>
      <c r="R847" t="str">
        <f t="shared" si="83"/>
        <v>web</v>
      </c>
      <c r="S847" s="9">
        <f t="shared" si="82"/>
        <v>43235.208333333328</v>
      </c>
      <c r="T847" s="9">
        <f t="shared" si="81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78"/>
        <v>508.5</v>
      </c>
      <c r="P848" s="5">
        <f t="shared" si="79"/>
        <v>105.9375</v>
      </c>
      <c r="Q848" t="str">
        <f t="shared" si="80"/>
        <v>technology</v>
      </c>
      <c r="R848" t="str">
        <f t="shared" si="83"/>
        <v>web</v>
      </c>
      <c r="S848" s="9">
        <f t="shared" si="82"/>
        <v>43302.208333333328</v>
      </c>
      <c r="T848" s="9">
        <f t="shared" si="81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78"/>
        <v>237.74468085106383</v>
      </c>
      <c r="P849" s="5">
        <f t="shared" si="79"/>
        <v>101.58181818181818</v>
      </c>
      <c r="Q849" t="str">
        <f t="shared" si="80"/>
        <v>food</v>
      </c>
      <c r="R849" t="str">
        <f t="shared" si="83"/>
        <v>food trucks</v>
      </c>
      <c r="S849" s="9">
        <f t="shared" si="82"/>
        <v>43107.25</v>
      </c>
      <c r="T849" s="9">
        <f t="shared" si="81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78"/>
        <v>338.46875</v>
      </c>
      <c r="P850" s="5">
        <f t="shared" si="79"/>
        <v>62.970930232558139</v>
      </c>
      <c r="Q850" t="str">
        <f t="shared" si="80"/>
        <v>film &amp; video</v>
      </c>
      <c r="R850" t="str">
        <f t="shared" si="83"/>
        <v>drama</v>
      </c>
      <c r="S850" s="9">
        <f t="shared" si="82"/>
        <v>40341.208333333336</v>
      </c>
      <c r="T850" s="9">
        <f t="shared" si="81"/>
        <v>40350.208333333336</v>
      </c>
    </row>
    <row r="851" spans="1:20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78"/>
        <v>133.08955223880596</v>
      </c>
      <c r="P851" s="5">
        <f t="shared" si="79"/>
        <v>29.045602605863191</v>
      </c>
      <c r="Q851" t="str">
        <f t="shared" si="80"/>
        <v>music</v>
      </c>
      <c r="R851" t="str">
        <f t="shared" si="83"/>
        <v>indie rock</v>
      </c>
      <c r="S851" s="9">
        <f t="shared" si="82"/>
        <v>40948.25</v>
      </c>
      <c r="T851" s="9">
        <f t="shared" si="81"/>
        <v>40951.25</v>
      </c>
    </row>
    <row r="852" spans="1:20" ht="34.5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78"/>
        <v>1</v>
      </c>
      <c r="P852" s="5">
        <f t="shared" si="79"/>
        <v>1</v>
      </c>
      <c r="Q852" t="str">
        <f t="shared" si="80"/>
        <v>music</v>
      </c>
      <c r="R852" t="str">
        <f t="shared" si="83"/>
        <v>rock</v>
      </c>
      <c r="S852" s="9">
        <f t="shared" si="82"/>
        <v>40866.25</v>
      </c>
      <c r="T852" s="9">
        <f t="shared" si="81"/>
        <v>40881.25</v>
      </c>
    </row>
    <row r="853" spans="1:20" ht="34.5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78"/>
        <v>207.79999999999998</v>
      </c>
      <c r="P853" s="5">
        <f t="shared" si="79"/>
        <v>77.924999999999997</v>
      </c>
      <c r="Q853" t="str">
        <f t="shared" si="80"/>
        <v>music</v>
      </c>
      <c r="R853" t="str">
        <f t="shared" si="83"/>
        <v>electric music</v>
      </c>
      <c r="S853" s="9">
        <f t="shared" si="82"/>
        <v>41031.208333333336</v>
      </c>
      <c r="T853" s="9">
        <f t="shared" si="81"/>
        <v>41064.208333333336</v>
      </c>
    </row>
    <row r="854" spans="1:20" ht="34.5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78"/>
        <v>51.122448979591837</v>
      </c>
      <c r="P854" s="5">
        <f t="shared" si="79"/>
        <v>80.806451612903231</v>
      </c>
      <c r="Q854" t="str">
        <f t="shared" si="80"/>
        <v>games</v>
      </c>
      <c r="R854" t="str">
        <f t="shared" si="83"/>
        <v>video games</v>
      </c>
      <c r="S854" s="9">
        <f t="shared" si="82"/>
        <v>40740.208333333336</v>
      </c>
      <c r="T854" s="9">
        <f t="shared" si="81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78"/>
        <v>652.05847953216369</v>
      </c>
      <c r="P855" s="5">
        <f t="shared" si="79"/>
        <v>76.006816632583508</v>
      </c>
      <c r="Q855" t="str">
        <f t="shared" si="80"/>
        <v>music</v>
      </c>
      <c r="R855" t="str">
        <f t="shared" si="83"/>
        <v>indie rock</v>
      </c>
      <c r="S855" s="9">
        <f t="shared" si="82"/>
        <v>40714.208333333336</v>
      </c>
      <c r="T855" s="9">
        <f t="shared" si="81"/>
        <v>40719.208333333336</v>
      </c>
    </row>
    <row r="856" spans="1:20" ht="34.5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78"/>
        <v>113.63099415204678</v>
      </c>
      <c r="P856" s="5">
        <f t="shared" si="79"/>
        <v>72.993613824192337</v>
      </c>
      <c r="Q856" t="str">
        <f t="shared" si="80"/>
        <v>publishing</v>
      </c>
      <c r="R856" t="str">
        <f t="shared" si="83"/>
        <v>fiction</v>
      </c>
      <c r="S856" s="9">
        <f t="shared" si="82"/>
        <v>43787.25</v>
      </c>
      <c r="T856" s="9">
        <f t="shared" si="81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78"/>
        <v>102.37606837606839</v>
      </c>
      <c r="P857" s="5">
        <f t="shared" si="79"/>
        <v>53</v>
      </c>
      <c r="Q857" t="str">
        <f t="shared" si="80"/>
        <v>theater</v>
      </c>
      <c r="R857" t="str">
        <f t="shared" si="83"/>
        <v>plays</v>
      </c>
      <c r="S857" s="9">
        <f t="shared" si="82"/>
        <v>40712.208333333336</v>
      </c>
      <c r="T857" s="9">
        <f t="shared" si="81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78"/>
        <v>356.58333333333331</v>
      </c>
      <c r="P858" s="5">
        <f t="shared" si="79"/>
        <v>54.164556962025316</v>
      </c>
      <c r="Q858" t="str">
        <f t="shared" si="80"/>
        <v>food</v>
      </c>
      <c r="R858" t="str">
        <f t="shared" si="83"/>
        <v>food trucks</v>
      </c>
      <c r="S858" s="9">
        <f t="shared" si="82"/>
        <v>41023.208333333336</v>
      </c>
      <c r="T858" s="9">
        <f t="shared" si="81"/>
        <v>41040.208333333336</v>
      </c>
    </row>
    <row r="859" spans="1:20" ht="34.5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78"/>
        <v>139.86792452830187</v>
      </c>
      <c r="P859" s="5">
        <f t="shared" si="79"/>
        <v>32.946666666666665</v>
      </c>
      <c r="Q859" t="str">
        <f t="shared" si="80"/>
        <v>film &amp; video</v>
      </c>
      <c r="R859" t="str">
        <f t="shared" si="83"/>
        <v>shorts</v>
      </c>
      <c r="S859" s="9">
        <f t="shared" si="82"/>
        <v>40944.25</v>
      </c>
      <c r="T859" s="9">
        <f t="shared" si="81"/>
        <v>40967.25</v>
      </c>
    </row>
    <row r="860" spans="1:20" ht="34.5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78"/>
        <v>69.45</v>
      </c>
      <c r="P860" s="5">
        <f t="shared" si="79"/>
        <v>79.371428571428567</v>
      </c>
      <c r="Q860" t="str">
        <f t="shared" si="80"/>
        <v>food</v>
      </c>
      <c r="R860" t="str">
        <f t="shared" si="83"/>
        <v>food trucks</v>
      </c>
      <c r="S860" s="9">
        <f t="shared" si="82"/>
        <v>43211.208333333328</v>
      </c>
      <c r="T860" s="9">
        <f t="shared" si="81"/>
        <v>43218.208333333328</v>
      </c>
    </row>
    <row r="861" spans="1:20" ht="34.5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78"/>
        <v>35.534246575342465</v>
      </c>
      <c r="P861" s="5">
        <f t="shared" si="79"/>
        <v>41.174603174603178</v>
      </c>
      <c r="Q861" t="str">
        <f t="shared" si="80"/>
        <v>theater</v>
      </c>
      <c r="R861" t="str">
        <f t="shared" si="83"/>
        <v>plays</v>
      </c>
      <c r="S861" s="9">
        <f t="shared" si="82"/>
        <v>41334.25</v>
      </c>
      <c r="T861" s="9">
        <f t="shared" si="81"/>
        <v>41352.208333333336</v>
      </c>
    </row>
    <row r="862" spans="1:20" ht="34.5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78"/>
        <v>251.65</v>
      </c>
      <c r="P862" s="5">
        <f t="shared" si="79"/>
        <v>77.430769230769229</v>
      </c>
      <c r="Q862" t="str">
        <f t="shared" si="80"/>
        <v>technology</v>
      </c>
      <c r="R862" t="str">
        <f t="shared" si="83"/>
        <v>wearables</v>
      </c>
      <c r="S862" s="9">
        <f t="shared" si="82"/>
        <v>43515.25</v>
      </c>
      <c r="T862" s="9">
        <f t="shared" si="81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78"/>
        <v>105.87500000000001</v>
      </c>
      <c r="P863" s="5">
        <f t="shared" si="79"/>
        <v>57.159509202453989</v>
      </c>
      <c r="Q863" t="str">
        <f t="shared" si="80"/>
        <v>theater</v>
      </c>
      <c r="R863" t="str">
        <f t="shared" si="83"/>
        <v>plays</v>
      </c>
      <c r="S863" s="9">
        <f t="shared" si="82"/>
        <v>40258.208333333336</v>
      </c>
      <c r="T863" s="9">
        <f t="shared" si="81"/>
        <v>40266.208333333336</v>
      </c>
    </row>
    <row r="864" spans="1:20" ht="34.5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78"/>
        <v>187.42857142857144</v>
      </c>
      <c r="P864" s="5">
        <f t="shared" si="79"/>
        <v>77.17647058823529</v>
      </c>
      <c r="Q864" t="str">
        <f t="shared" si="80"/>
        <v>theater</v>
      </c>
      <c r="R864" t="str">
        <f t="shared" si="83"/>
        <v>plays</v>
      </c>
      <c r="S864" s="9">
        <f t="shared" si="82"/>
        <v>40756.208333333336</v>
      </c>
      <c r="T864" s="9">
        <f t="shared" si="81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78"/>
        <v>386.78571428571428</v>
      </c>
      <c r="P865" s="5">
        <f t="shared" si="79"/>
        <v>24.953917050691246</v>
      </c>
      <c r="Q865" t="str">
        <f t="shared" si="80"/>
        <v>film &amp; video</v>
      </c>
      <c r="R865" t="str">
        <f t="shared" si="83"/>
        <v>television</v>
      </c>
      <c r="S865" s="9">
        <f t="shared" si="82"/>
        <v>42172.208333333328</v>
      </c>
      <c r="T865" s="9">
        <f t="shared" si="81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78"/>
        <v>347.07142857142856</v>
      </c>
      <c r="P866" s="5">
        <f t="shared" si="79"/>
        <v>97.18</v>
      </c>
      <c r="Q866" t="str">
        <f t="shared" si="80"/>
        <v>film &amp; video</v>
      </c>
      <c r="R866" t="str">
        <f t="shared" si="83"/>
        <v>shorts</v>
      </c>
      <c r="S866" s="9">
        <f t="shared" si="82"/>
        <v>42601.208333333328</v>
      </c>
      <c r="T866" s="9">
        <f t="shared" si="81"/>
        <v>42606.208333333328</v>
      </c>
    </row>
    <row r="867" spans="1:20" ht="34.5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78"/>
        <v>185.82098765432099</v>
      </c>
      <c r="P867" s="5">
        <f t="shared" si="79"/>
        <v>46.000916870415651</v>
      </c>
      <c r="Q867" t="str">
        <f t="shared" si="80"/>
        <v>theater</v>
      </c>
      <c r="R867" t="str">
        <f t="shared" si="83"/>
        <v>plays</v>
      </c>
      <c r="S867" s="9">
        <f t="shared" si="82"/>
        <v>41897.208333333336</v>
      </c>
      <c r="T867" s="9">
        <f t="shared" si="81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78"/>
        <v>43.241247264770237</v>
      </c>
      <c r="P868" s="5">
        <f t="shared" si="79"/>
        <v>88.023385300668153</v>
      </c>
      <c r="Q868" t="str">
        <f t="shared" si="80"/>
        <v>photography</v>
      </c>
      <c r="R868" t="str">
        <f t="shared" si="83"/>
        <v>photography books</v>
      </c>
      <c r="S868" s="9">
        <f t="shared" si="82"/>
        <v>40671.208333333336</v>
      </c>
      <c r="T868" s="9">
        <f t="shared" si="81"/>
        <v>40672.208333333336</v>
      </c>
    </row>
    <row r="869" spans="1:20" ht="34.5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78"/>
        <v>162.4375</v>
      </c>
      <c r="P869" s="5">
        <f t="shared" si="79"/>
        <v>25.99</v>
      </c>
      <c r="Q869" t="str">
        <f t="shared" si="80"/>
        <v>food</v>
      </c>
      <c r="R869" t="str">
        <f t="shared" si="83"/>
        <v>food trucks</v>
      </c>
      <c r="S869" s="9">
        <f t="shared" si="82"/>
        <v>43382.208333333328</v>
      </c>
      <c r="T869" s="9">
        <f t="shared" si="81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78"/>
        <v>184.84285714285716</v>
      </c>
      <c r="P870" s="5">
        <f t="shared" si="79"/>
        <v>102.69047619047619</v>
      </c>
      <c r="Q870" t="str">
        <f t="shared" si="80"/>
        <v>theater</v>
      </c>
      <c r="R870" t="str">
        <f t="shared" si="83"/>
        <v>plays</v>
      </c>
      <c r="S870" s="9">
        <f t="shared" si="82"/>
        <v>41559.208333333336</v>
      </c>
      <c r="T870" s="9">
        <f t="shared" si="81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78"/>
        <v>23.703520691785052</v>
      </c>
      <c r="P871" s="5">
        <f t="shared" si="79"/>
        <v>72.958174904942965</v>
      </c>
      <c r="Q871" t="str">
        <f t="shared" si="80"/>
        <v>film &amp; video</v>
      </c>
      <c r="R871" t="str">
        <f t="shared" si="83"/>
        <v>drama</v>
      </c>
      <c r="S871" s="9">
        <f t="shared" si="82"/>
        <v>40350.208333333336</v>
      </c>
      <c r="T871" s="9">
        <f t="shared" si="81"/>
        <v>40364.208333333336</v>
      </c>
    </row>
    <row r="872" spans="1:20" ht="34.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78"/>
        <v>89.870129870129873</v>
      </c>
      <c r="P872" s="5">
        <f t="shared" si="79"/>
        <v>57.190082644628099</v>
      </c>
      <c r="Q872" t="str">
        <f t="shared" si="80"/>
        <v>theater</v>
      </c>
      <c r="R872" t="str">
        <f t="shared" si="83"/>
        <v>plays</v>
      </c>
      <c r="S872" s="9">
        <f t="shared" si="82"/>
        <v>42240.208333333328</v>
      </c>
      <c r="T872" s="9">
        <f t="shared" si="81"/>
        <v>42265.208333333328</v>
      </c>
    </row>
    <row r="873" spans="1:20" ht="34.5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78"/>
        <v>272.6041958041958</v>
      </c>
      <c r="P873" s="5">
        <f t="shared" si="79"/>
        <v>84.013793103448279</v>
      </c>
      <c r="Q873" t="str">
        <f t="shared" si="80"/>
        <v>theater</v>
      </c>
      <c r="R873" t="str">
        <f t="shared" si="83"/>
        <v>plays</v>
      </c>
      <c r="S873" s="9">
        <f t="shared" si="82"/>
        <v>43040.208333333328</v>
      </c>
      <c r="T873" s="9">
        <f t="shared" si="81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78"/>
        <v>170.04255319148936</v>
      </c>
      <c r="P874" s="5">
        <f t="shared" si="79"/>
        <v>98.666666666666671</v>
      </c>
      <c r="Q874" t="str">
        <f t="shared" si="80"/>
        <v>film &amp; video</v>
      </c>
      <c r="R874" t="str">
        <f t="shared" si="83"/>
        <v>science fiction</v>
      </c>
      <c r="S874" s="9">
        <f t="shared" si="82"/>
        <v>43346.208333333328</v>
      </c>
      <c r="T874" s="9">
        <f t="shared" si="81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78"/>
        <v>188.28503562945369</v>
      </c>
      <c r="P875" s="5">
        <f t="shared" si="79"/>
        <v>42.007419183889773</v>
      </c>
      <c r="Q875" t="str">
        <f t="shared" si="80"/>
        <v>photography</v>
      </c>
      <c r="R875" t="str">
        <f t="shared" si="83"/>
        <v>photography books</v>
      </c>
      <c r="S875" s="9">
        <f t="shared" si="82"/>
        <v>41647.25</v>
      </c>
      <c r="T875" s="9">
        <f t="shared" si="81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78"/>
        <v>346.93532338308455</v>
      </c>
      <c r="P876" s="5">
        <f t="shared" si="79"/>
        <v>32.002753556677376</v>
      </c>
      <c r="Q876" t="str">
        <f t="shared" si="80"/>
        <v>photography</v>
      </c>
      <c r="R876" t="str">
        <f t="shared" si="83"/>
        <v>photography books</v>
      </c>
      <c r="S876" s="9">
        <f t="shared" si="82"/>
        <v>40291.208333333336</v>
      </c>
      <c r="T876" s="9">
        <f t="shared" si="81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78"/>
        <v>69.177215189873422</v>
      </c>
      <c r="P877" s="5">
        <f t="shared" si="79"/>
        <v>81.567164179104481</v>
      </c>
      <c r="Q877" t="str">
        <f t="shared" si="80"/>
        <v>music</v>
      </c>
      <c r="R877" t="str">
        <f t="shared" si="83"/>
        <v>rock</v>
      </c>
      <c r="S877" s="9">
        <f t="shared" si="82"/>
        <v>40556.25</v>
      </c>
      <c r="T877" s="9">
        <f t="shared" si="81"/>
        <v>40557.25</v>
      </c>
    </row>
    <row r="878" spans="1:20" ht="34.5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78"/>
        <v>25.433734939759034</v>
      </c>
      <c r="P878" s="5">
        <f t="shared" si="79"/>
        <v>37.035087719298247</v>
      </c>
      <c r="Q878" t="str">
        <f t="shared" si="80"/>
        <v>photography</v>
      </c>
      <c r="R878" t="str">
        <f t="shared" si="83"/>
        <v>photography books</v>
      </c>
      <c r="S878" s="9">
        <f t="shared" si="82"/>
        <v>43624.208333333328</v>
      </c>
      <c r="T878" s="9">
        <f t="shared" si="81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78"/>
        <v>77.400977995110026</v>
      </c>
      <c r="P879" s="5">
        <f t="shared" si="79"/>
        <v>103.033360455655</v>
      </c>
      <c r="Q879" t="str">
        <f t="shared" si="80"/>
        <v>food</v>
      </c>
      <c r="R879" t="str">
        <f t="shared" si="83"/>
        <v>food trucks</v>
      </c>
      <c r="S879" s="9">
        <f t="shared" si="82"/>
        <v>42577.208333333328</v>
      </c>
      <c r="T879" s="9">
        <f t="shared" si="81"/>
        <v>42578.208333333328</v>
      </c>
    </row>
    <row r="880" spans="1:20" ht="34.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78"/>
        <v>37.481481481481481</v>
      </c>
      <c r="P880" s="5">
        <f t="shared" si="79"/>
        <v>84.333333333333329</v>
      </c>
      <c r="Q880" t="str">
        <f t="shared" si="80"/>
        <v>music</v>
      </c>
      <c r="R880" t="str">
        <f t="shared" si="83"/>
        <v>metal</v>
      </c>
      <c r="S880" s="9">
        <f t="shared" si="82"/>
        <v>43845.25</v>
      </c>
      <c r="T880" s="9">
        <f t="shared" si="81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78"/>
        <v>543.79999999999995</v>
      </c>
      <c r="P881" s="5">
        <f t="shared" si="79"/>
        <v>102.60377358490567</v>
      </c>
      <c r="Q881" t="str">
        <f t="shared" si="80"/>
        <v>publishing</v>
      </c>
      <c r="R881" t="str">
        <f t="shared" si="83"/>
        <v>nonfiction</v>
      </c>
      <c r="S881" s="9">
        <f t="shared" si="82"/>
        <v>42788.25</v>
      </c>
      <c r="T881" s="9">
        <f t="shared" si="81"/>
        <v>42797.25</v>
      </c>
    </row>
    <row r="882" spans="1:20" ht="34.5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78"/>
        <v>228.52189349112427</v>
      </c>
      <c r="P882" s="5">
        <f t="shared" si="79"/>
        <v>79.992129246064621</v>
      </c>
      <c r="Q882" t="str">
        <f t="shared" si="80"/>
        <v>music</v>
      </c>
      <c r="R882" t="str">
        <f t="shared" si="83"/>
        <v>electric music</v>
      </c>
      <c r="S882" s="9">
        <f t="shared" si="82"/>
        <v>43667.208333333328</v>
      </c>
      <c r="T882" s="9">
        <f t="shared" si="81"/>
        <v>43669.208333333328</v>
      </c>
    </row>
    <row r="883" spans="1:20" ht="34.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78"/>
        <v>38.948339483394832</v>
      </c>
      <c r="P883" s="5">
        <f t="shared" si="79"/>
        <v>70.055309734513273</v>
      </c>
      <c r="Q883" t="str">
        <f t="shared" si="80"/>
        <v>theater</v>
      </c>
      <c r="R883" t="str">
        <f t="shared" si="83"/>
        <v>plays</v>
      </c>
      <c r="S883" s="9">
        <f t="shared" si="82"/>
        <v>42194.208333333328</v>
      </c>
      <c r="T883" s="9">
        <f t="shared" si="81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78"/>
        <v>370</v>
      </c>
      <c r="P884" s="5">
        <f t="shared" si="79"/>
        <v>37</v>
      </c>
      <c r="Q884" t="str">
        <f t="shared" si="80"/>
        <v>theater</v>
      </c>
      <c r="R884" t="str">
        <f t="shared" si="83"/>
        <v>plays</v>
      </c>
      <c r="S884" s="9">
        <f t="shared" si="82"/>
        <v>42025.25</v>
      </c>
      <c r="T884" s="9">
        <f t="shared" si="81"/>
        <v>42029.25</v>
      </c>
    </row>
    <row r="885" spans="1:20" ht="34.5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78"/>
        <v>237.91176470588232</v>
      </c>
      <c r="P885" s="5">
        <f t="shared" si="79"/>
        <v>41.911917098445599</v>
      </c>
      <c r="Q885" t="str">
        <f t="shared" si="80"/>
        <v>film &amp; video</v>
      </c>
      <c r="R885" t="str">
        <f t="shared" si="83"/>
        <v>shorts</v>
      </c>
      <c r="S885" s="9">
        <f t="shared" si="82"/>
        <v>40323.208333333336</v>
      </c>
      <c r="T885" s="9">
        <f t="shared" si="81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78"/>
        <v>64.036299765807954</v>
      </c>
      <c r="P886" s="5">
        <f t="shared" si="79"/>
        <v>57.992576882290564</v>
      </c>
      <c r="Q886" t="str">
        <f t="shared" si="80"/>
        <v>theater</v>
      </c>
      <c r="R886" t="str">
        <f t="shared" si="83"/>
        <v>plays</v>
      </c>
      <c r="S886" s="9">
        <f t="shared" si="82"/>
        <v>41763.208333333336</v>
      </c>
      <c r="T886" s="9">
        <f t="shared" si="81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78"/>
        <v>118.27777777777777</v>
      </c>
      <c r="P887" s="5">
        <f t="shared" si="79"/>
        <v>40.942307692307693</v>
      </c>
      <c r="Q887" t="str">
        <f t="shared" si="80"/>
        <v>theater</v>
      </c>
      <c r="R887" t="str">
        <f t="shared" si="83"/>
        <v>plays</v>
      </c>
      <c r="S887" s="9">
        <f t="shared" si="82"/>
        <v>40335.208333333336</v>
      </c>
      <c r="T887" s="9">
        <f t="shared" si="81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78"/>
        <v>84.824037184594957</v>
      </c>
      <c r="P888" s="5">
        <f t="shared" si="79"/>
        <v>69.9972602739726</v>
      </c>
      <c r="Q888" t="str">
        <f t="shared" si="80"/>
        <v>music</v>
      </c>
      <c r="R888" t="str">
        <f t="shared" si="83"/>
        <v>indie rock</v>
      </c>
      <c r="S888" s="9">
        <f t="shared" si="82"/>
        <v>40416.208333333336</v>
      </c>
      <c r="T888" s="9">
        <f t="shared" si="81"/>
        <v>40434.208333333336</v>
      </c>
    </row>
    <row r="889" spans="1:20" ht="34.5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78"/>
        <v>29.346153846153843</v>
      </c>
      <c r="P889" s="5">
        <f t="shared" si="79"/>
        <v>73.838709677419359</v>
      </c>
      <c r="Q889" t="str">
        <f t="shared" si="80"/>
        <v>theater</v>
      </c>
      <c r="R889" t="str">
        <f t="shared" si="83"/>
        <v>plays</v>
      </c>
      <c r="S889" s="9">
        <f t="shared" si="82"/>
        <v>42202.208333333328</v>
      </c>
      <c r="T889" s="9">
        <f t="shared" si="81"/>
        <v>42249.208333333328</v>
      </c>
    </row>
    <row r="890" spans="1:20" ht="34.5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78"/>
        <v>209.89655172413794</v>
      </c>
      <c r="P890" s="5">
        <f t="shared" si="79"/>
        <v>41.979310344827589</v>
      </c>
      <c r="Q890" t="str">
        <f t="shared" si="80"/>
        <v>theater</v>
      </c>
      <c r="R890" t="str">
        <f t="shared" si="83"/>
        <v>plays</v>
      </c>
      <c r="S890" s="9">
        <f t="shared" si="82"/>
        <v>42836.208333333328</v>
      </c>
      <c r="T890" s="9">
        <f t="shared" si="81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78"/>
        <v>169.78571428571431</v>
      </c>
      <c r="P891" s="5">
        <f t="shared" si="79"/>
        <v>77.93442622950819</v>
      </c>
      <c r="Q891" t="str">
        <f t="shared" si="80"/>
        <v>music</v>
      </c>
      <c r="R891" t="str">
        <f t="shared" si="83"/>
        <v>electric music</v>
      </c>
      <c r="S891" s="9">
        <f t="shared" si="82"/>
        <v>41710.208333333336</v>
      </c>
      <c r="T891" s="9">
        <f t="shared" si="81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78"/>
        <v>115.95907738095239</v>
      </c>
      <c r="P892" s="5">
        <f t="shared" si="79"/>
        <v>106.01972789115646</v>
      </c>
      <c r="Q892" t="str">
        <f t="shared" si="80"/>
        <v>music</v>
      </c>
      <c r="R892" t="str">
        <f t="shared" si="83"/>
        <v>indie rock</v>
      </c>
      <c r="S892" s="9">
        <f t="shared" si="82"/>
        <v>43640.208333333328</v>
      </c>
      <c r="T892" s="9">
        <f t="shared" si="81"/>
        <v>43641.208333333328</v>
      </c>
    </row>
    <row r="893" spans="1:20" ht="34.5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78"/>
        <v>258.59999999999997</v>
      </c>
      <c r="P893" s="5">
        <f t="shared" si="79"/>
        <v>47.018181818181816</v>
      </c>
      <c r="Q893" t="str">
        <f t="shared" si="80"/>
        <v>film &amp; video</v>
      </c>
      <c r="R893" t="str">
        <f t="shared" si="83"/>
        <v>documentary</v>
      </c>
      <c r="S893" s="9">
        <f t="shared" si="82"/>
        <v>40880.25</v>
      </c>
      <c r="T893" s="9">
        <f t="shared" si="81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78"/>
        <v>230.58333333333331</v>
      </c>
      <c r="P894" s="5">
        <f t="shared" si="79"/>
        <v>76.016483516483518</v>
      </c>
      <c r="Q894" t="str">
        <f t="shared" si="80"/>
        <v>publishing</v>
      </c>
      <c r="R894" t="str">
        <f t="shared" si="83"/>
        <v>translations</v>
      </c>
      <c r="S894" s="9">
        <f t="shared" si="82"/>
        <v>40319.208333333336</v>
      </c>
      <c r="T894" s="9">
        <f t="shared" si="81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78"/>
        <v>128.21428571428572</v>
      </c>
      <c r="P895" s="5">
        <f t="shared" si="79"/>
        <v>54.120603015075375</v>
      </c>
      <c r="Q895" t="str">
        <f t="shared" si="80"/>
        <v>film &amp; video</v>
      </c>
      <c r="R895" t="str">
        <f t="shared" si="83"/>
        <v>documentary</v>
      </c>
      <c r="S895" s="9">
        <f t="shared" si="82"/>
        <v>42170.208333333328</v>
      </c>
      <c r="T895" s="9">
        <f t="shared" si="81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78"/>
        <v>188.70588235294116</v>
      </c>
      <c r="P896" s="5">
        <f t="shared" si="79"/>
        <v>57.285714285714285</v>
      </c>
      <c r="Q896" t="str">
        <f t="shared" si="80"/>
        <v>film &amp; video</v>
      </c>
      <c r="R896" t="str">
        <f t="shared" si="83"/>
        <v>television</v>
      </c>
      <c r="S896" s="9">
        <f t="shared" si="82"/>
        <v>41466.208333333336</v>
      </c>
      <c r="T896" s="9">
        <f t="shared" si="81"/>
        <v>41496.208333333336</v>
      </c>
    </row>
    <row r="897" spans="1:20" ht="34.5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78"/>
        <v>6.9511889862327907</v>
      </c>
      <c r="P897" s="5">
        <f t="shared" si="79"/>
        <v>103.81308411214954</v>
      </c>
      <c r="Q897" t="str">
        <f t="shared" si="80"/>
        <v>theater</v>
      </c>
      <c r="R897" t="str">
        <f t="shared" si="83"/>
        <v>plays</v>
      </c>
      <c r="S897" s="9">
        <f t="shared" si="82"/>
        <v>43134.25</v>
      </c>
      <c r="T897" s="9">
        <f t="shared" si="81"/>
        <v>43143.25</v>
      </c>
    </row>
    <row r="898" spans="1:20" ht="34.5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78"/>
        <v>774.43434343434342</v>
      </c>
      <c r="P898" s="5">
        <f t="shared" si="79"/>
        <v>105.02602739726028</v>
      </c>
      <c r="Q898" t="str">
        <f t="shared" si="80"/>
        <v>food</v>
      </c>
      <c r="R898" t="str">
        <f t="shared" si="83"/>
        <v>food trucks</v>
      </c>
      <c r="S898" s="9">
        <f t="shared" si="82"/>
        <v>40738.208333333336</v>
      </c>
      <c r="T898" s="9">
        <f t="shared" si="81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4">(E899/D899)*100</f>
        <v>27.693181818181817</v>
      </c>
      <c r="P899" s="5">
        <f t="shared" ref="P899:P962" si="85">E899/G899</f>
        <v>90.259259259259252</v>
      </c>
      <c r="Q899" t="str">
        <f t="shared" ref="Q899:Q962" si="86">LEFT(N899,SEARCH("/",N899)-1)</f>
        <v>theater</v>
      </c>
      <c r="R899" t="str">
        <f t="shared" si="83"/>
        <v>plays</v>
      </c>
      <c r="S899" s="9">
        <f t="shared" si="82"/>
        <v>43583.208333333328</v>
      </c>
      <c r="T899" s="9">
        <f t="shared" ref="T899:T962" si="87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4"/>
        <v>52.479620323841424</v>
      </c>
      <c r="P900" s="5">
        <f t="shared" si="85"/>
        <v>76.978705978705975</v>
      </c>
      <c r="Q900" t="str">
        <f t="shared" si="86"/>
        <v>film &amp; video</v>
      </c>
      <c r="R900" t="str">
        <f t="shared" si="83"/>
        <v>documentary</v>
      </c>
      <c r="S900" s="9">
        <f t="shared" ref="S900:S963" si="88">(((J900/60)/60)/24)+DATE(1970,1,1)</f>
        <v>43815.25</v>
      </c>
      <c r="T900" s="9">
        <f t="shared" si="87"/>
        <v>43821.25</v>
      </c>
    </row>
    <row r="901" spans="1:20" ht="34.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4"/>
        <v>407.09677419354841</v>
      </c>
      <c r="P901" s="5">
        <f t="shared" si="85"/>
        <v>102.60162601626017</v>
      </c>
      <c r="Q901" t="str">
        <f t="shared" si="86"/>
        <v>music</v>
      </c>
      <c r="R901" t="str">
        <f t="shared" ref="R901:R964" si="89">RIGHT(N901,LEN(N901)-SEARCH("/",N901))</f>
        <v>jazz</v>
      </c>
      <c r="S901" s="9">
        <f t="shared" si="88"/>
        <v>41554.208333333336</v>
      </c>
      <c r="T901" s="9">
        <f t="shared" si="87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4"/>
        <v>2</v>
      </c>
      <c r="P902" s="5">
        <f t="shared" si="85"/>
        <v>2</v>
      </c>
      <c r="Q902" t="str">
        <f t="shared" si="86"/>
        <v>technology</v>
      </c>
      <c r="R902" t="str">
        <f t="shared" si="89"/>
        <v>web</v>
      </c>
      <c r="S902" s="9">
        <f t="shared" si="88"/>
        <v>41901.208333333336</v>
      </c>
      <c r="T902" s="9">
        <f t="shared" si="87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4"/>
        <v>156.17857142857144</v>
      </c>
      <c r="P903" s="5">
        <f t="shared" si="85"/>
        <v>55.0062893081761</v>
      </c>
      <c r="Q903" t="str">
        <f t="shared" si="86"/>
        <v>music</v>
      </c>
      <c r="R903" t="str">
        <f t="shared" si="89"/>
        <v>rock</v>
      </c>
      <c r="S903" s="9">
        <f t="shared" si="88"/>
        <v>43298.208333333328</v>
      </c>
      <c r="T903" s="9">
        <f t="shared" si="87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4"/>
        <v>252.42857142857144</v>
      </c>
      <c r="P904" s="5">
        <f t="shared" si="85"/>
        <v>32.127272727272725</v>
      </c>
      <c r="Q904" t="str">
        <f t="shared" si="86"/>
        <v>technology</v>
      </c>
      <c r="R904" t="str">
        <f t="shared" si="89"/>
        <v>web</v>
      </c>
      <c r="S904" s="9">
        <f t="shared" si="88"/>
        <v>42399.25</v>
      </c>
      <c r="T904" s="9">
        <f t="shared" si="87"/>
        <v>42441.25</v>
      </c>
    </row>
    <row r="905" spans="1:20" ht="34.5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4"/>
        <v>1.729268292682927</v>
      </c>
      <c r="P905" s="5">
        <f t="shared" si="85"/>
        <v>50.642857142857146</v>
      </c>
      <c r="Q905" t="str">
        <f t="shared" si="86"/>
        <v>publishing</v>
      </c>
      <c r="R905" t="str">
        <f t="shared" si="89"/>
        <v>nonfiction</v>
      </c>
      <c r="S905" s="9">
        <f t="shared" si="88"/>
        <v>41034.208333333336</v>
      </c>
      <c r="T905" s="9">
        <f t="shared" si="87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4"/>
        <v>12.230769230769232</v>
      </c>
      <c r="P906" s="5">
        <f t="shared" si="85"/>
        <v>49.6875</v>
      </c>
      <c r="Q906" t="str">
        <f t="shared" si="86"/>
        <v>publishing</v>
      </c>
      <c r="R906" t="str">
        <f t="shared" si="89"/>
        <v>radio &amp; podcasts</v>
      </c>
      <c r="S906" s="9">
        <f t="shared" si="88"/>
        <v>41186.208333333336</v>
      </c>
      <c r="T906" s="9">
        <f t="shared" si="87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4"/>
        <v>163.98734177215189</v>
      </c>
      <c r="P907" s="5">
        <f t="shared" si="85"/>
        <v>54.894067796610166</v>
      </c>
      <c r="Q907" t="str">
        <f t="shared" si="86"/>
        <v>theater</v>
      </c>
      <c r="R907" t="str">
        <f t="shared" si="89"/>
        <v>plays</v>
      </c>
      <c r="S907" s="9">
        <f t="shared" si="88"/>
        <v>41536.208333333336</v>
      </c>
      <c r="T907" s="9">
        <f t="shared" si="87"/>
        <v>41539.208333333336</v>
      </c>
    </row>
    <row r="908" spans="1:20" ht="34.5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4"/>
        <v>162.98181818181817</v>
      </c>
      <c r="P908" s="5">
        <f t="shared" si="85"/>
        <v>46.931937172774866</v>
      </c>
      <c r="Q908" t="str">
        <f t="shared" si="86"/>
        <v>film &amp; video</v>
      </c>
      <c r="R908" t="str">
        <f t="shared" si="89"/>
        <v>documentary</v>
      </c>
      <c r="S908" s="9">
        <f t="shared" si="88"/>
        <v>42868.208333333328</v>
      </c>
      <c r="T908" s="9">
        <f t="shared" si="87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4"/>
        <v>20.252747252747252</v>
      </c>
      <c r="P909" s="5">
        <f t="shared" si="85"/>
        <v>44.951219512195124</v>
      </c>
      <c r="Q909" t="str">
        <f t="shared" si="86"/>
        <v>theater</v>
      </c>
      <c r="R909" t="str">
        <f t="shared" si="89"/>
        <v>plays</v>
      </c>
      <c r="S909" s="9">
        <f t="shared" si="88"/>
        <v>40660.208333333336</v>
      </c>
      <c r="T909" s="9">
        <f t="shared" si="87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4"/>
        <v>319.24083769633506</v>
      </c>
      <c r="P910" s="5">
        <f t="shared" si="85"/>
        <v>30.99898322318251</v>
      </c>
      <c r="Q910" t="str">
        <f t="shared" si="86"/>
        <v>games</v>
      </c>
      <c r="R910" t="str">
        <f t="shared" si="89"/>
        <v>video games</v>
      </c>
      <c r="S910" s="9">
        <f t="shared" si="88"/>
        <v>41031.208333333336</v>
      </c>
      <c r="T910" s="9">
        <f t="shared" si="87"/>
        <v>41042.208333333336</v>
      </c>
    </row>
    <row r="911" spans="1:20" ht="34.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4"/>
        <v>478.94444444444446</v>
      </c>
      <c r="P911" s="5">
        <f t="shared" si="85"/>
        <v>107.7625</v>
      </c>
      <c r="Q911" t="str">
        <f t="shared" si="86"/>
        <v>theater</v>
      </c>
      <c r="R911" t="str">
        <f t="shared" si="89"/>
        <v>plays</v>
      </c>
      <c r="S911" s="9">
        <f t="shared" si="88"/>
        <v>43255.208333333328</v>
      </c>
      <c r="T911" s="9">
        <f t="shared" si="87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4"/>
        <v>19.556634304207122</v>
      </c>
      <c r="P912" s="5">
        <f t="shared" si="85"/>
        <v>102.07770270270271</v>
      </c>
      <c r="Q912" t="str">
        <f t="shared" si="86"/>
        <v>theater</v>
      </c>
      <c r="R912" t="str">
        <f t="shared" si="89"/>
        <v>plays</v>
      </c>
      <c r="S912" s="9">
        <f t="shared" si="88"/>
        <v>42026.25</v>
      </c>
      <c r="T912" s="9">
        <f t="shared" si="87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4"/>
        <v>198.94827586206895</v>
      </c>
      <c r="P913" s="5">
        <f t="shared" si="85"/>
        <v>24.976190476190474</v>
      </c>
      <c r="Q913" t="str">
        <f t="shared" si="86"/>
        <v>technology</v>
      </c>
      <c r="R913" t="str">
        <f t="shared" si="89"/>
        <v>web</v>
      </c>
      <c r="S913" s="9">
        <f t="shared" si="88"/>
        <v>43717.208333333328</v>
      </c>
      <c r="T913" s="9">
        <f t="shared" si="87"/>
        <v>43719.208333333328</v>
      </c>
    </row>
    <row r="914" spans="1:20" ht="34.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4"/>
        <v>795</v>
      </c>
      <c r="P914" s="5">
        <f t="shared" si="85"/>
        <v>79.944134078212286</v>
      </c>
      <c r="Q914" t="str">
        <f t="shared" si="86"/>
        <v>film &amp; video</v>
      </c>
      <c r="R914" t="str">
        <f t="shared" si="89"/>
        <v>drama</v>
      </c>
      <c r="S914" s="9">
        <f t="shared" si="88"/>
        <v>41157.208333333336</v>
      </c>
      <c r="T914" s="9">
        <f t="shared" si="87"/>
        <v>41170.208333333336</v>
      </c>
    </row>
    <row r="915" spans="1:20" ht="34.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4"/>
        <v>50.621082621082621</v>
      </c>
      <c r="P915" s="5">
        <f t="shared" si="85"/>
        <v>67.946462715105156</v>
      </c>
      <c r="Q915" t="str">
        <f t="shared" si="86"/>
        <v>film &amp; video</v>
      </c>
      <c r="R915" t="str">
        <f t="shared" si="89"/>
        <v>drama</v>
      </c>
      <c r="S915" s="9">
        <f t="shared" si="88"/>
        <v>43597.208333333328</v>
      </c>
      <c r="T915" s="9">
        <f t="shared" si="87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4"/>
        <v>57.4375</v>
      </c>
      <c r="P916" s="5">
        <f t="shared" si="85"/>
        <v>26.070921985815602</v>
      </c>
      <c r="Q916" t="str">
        <f t="shared" si="86"/>
        <v>theater</v>
      </c>
      <c r="R916" t="str">
        <f t="shared" si="89"/>
        <v>plays</v>
      </c>
      <c r="S916" s="9">
        <f t="shared" si="88"/>
        <v>41490.208333333336</v>
      </c>
      <c r="T916" s="9">
        <f t="shared" si="87"/>
        <v>41502.208333333336</v>
      </c>
    </row>
    <row r="917" spans="1:20" ht="34.5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4"/>
        <v>155.62827640984909</v>
      </c>
      <c r="P917" s="5">
        <f t="shared" si="85"/>
        <v>105.0032154340836</v>
      </c>
      <c r="Q917" t="str">
        <f t="shared" si="86"/>
        <v>film &amp; video</v>
      </c>
      <c r="R917" t="str">
        <f t="shared" si="89"/>
        <v>television</v>
      </c>
      <c r="S917" s="9">
        <f t="shared" si="88"/>
        <v>42976.208333333328</v>
      </c>
      <c r="T917" s="9">
        <f t="shared" si="87"/>
        <v>42985.208333333328</v>
      </c>
    </row>
    <row r="918" spans="1:20" ht="34.5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4"/>
        <v>36.297297297297298</v>
      </c>
      <c r="P918" s="5">
        <f t="shared" si="85"/>
        <v>25.826923076923077</v>
      </c>
      <c r="Q918" t="str">
        <f t="shared" si="86"/>
        <v>photography</v>
      </c>
      <c r="R918" t="str">
        <f t="shared" si="89"/>
        <v>photography books</v>
      </c>
      <c r="S918" s="9">
        <f t="shared" si="88"/>
        <v>41991.25</v>
      </c>
      <c r="T918" s="9">
        <f t="shared" si="87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4"/>
        <v>58.25</v>
      </c>
      <c r="P919" s="5">
        <f t="shared" si="85"/>
        <v>77.666666666666671</v>
      </c>
      <c r="Q919" t="str">
        <f t="shared" si="86"/>
        <v>film &amp; video</v>
      </c>
      <c r="R919" t="str">
        <f t="shared" si="89"/>
        <v>shorts</v>
      </c>
      <c r="S919" s="9">
        <f t="shared" si="88"/>
        <v>40722.208333333336</v>
      </c>
      <c r="T919" s="9">
        <f t="shared" si="87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4"/>
        <v>237.39473684210526</v>
      </c>
      <c r="P920" s="5">
        <f t="shared" si="85"/>
        <v>57.82692307692308</v>
      </c>
      <c r="Q920" t="str">
        <f t="shared" si="86"/>
        <v>publishing</v>
      </c>
      <c r="R920" t="str">
        <f t="shared" si="89"/>
        <v>radio &amp; podcasts</v>
      </c>
      <c r="S920" s="9">
        <f t="shared" si="88"/>
        <v>41117.208333333336</v>
      </c>
      <c r="T920" s="9">
        <f t="shared" si="87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4"/>
        <v>58.75</v>
      </c>
      <c r="P921" s="5">
        <f t="shared" si="85"/>
        <v>92.955555555555549</v>
      </c>
      <c r="Q921" t="str">
        <f t="shared" si="86"/>
        <v>theater</v>
      </c>
      <c r="R921" t="str">
        <f t="shared" si="89"/>
        <v>plays</v>
      </c>
      <c r="S921" s="9">
        <f t="shared" si="88"/>
        <v>43022.208333333328</v>
      </c>
      <c r="T921" s="9">
        <f t="shared" si="87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4"/>
        <v>182.56603773584905</v>
      </c>
      <c r="P922" s="5">
        <f t="shared" si="85"/>
        <v>37.945098039215686</v>
      </c>
      <c r="Q922" t="str">
        <f t="shared" si="86"/>
        <v>film &amp; video</v>
      </c>
      <c r="R922" t="str">
        <f t="shared" si="89"/>
        <v>animation</v>
      </c>
      <c r="S922" s="9">
        <f t="shared" si="88"/>
        <v>43503.25</v>
      </c>
      <c r="T922" s="9">
        <f t="shared" si="87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4"/>
        <v>0.75436408977556113</v>
      </c>
      <c r="P923" s="5">
        <f t="shared" si="85"/>
        <v>31.842105263157894</v>
      </c>
      <c r="Q923" t="str">
        <f t="shared" si="86"/>
        <v>technology</v>
      </c>
      <c r="R923" t="str">
        <f t="shared" si="89"/>
        <v>web</v>
      </c>
      <c r="S923" s="9">
        <f t="shared" si="88"/>
        <v>40951.25</v>
      </c>
      <c r="T923" s="9">
        <f t="shared" si="87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4"/>
        <v>175.95330739299609</v>
      </c>
      <c r="P924" s="5">
        <f t="shared" si="85"/>
        <v>40</v>
      </c>
      <c r="Q924" t="str">
        <f t="shared" si="86"/>
        <v>music</v>
      </c>
      <c r="R924" t="str">
        <f t="shared" si="89"/>
        <v>world music</v>
      </c>
      <c r="S924" s="9">
        <f t="shared" si="88"/>
        <v>43443.25</v>
      </c>
      <c r="T924" s="9">
        <f t="shared" si="87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4"/>
        <v>237.88235294117646</v>
      </c>
      <c r="P925" s="5">
        <f t="shared" si="85"/>
        <v>101.1</v>
      </c>
      <c r="Q925" t="str">
        <f t="shared" si="86"/>
        <v>theater</v>
      </c>
      <c r="R925" t="str">
        <f t="shared" si="89"/>
        <v>plays</v>
      </c>
      <c r="S925" s="9">
        <f t="shared" si="88"/>
        <v>40373.208333333336</v>
      </c>
      <c r="T925" s="9">
        <f t="shared" si="87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4"/>
        <v>488.05076142131981</v>
      </c>
      <c r="P926" s="5">
        <f t="shared" si="85"/>
        <v>84.006989951944078</v>
      </c>
      <c r="Q926" t="str">
        <f t="shared" si="86"/>
        <v>theater</v>
      </c>
      <c r="R926" t="str">
        <f t="shared" si="89"/>
        <v>plays</v>
      </c>
      <c r="S926" s="9">
        <f t="shared" si="88"/>
        <v>43769.208333333328</v>
      </c>
      <c r="T926" s="9">
        <f t="shared" si="87"/>
        <v>43780.25</v>
      </c>
    </row>
    <row r="927" spans="1:20" ht="34.5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4"/>
        <v>224.06666666666669</v>
      </c>
      <c r="P927" s="5">
        <f t="shared" si="85"/>
        <v>103.41538461538461</v>
      </c>
      <c r="Q927" t="str">
        <f t="shared" si="86"/>
        <v>theater</v>
      </c>
      <c r="R927" t="str">
        <f t="shared" si="89"/>
        <v>plays</v>
      </c>
      <c r="S927" s="9">
        <f t="shared" si="88"/>
        <v>43000.208333333328</v>
      </c>
      <c r="T927" s="9">
        <f t="shared" si="87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4"/>
        <v>18.126436781609197</v>
      </c>
      <c r="P928" s="5">
        <f t="shared" si="85"/>
        <v>105.13333333333334</v>
      </c>
      <c r="Q928" t="str">
        <f t="shared" si="86"/>
        <v>food</v>
      </c>
      <c r="R928" t="str">
        <f t="shared" si="89"/>
        <v>food trucks</v>
      </c>
      <c r="S928" s="9">
        <f t="shared" si="88"/>
        <v>42502.208333333328</v>
      </c>
      <c r="T928" s="9">
        <f t="shared" si="87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4"/>
        <v>45.847222222222221</v>
      </c>
      <c r="P929" s="5">
        <f t="shared" si="85"/>
        <v>89.21621621621621</v>
      </c>
      <c r="Q929" t="str">
        <f t="shared" si="86"/>
        <v>theater</v>
      </c>
      <c r="R929" t="str">
        <f t="shared" si="89"/>
        <v>plays</v>
      </c>
      <c r="S929" s="9">
        <f t="shared" si="88"/>
        <v>41102.208333333336</v>
      </c>
      <c r="T929" s="9">
        <f t="shared" si="87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4"/>
        <v>117.31541218637993</v>
      </c>
      <c r="P930" s="5">
        <f t="shared" si="85"/>
        <v>51.995234312946785</v>
      </c>
      <c r="Q930" t="str">
        <f t="shared" si="86"/>
        <v>technology</v>
      </c>
      <c r="R930" t="str">
        <f t="shared" si="89"/>
        <v>web</v>
      </c>
      <c r="S930" s="9">
        <f t="shared" si="88"/>
        <v>41637.25</v>
      </c>
      <c r="T930" s="9">
        <f t="shared" si="87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4"/>
        <v>217.30909090909088</v>
      </c>
      <c r="P931" s="5">
        <f t="shared" si="85"/>
        <v>64.956521739130437</v>
      </c>
      <c r="Q931" t="str">
        <f t="shared" si="86"/>
        <v>theater</v>
      </c>
      <c r="R931" t="str">
        <f t="shared" si="89"/>
        <v>plays</v>
      </c>
      <c r="S931" s="9">
        <f t="shared" si="88"/>
        <v>42858.208333333328</v>
      </c>
      <c r="T931" s="9">
        <f t="shared" si="87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4"/>
        <v>112.28571428571428</v>
      </c>
      <c r="P932" s="5">
        <f t="shared" si="85"/>
        <v>46.235294117647058</v>
      </c>
      <c r="Q932" t="str">
        <f t="shared" si="86"/>
        <v>theater</v>
      </c>
      <c r="R932" t="str">
        <f t="shared" si="89"/>
        <v>plays</v>
      </c>
      <c r="S932" s="9">
        <f t="shared" si="88"/>
        <v>42060.25</v>
      </c>
      <c r="T932" s="9">
        <f t="shared" si="87"/>
        <v>42067.25</v>
      </c>
    </row>
    <row r="933" spans="1:20" ht="34.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4"/>
        <v>72.51898734177216</v>
      </c>
      <c r="P933" s="5">
        <f t="shared" si="85"/>
        <v>51.151785714285715</v>
      </c>
      <c r="Q933" t="str">
        <f t="shared" si="86"/>
        <v>theater</v>
      </c>
      <c r="R933" t="str">
        <f t="shared" si="89"/>
        <v>plays</v>
      </c>
      <c r="S933" s="9">
        <f t="shared" si="88"/>
        <v>41818.208333333336</v>
      </c>
      <c r="T933" s="9">
        <f t="shared" si="87"/>
        <v>41820.208333333336</v>
      </c>
    </row>
    <row r="934" spans="1:20" ht="34.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4"/>
        <v>212.30434782608697</v>
      </c>
      <c r="P934" s="5">
        <f t="shared" si="85"/>
        <v>33.909722222222221</v>
      </c>
      <c r="Q934" t="str">
        <f t="shared" si="86"/>
        <v>music</v>
      </c>
      <c r="R934" t="str">
        <f t="shared" si="89"/>
        <v>rock</v>
      </c>
      <c r="S934" s="9">
        <f t="shared" si="88"/>
        <v>41709.208333333336</v>
      </c>
      <c r="T934" s="9">
        <f t="shared" si="87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4"/>
        <v>239.74657534246577</v>
      </c>
      <c r="P935" s="5">
        <f t="shared" si="85"/>
        <v>92.016298633017882</v>
      </c>
      <c r="Q935" t="str">
        <f t="shared" si="86"/>
        <v>theater</v>
      </c>
      <c r="R935" t="str">
        <f t="shared" si="89"/>
        <v>plays</v>
      </c>
      <c r="S935" s="9">
        <f t="shared" si="88"/>
        <v>41372.208333333336</v>
      </c>
      <c r="T935" s="9">
        <f t="shared" si="87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4"/>
        <v>181.93548387096774</v>
      </c>
      <c r="P936" s="5">
        <f t="shared" si="85"/>
        <v>107.42857142857143</v>
      </c>
      <c r="Q936" t="str">
        <f t="shared" si="86"/>
        <v>theater</v>
      </c>
      <c r="R936" t="str">
        <f t="shared" si="89"/>
        <v>plays</v>
      </c>
      <c r="S936" s="9">
        <f t="shared" si="88"/>
        <v>42422.25</v>
      </c>
      <c r="T936" s="9">
        <f t="shared" si="87"/>
        <v>42428.25</v>
      </c>
    </row>
    <row r="937" spans="1:20" ht="34.5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4"/>
        <v>164.13114754098362</v>
      </c>
      <c r="P937" s="5">
        <f t="shared" si="85"/>
        <v>75.848484848484844</v>
      </c>
      <c r="Q937" t="str">
        <f t="shared" si="86"/>
        <v>theater</v>
      </c>
      <c r="R937" t="str">
        <f t="shared" si="89"/>
        <v>plays</v>
      </c>
      <c r="S937" s="9">
        <f t="shared" si="88"/>
        <v>42209.208333333328</v>
      </c>
      <c r="T937" s="9">
        <f t="shared" si="87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4"/>
        <v>1.6375968992248062</v>
      </c>
      <c r="P938" s="5">
        <f t="shared" si="85"/>
        <v>80.476190476190482</v>
      </c>
      <c r="Q938" t="str">
        <f t="shared" si="86"/>
        <v>theater</v>
      </c>
      <c r="R938" t="str">
        <f t="shared" si="89"/>
        <v>plays</v>
      </c>
      <c r="S938" s="9">
        <f t="shared" si="88"/>
        <v>43668.208333333328</v>
      </c>
      <c r="T938" s="9">
        <f t="shared" si="87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4"/>
        <v>49.64385964912281</v>
      </c>
      <c r="P939" s="5">
        <f t="shared" si="85"/>
        <v>86.978483606557376</v>
      </c>
      <c r="Q939" t="str">
        <f t="shared" si="86"/>
        <v>film &amp; video</v>
      </c>
      <c r="R939" t="str">
        <f t="shared" si="89"/>
        <v>documentary</v>
      </c>
      <c r="S939" s="9">
        <f t="shared" si="88"/>
        <v>42334.25</v>
      </c>
      <c r="T939" s="9">
        <f t="shared" si="87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4"/>
        <v>109.70652173913042</v>
      </c>
      <c r="P940" s="5">
        <f t="shared" si="85"/>
        <v>105.13541666666667</v>
      </c>
      <c r="Q940" t="str">
        <f t="shared" si="86"/>
        <v>publishing</v>
      </c>
      <c r="R940" t="str">
        <f t="shared" si="89"/>
        <v>fiction</v>
      </c>
      <c r="S940" s="9">
        <f t="shared" si="88"/>
        <v>43263.208333333328</v>
      </c>
      <c r="T940" s="9">
        <f t="shared" si="87"/>
        <v>43299.208333333328</v>
      </c>
    </row>
    <row r="941" spans="1:20" ht="34.5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4"/>
        <v>49.217948717948715</v>
      </c>
      <c r="P941" s="5">
        <f t="shared" si="85"/>
        <v>57.298507462686565</v>
      </c>
      <c r="Q941" t="str">
        <f t="shared" si="86"/>
        <v>games</v>
      </c>
      <c r="R941" t="str">
        <f t="shared" si="89"/>
        <v>video games</v>
      </c>
      <c r="S941" s="9">
        <f t="shared" si="88"/>
        <v>40670.208333333336</v>
      </c>
      <c r="T941" s="9">
        <f t="shared" si="87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4"/>
        <v>62.232323232323225</v>
      </c>
      <c r="P942" s="5">
        <f t="shared" si="85"/>
        <v>93.348484848484844</v>
      </c>
      <c r="Q942" t="str">
        <f t="shared" si="86"/>
        <v>technology</v>
      </c>
      <c r="R942" t="str">
        <f t="shared" si="89"/>
        <v>web</v>
      </c>
      <c r="S942" s="9">
        <f t="shared" si="88"/>
        <v>41244.25</v>
      </c>
      <c r="T942" s="9">
        <f t="shared" si="87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4"/>
        <v>13.05813953488372</v>
      </c>
      <c r="P943" s="5">
        <f t="shared" si="85"/>
        <v>71.987179487179489</v>
      </c>
      <c r="Q943" t="str">
        <f t="shared" si="86"/>
        <v>theater</v>
      </c>
      <c r="R943" t="str">
        <f t="shared" si="89"/>
        <v>plays</v>
      </c>
      <c r="S943" s="9">
        <f t="shared" si="88"/>
        <v>40552.25</v>
      </c>
      <c r="T943" s="9">
        <f t="shared" si="87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4"/>
        <v>64.635416666666671</v>
      </c>
      <c r="P944" s="5">
        <f t="shared" si="85"/>
        <v>92.611940298507463</v>
      </c>
      <c r="Q944" t="str">
        <f t="shared" si="86"/>
        <v>theater</v>
      </c>
      <c r="R944" t="str">
        <f t="shared" si="89"/>
        <v>plays</v>
      </c>
      <c r="S944" s="9">
        <f t="shared" si="88"/>
        <v>40568.25</v>
      </c>
      <c r="T944" s="9">
        <f t="shared" si="87"/>
        <v>40571.25</v>
      </c>
    </row>
    <row r="945" spans="1:20" ht="34.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4"/>
        <v>159.58666666666667</v>
      </c>
      <c r="P945" s="5">
        <f t="shared" si="85"/>
        <v>104.99122807017544</v>
      </c>
      <c r="Q945" t="str">
        <f t="shared" si="86"/>
        <v>food</v>
      </c>
      <c r="R945" t="str">
        <f t="shared" si="89"/>
        <v>food trucks</v>
      </c>
      <c r="S945" s="9">
        <f t="shared" si="88"/>
        <v>41906.208333333336</v>
      </c>
      <c r="T945" s="9">
        <f t="shared" si="87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4"/>
        <v>81.42</v>
      </c>
      <c r="P946" s="5">
        <f t="shared" si="85"/>
        <v>30.958174904942965</v>
      </c>
      <c r="Q946" t="str">
        <f t="shared" si="86"/>
        <v>photography</v>
      </c>
      <c r="R946" t="str">
        <f t="shared" si="89"/>
        <v>photography books</v>
      </c>
      <c r="S946" s="9">
        <f t="shared" si="88"/>
        <v>42776.25</v>
      </c>
      <c r="T946" s="9">
        <f t="shared" si="87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4"/>
        <v>32.444767441860463</v>
      </c>
      <c r="P947" s="5">
        <f t="shared" si="85"/>
        <v>33.001182732111175</v>
      </c>
      <c r="Q947" t="str">
        <f t="shared" si="86"/>
        <v>photography</v>
      </c>
      <c r="R947" t="str">
        <f t="shared" si="89"/>
        <v>photography books</v>
      </c>
      <c r="S947" s="9">
        <f t="shared" si="88"/>
        <v>41004.208333333336</v>
      </c>
      <c r="T947" s="9">
        <f t="shared" si="87"/>
        <v>41019.208333333336</v>
      </c>
    </row>
    <row r="948" spans="1:20" ht="34.5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4"/>
        <v>9.9141184124918666</v>
      </c>
      <c r="P948" s="5">
        <f t="shared" si="85"/>
        <v>84.187845303867405</v>
      </c>
      <c r="Q948" t="str">
        <f t="shared" si="86"/>
        <v>theater</v>
      </c>
      <c r="R948" t="str">
        <f t="shared" si="89"/>
        <v>plays</v>
      </c>
      <c r="S948" s="9">
        <f t="shared" si="88"/>
        <v>40710.208333333336</v>
      </c>
      <c r="T948" s="9">
        <f t="shared" si="87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4"/>
        <v>26.694444444444443</v>
      </c>
      <c r="P949" s="5">
        <f t="shared" si="85"/>
        <v>73.92307692307692</v>
      </c>
      <c r="Q949" t="str">
        <f t="shared" si="86"/>
        <v>theater</v>
      </c>
      <c r="R949" t="str">
        <f t="shared" si="89"/>
        <v>plays</v>
      </c>
      <c r="S949" s="9">
        <f t="shared" si="88"/>
        <v>41908.208333333336</v>
      </c>
      <c r="T949" s="9">
        <f t="shared" si="87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4"/>
        <v>62.957446808510639</v>
      </c>
      <c r="P950" s="5">
        <f t="shared" si="85"/>
        <v>36.987499999999997</v>
      </c>
      <c r="Q950" t="str">
        <f t="shared" si="86"/>
        <v>film &amp; video</v>
      </c>
      <c r="R950" t="str">
        <f t="shared" si="89"/>
        <v>documentary</v>
      </c>
      <c r="S950" s="9">
        <f t="shared" si="88"/>
        <v>41985.25</v>
      </c>
      <c r="T950" s="9">
        <f t="shared" si="87"/>
        <v>41995.25</v>
      </c>
    </row>
    <row r="951" spans="1:20" ht="34.5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4"/>
        <v>161.35593220338984</v>
      </c>
      <c r="P951" s="5">
        <f t="shared" si="85"/>
        <v>46.896551724137929</v>
      </c>
      <c r="Q951" t="str">
        <f t="shared" si="86"/>
        <v>technology</v>
      </c>
      <c r="R951" t="str">
        <f t="shared" si="89"/>
        <v>web</v>
      </c>
      <c r="S951" s="9">
        <f t="shared" si="88"/>
        <v>42112.208333333328</v>
      </c>
      <c r="T951" s="9">
        <f t="shared" si="87"/>
        <v>42131.208333333328</v>
      </c>
    </row>
    <row r="952" spans="1:20" ht="34.5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4"/>
        <v>5</v>
      </c>
      <c r="P952" s="5">
        <f t="shared" si="85"/>
        <v>5</v>
      </c>
      <c r="Q952" t="str">
        <f t="shared" si="86"/>
        <v>theater</v>
      </c>
      <c r="R952" t="str">
        <f t="shared" si="89"/>
        <v>plays</v>
      </c>
      <c r="S952" s="9">
        <f t="shared" si="88"/>
        <v>43571.208333333328</v>
      </c>
      <c r="T952" s="9">
        <f t="shared" si="87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4"/>
        <v>1096.9379310344827</v>
      </c>
      <c r="P953" s="5">
        <f t="shared" si="85"/>
        <v>102.02437459910199</v>
      </c>
      <c r="Q953" t="str">
        <f t="shared" si="86"/>
        <v>music</v>
      </c>
      <c r="R953" t="str">
        <f t="shared" si="89"/>
        <v>rock</v>
      </c>
      <c r="S953" s="9">
        <f t="shared" si="88"/>
        <v>42730.25</v>
      </c>
      <c r="T953" s="9">
        <f t="shared" si="87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4"/>
        <v>70.094158075601371</v>
      </c>
      <c r="P954" s="5">
        <f t="shared" si="85"/>
        <v>45.007502206531335</v>
      </c>
      <c r="Q954" t="str">
        <f t="shared" si="86"/>
        <v>film &amp; video</v>
      </c>
      <c r="R954" t="str">
        <f t="shared" si="89"/>
        <v>documentary</v>
      </c>
      <c r="S954" s="9">
        <f t="shared" si="88"/>
        <v>42591.208333333328</v>
      </c>
      <c r="T954" s="9">
        <f t="shared" si="87"/>
        <v>42605.208333333328</v>
      </c>
    </row>
    <row r="955" spans="1:20" ht="34.5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4"/>
        <v>60</v>
      </c>
      <c r="P955" s="5">
        <f t="shared" si="85"/>
        <v>94.285714285714292</v>
      </c>
      <c r="Q955" t="str">
        <f t="shared" si="86"/>
        <v>film &amp; video</v>
      </c>
      <c r="R955" t="str">
        <f t="shared" si="89"/>
        <v>science fiction</v>
      </c>
      <c r="S955" s="9">
        <f t="shared" si="88"/>
        <v>42358.25</v>
      </c>
      <c r="T955" s="9">
        <f t="shared" si="87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4"/>
        <v>367.0985915492958</v>
      </c>
      <c r="P956" s="5">
        <f t="shared" si="85"/>
        <v>101.02325581395348</v>
      </c>
      <c r="Q956" t="str">
        <f t="shared" si="86"/>
        <v>technology</v>
      </c>
      <c r="R956" t="str">
        <f t="shared" si="89"/>
        <v>web</v>
      </c>
      <c r="S956" s="9">
        <f t="shared" si="88"/>
        <v>41174.208333333336</v>
      </c>
      <c r="T956" s="9">
        <f t="shared" si="87"/>
        <v>41198.208333333336</v>
      </c>
    </row>
    <row r="957" spans="1:20" ht="34.5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4"/>
        <v>1109</v>
      </c>
      <c r="P957" s="5">
        <f t="shared" si="85"/>
        <v>97.037499999999994</v>
      </c>
      <c r="Q957" t="str">
        <f t="shared" si="86"/>
        <v>theater</v>
      </c>
      <c r="R957" t="str">
        <f t="shared" si="89"/>
        <v>plays</v>
      </c>
      <c r="S957" s="9">
        <f t="shared" si="88"/>
        <v>41238.25</v>
      </c>
      <c r="T957" s="9">
        <f t="shared" si="87"/>
        <v>41240.25</v>
      </c>
    </row>
    <row r="958" spans="1:20" ht="34.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4"/>
        <v>19.028784648187631</v>
      </c>
      <c r="P958" s="5">
        <f t="shared" si="85"/>
        <v>43.00963855421687</v>
      </c>
      <c r="Q958" t="str">
        <f t="shared" si="86"/>
        <v>film &amp; video</v>
      </c>
      <c r="R958" t="str">
        <f t="shared" si="89"/>
        <v>science fiction</v>
      </c>
      <c r="S958" s="9">
        <f t="shared" si="88"/>
        <v>42360.25</v>
      </c>
      <c r="T958" s="9">
        <f t="shared" si="87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4"/>
        <v>126.87755102040816</v>
      </c>
      <c r="P959" s="5">
        <f t="shared" si="85"/>
        <v>94.916030534351151</v>
      </c>
      <c r="Q959" t="str">
        <f t="shared" si="86"/>
        <v>theater</v>
      </c>
      <c r="R959" t="str">
        <f t="shared" si="89"/>
        <v>plays</v>
      </c>
      <c r="S959" s="9">
        <f t="shared" si="88"/>
        <v>40955.25</v>
      </c>
      <c r="T959" s="9">
        <f t="shared" si="87"/>
        <v>40958.25</v>
      </c>
    </row>
    <row r="960" spans="1:20" ht="34.5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4"/>
        <v>734.63636363636363</v>
      </c>
      <c r="P960" s="5">
        <f t="shared" si="85"/>
        <v>72.151785714285708</v>
      </c>
      <c r="Q960" t="str">
        <f t="shared" si="86"/>
        <v>film &amp; video</v>
      </c>
      <c r="R960" t="str">
        <f t="shared" si="89"/>
        <v>animation</v>
      </c>
      <c r="S960" s="9">
        <f t="shared" si="88"/>
        <v>40350.208333333336</v>
      </c>
      <c r="T960" s="9">
        <f t="shared" si="87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4"/>
        <v>4.5731034482758623</v>
      </c>
      <c r="P961" s="5">
        <f t="shared" si="85"/>
        <v>51.007692307692309</v>
      </c>
      <c r="Q961" t="str">
        <f t="shared" si="86"/>
        <v>publishing</v>
      </c>
      <c r="R961" t="str">
        <f t="shared" si="89"/>
        <v>translations</v>
      </c>
      <c r="S961" s="9">
        <f t="shared" si="88"/>
        <v>40357.208333333336</v>
      </c>
      <c r="T961" s="9">
        <f t="shared" si="87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4"/>
        <v>85.054545454545448</v>
      </c>
      <c r="P962" s="5">
        <f t="shared" si="85"/>
        <v>85.054545454545448</v>
      </c>
      <c r="Q962" t="str">
        <f t="shared" si="86"/>
        <v>technology</v>
      </c>
      <c r="R962" t="str">
        <f t="shared" si="89"/>
        <v>web</v>
      </c>
      <c r="S962" s="9">
        <f t="shared" si="88"/>
        <v>42408.25</v>
      </c>
      <c r="T962" s="9">
        <f t="shared" si="87"/>
        <v>42445.208333333328</v>
      </c>
    </row>
    <row r="963" spans="1:20" ht="34.5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0">(E963/D963)*100</f>
        <v>119.29824561403508</v>
      </c>
      <c r="P963" s="5">
        <f t="shared" ref="P963:P1001" si="91">E963/G963</f>
        <v>43.87096774193548</v>
      </c>
      <c r="Q963" t="str">
        <f t="shared" ref="Q963:Q1001" si="92">LEFT(N963,SEARCH("/",N963)-1)</f>
        <v>publishing</v>
      </c>
      <c r="R963" t="str">
        <f t="shared" si="89"/>
        <v>translations</v>
      </c>
      <c r="S963" s="9">
        <f t="shared" si="88"/>
        <v>40591.25</v>
      </c>
      <c r="T963" s="9">
        <f t="shared" ref="T963:T1001" si="93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0"/>
        <v>296.02777777777777</v>
      </c>
      <c r="P964" s="5">
        <f t="shared" si="91"/>
        <v>40.063909774436091</v>
      </c>
      <c r="Q964" t="str">
        <f t="shared" si="92"/>
        <v>food</v>
      </c>
      <c r="R964" t="str">
        <f t="shared" si="89"/>
        <v>food trucks</v>
      </c>
      <c r="S964" s="9">
        <f t="shared" ref="S964:S1001" si="94">(((J964/60)/60)/24)+DATE(1970,1,1)</f>
        <v>41592.25</v>
      </c>
      <c r="T964" s="9">
        <f t="shared" si="93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0"/>
        <v>84.694915254237287</v>
      </c>
      <c r="P965" s="5">
        <f t="shared" si="91"/>
        <v>43.833333333333336</v>
      </c>
      <c r="Q965" t="str">
        <f t="shared" si="92"/>
        <v>photography</v>
      </c>
      <c r="R965" t="str">
        <f t="shared" ref="R965:R1001" si="95">RIGHT(N965,LEN(N965)-SEARCH("/",N965))</f>
        <v>photography books</v>
      </c>
      <c r="S965" s="9">
        <f t="shared" si="94"/>
        <v>40607.25</v>
      </c>
      <c r="T965" s="9">
        <f t="shared" si="93"/>
        <v>40613.25</v>
      </c>
    </row>
    <row r="966" spans="1:20" ht="34.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0"/>
        <v>355.7837837837838</v>
      </c>
      <c r="P966" s="5">
        <f t="shared" si="91"/>
        <v>84.92903225806451</v>
      </c>
      <c r="Q966" t="str">
        <f t="shared" si="92"/>
        <v>theater</v>
      </c>
      <c r="R966" t="str">
        <f t="shared" si="95"/>
        <v>plays</v>
      </c>
      <c r="S966" s="9">
        <f t="shared" si="94"/>
        <v>42135.208333333328</v>
      </c>
      <c r="T966" s="9">
        <f t="shared" si="93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0"/>
        <v>386.40909090909093</v>
      </c>
      <c r="P967" s="5">
        <f t="shared" si="91"/>
        <v>41.067632850241544</v>
      </c>
      <c r="Q967" t="str">
        <f t="shared" si="92"/>
        <v>music</v>
      </c>
      <c r="R967" t="str">
        <f t="shared" si="95"/>
        <v>rock</v>
      </c>
      <c r="S967" s="9">
        <f t="shared" si="94"/>
        <v>40203.25</v>
      </c>
      <c r="T967" s="9">
        <f t="shared" si="93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0"/>
        <v>792.23529411764707</v>
      </c>
      <c r="P968" s="5">
        <f t="shared" si="91"/>
        <v>54.971428571428568</v>
      </c>
      <c r="Q968" t="str">
        <f t="shared" si="92"/>
        <v>theater</v>
      </c>
      <c r="R968" t="str">
        <f t="shared" si="95"/>
        <v>plays</v>
      </c>
      <c r="S968" s="9">
        <f t="shared" si="94"/>
        <v>42901.208333333328</v>
      </c>
      <c r="T968" s="9">
        <f t="shared" si="93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0"/>
        <v>137.03393665158373</v>
      </c>
      <c r="P969" s="5">
        <f t="shared" si="91"/>
        <v>77.010807374443743</v>
      </c>
      <c r="Q969" t="str">
        <f t="shared" si="92"/>
        <v>music</v>
      </c>
      <c r="R969" t="str">
        <f t="shared" si="95"/>
        <v>world music</v>
      </c>
      <c r="S969" s="9">
        <f t="shared" si="94"/>
        <v>41005.208333333336</v>
      </c>
      <c r="T969" s="9">
        <f t="shared" si="93"/>
        <v>41042.208333333336</v>
      </c>
    </row>
    <row r="970" spans="1:20" ht="34.5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0"/>
        <v>338.20833333333337</v>
      </c>
      <c r="P970" s="5">
        <f t="shared" si="91"/>
        <v>71.201754385964918</v>
      </c>
      <c r="Q970" t="str">
        <f t="shared" si="92"/>
        <v>food</v>
      </c>
      <c r="R970" t="str">
        <f t="shared" si="95"/>
        <v>food trucks</v>
      </c>
      <c r="S970" s="9">
        <f t="shared" si="94"/>
        <v>40544.25</v>
      </c>
      <c r="T970" s="9">
        <f t="shared" si="93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0"/>
        <v>108.22784810126582</v>
      </c>
      <c r="P971" s="5">
        <f t="shared" si="91"/>
        <v>91.935483870967744</v>
      </c>
      <c r="Q971" t="str">
        <f t="shared" si="92"/>
        <v>theater</v>
      </c>
      <c r="R971" t="str">
        <f t="shared" si="95"/>
        <v>plays</v>
      </c>
      <c r="S971" s="9">
        <f t="shared" si="94"/>
        <v>43821.25</v>
      </c>
      <c r="T971" s="9">
        <f t="shared" si="93"/>
        <v>43828.25</v>
      </c>
    </row>
    <row r="972" spans="1:20" ht="34.5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0"/>
        <v>60.757639620653315</v>
      </c>
      <c r="P972" s="5">
        <f t="shared" si="91"/>
        <v>97.069023569023571</v>
      </c>
      <c r="Q972" t="str">
        <f t="shared" si="92"/>
        <v>theater</v>
      </c>
      <c r="R972" t="str">
        <f t="shared" si="95"/>
        <v>plays</v>
      </c>
      <c r="S972" s="9">
        <f t="shared" si="94"/>
        <v>40672.208333333336</v>
      </c>
      <c r="T972" s="9">
        <f t="shared" si="93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0"/>
        <v>27.725490196078432</v>
      </c>
      <c r="P973" s="5">
        <f t="shared" si="91"/>
        <v>58.916666666666664</v>
      </c>
      <c r="Q973" t="str">
        <f t="shared" si="92"/>
        <v>film &amp; video</v>
      </c>
      <c r="R973" t="str">
        <f t="shared" si="95"/>
        <v>television</v>
      </c>
      <c r="S973" s="9">
        <f t="shared" si="94"/>
        <v>41555.208333333336</v>
      </c>
      <c r="T973" s="9">
        <f t="shared" si="93"/>
        <v>41561.208333333336</v>
      </c>
    </row>
    <row r="974" spans="1:20" ht="34.5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0"/>
        <v>228.3934426229508</v>
      </c>
      <c r="P974" s="5">
        <f t="shared" si="91"/>
        <v>58.015466983938133</v>
      </c>
      <c r="Q974" t="str">
        <f t="shared" si="92"/>
        <v>technology</v>
      </c>
      <c r="R974" t="str">
        <f t="shared" si="95"/>
        <v>web</v>
      </c>
      <c r="S974" s="9">
        <f t="shared" si="94"/>
        <v>41792.208333333336</v>
      </c>
      <c r="T974" s="9">
        <f t="shared" si="93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0"/>
        <v>21.615194054500414</v>
      </c>
      <c r="P975" s="5">
        <f t="shared" si="91"/>
        <v>103.87301587301587</v>
      </c>
      <c r="Q975" t="str">
        <f t="shared" si="92"/>
        <v>theater</v>
      </c>
      <c r="R975" t="str">
        <f t="shared" si="95"/>
        <v>plays</v>
      </c>
      <c r="S975" s="9">
        <f t="shared" si="94"/>
        <v>40522.25</v>
      </c>
      <c r="T975" s="9">
        <f t="shared" si="93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0"/>
        <v>373.875</v>
      </c>
      <c r="P976" s="5">
        <f t="shared" si="91"/>
        <v>93.46875</v>
      </c>
      <c r="Q976" t="str">
        <f t="shared" si="92"/>
        <v>music</v>
      </c>
      <c r="R976" t="str">
        <f t="shared" si="95"/>
        <v>indie rock</v>
      </c>
      <c r="S976" s="9">
        <f t="shared" si="94"/>
        <v>41412.208333333336</v>
      </c>
      <c r="T976" s="9">
        <f t="shared" si="93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0"/>
        <v>154.92592592592592</v>
      </c>
      <c r="P977" s="5">
        <f t="shared" si="91"/>
        <v>61.970370370370368</v>
      </c>
      <c r="Q977" t="str">
        <f t="shared" si="92"/>
        <v>theater</v>
      </c>
      <c r="R977" t="str">
        <f t="shared" si="95"/>
        <v>plays</v>
      </c>
      <c r="S977" s="9">
        <f t="shared" si="94"/>
        <v>42337.25</v>
      </c>
      <c r="T977" s="9">
        <f t="shared" si="93"/>
        <v>42376.25</v>
      </c>
    </row>
    <row r="978" spans="1:20" ht="34.5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0"/>
        <v>322.14999999999998</v>
      </c>
      <c r="P978" s="5">
        <f t="shared" si="91"/>
        <v>92.042857142857144</v>
      </c>
      <c r="Q978" t="str">
        <f t="shared" si="92"/>
        <v>theater</v>
      </c>
      <c r="R978" t="str">
        <f t="shared" si="95"/>
        <v>plays</v>
      </c>
      <c r="S978" s="9">
        <f t="shared" si="94"/>
        <v>40571.25</v>
      </c>
      <c r="T978" s="9">
        <f t="shared" si="93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0"/>
        <v>73.957142857142856</v>
      </c>
      <c r="P979" s="5">
        <f t="shared" si="91"/>
        <v>77.268656716417908</v>
      </c>
      <c r="Q979" t="str">
        <f t="shared" si="92"/>
        <v>food</v>
      </c>
      <c r="R979" t="str">
        <f t="shared" si="95"/>
        <v>food trucks</v>
      </c>
      <c r="S979" s="9">
        <f t="shared" si="94"/>
        <v>43138.25</v>
      </c>
      <c r="T979" s="9">
        <f t="shared" si="93"/>
        <v>43170.25</v>
      </c>
    </row>
    <row r="980" spans="1:20" ht="34.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0"/>
        <v>864.1</v>
      </c>
      <c r="P980" s="5">
        <f t="shared" si="91"/>
        <v>93.923913043478265</v>
      </c>
      <c r="Q980" t="str">
        <f t="shared" si="92"/>
        <v>games</v>
      </c>
      <c r="R980" t="str">
        <f t="shared" si="95"/>
        <v>video games</v>
      </c>
      <c r="S980" s="9">
        <f t="shared" si="94"/>
        <v>42686.25</v>
      </c>
      <c r="T980" s="9">
        <f t="shared" si="93"/>
        <v>42708.25</v>
      </c>
    </row>
    <row r="981" spans="1:20" ht="34.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0"/>
        <v>143.26245847176079</v>
      </c>
      <c r="P981" s="5">
        <f t="shared" si="91"/>
        <v>84.969458128078813</v>
      </c>
      <c r="Q981" t="str">
        <f t="shared" si="92"/>
        <v>theater</v>
      </c>
      <c r="R981" t="str">
        <f t="shared" si="95"/>
        <v>plays</v>
      </c>
      <c r="S981" s="9">
        <f t="shared" si="94"/>
        <v>42078.208333333328</v>
      </c>
      <c r="T981" s="9">
        <f t="shared" si="93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0"/>
        <v>40.281762295081968</v>
      </c>
      <c r="P982" s="5">
        <f t="shared" si="91"/>
        <v>105.97035040431267</v>
      </c>
      <c r="Q982" t="str">
        <f t="shared" si="92"/>
        <v>publishing</v>
      </c>
      <c r="R982" t="str">
        <f t="shared" si="95"/>
        <v>nonfiction</v>
      </c>
      <c r="S982" s="9">
        <f t="shared" si="94"/>
        <v>42307.208333333328</v>
      </c>
      <c r="T982" s="9">
        <f t="shared" si="93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0"/>
        <v>178.22388059701493</v>
      </c>
      <c r="P983" s="5">
        <f t="shared" si="91"/>
        <v>36.969040247678016</v>
      </c>
      <c r="Q983" t="str">
        <f t="shared" si="92"/>
        <v>technology</v>
      </c>
      <c r="R983" t="str">
        <f t="shared" si="95"/>
        <v>web</v>
      </c>
      <c r="S983" s="9">
        <f t="shared" si="94"/>
        <v>43094.25</v>
      </c>
      <c r="T983" s="9">
        <f t="shared" si="93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0"/>
        <v>84.930555555555557</v>
      </c>
      <c r="P984" s="5">
        <f t="shared" si="91"/>
        <v>81.533333333333331</v>
      </c>
      <c r="Q984" t="str">
        <f t="shared" si="92"/>
        <v>film &amp; video</v>
      </c>
      <c r="R984" t="str">
        <f t="shared" si="95"/>
        <v>documentary</v>
      </c>
      <c r="S984" s="9">
        <f t="shared" si="94"/>
        <v>40743.208333333336</v>
      </c>
      <c r="T984" s="9">
        <f t="shared" si="93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0"/>
        <v>145.93648334624322</v>
      </c>
      <c r="P985" s="5">
        <f t="shared" si="91"/>
        <v>80.999140154772135</v>
      </c>
      <c r="Q985" t="str">
        <f t="shared" si="92"/>
        <v>film &amp; video</v>
      </c>
      <c r="R985" t="str">
        <f t="shared" si="95"/>
        <v>documentary</v>
      </c>
      <c r="S985" s="9">
        <f t="shared" si="94"/>
        <v>43681.208333333328</v>
      </c>
      <c r="T985" s="9">
        <f t="shared" si="93"/>
        <v>43696.208333333328</v>
      </c>
    </row>
    <row r="986" spans="1:20" ht="34.5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0"/>
        <v>152.46153846153848</v>
      </c>
      <c r="P986" s="5">
        <f t="shared" si="91"/>
        <v>26.010498687664043</v>
      </c>
      <c r="Q986" t="str">
        <f t="shared" si="92"/>
        <v>theater</v>
      </c>
      <c r="R986" t="str">
        <f t="shared" si="95"/>
        <v>plays</v>
      </c>
      <c r="S986" s="9">
        <f t="shared" si="94"/>
        <v>43716.208333333328</v>
      </c>
      <c r="T986" s="9">
        <f t="shared" si="93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0"/>
        <v>67.129542790152414</v>
      </c>
      <c r="P987" s="5">
        <f t="shared" si="91"/>
        <v>25.998410896708286</v>
      </c>
      <c r="Q987" t="str">
        <f t="shared" si="92"/>
        <v>music</v>
      </c>
      <c r="R987" t="str">
        <f t="shared" si="95"/>
        <v>rock</v>
      </c>
      <c r="S987" s="9">
        <f t="shared" si="94"/>
        <v>41614.25</v>
      </c>
      <c r="T987" s="9">
        <f t="shared" si="93"/>
        <v>41640.25</v>
      </c>
    </row>
    <row r="988" spans="1:20" ht="34.5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0"/>
        <v>40.307692307692307</v>
      </c>
      <c r="P988" s="5">
        <f t="shared" si="91"/>
        <v>34.173913043478258</v>
      </c>
      <c r="Q988" t="str">
        <f t="shared" si="92"/>
        <v>music</v>
      </c>
      <c r="R988" t="str">
        <f t="shared" si="95"/>
        <v>rock</v>
      </c>
      <c r="S988" s="9">
        <f t="shared" si="94"/>
        <v>40638.208333333336</v>
      </c>
      <c r="T988" s="9">
        <f t="shared" si="93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0"/>
        <v>216.79032258064518</v>
      </c>
      <c r="P989" s="5">
        <f t="shared" si="91"/>
        <v>28.002083333333335</v>
      </c>
      <c r="Q989" t="str">
        <f t="shared" si="92"/>
        <v>film &amp; video</v>
      </c>
      <c r="R989" t="str">
        <f t="shared" si="95"/>
        <v>documentary</v>
      </c>
      <c r="S989" s="9">
        <f t="shared" si="94"/>
        <v>42852.208333333328</v>
      </c>
      <c r="T989" s="9">
        <f t="shared" si="93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0"/>
        <v>52.117021276595743</v>
      </c>
      <c r="P990" s="5">
        <f t="shared" si="91"/>
        <v>76.546875</v>
      </c>
      <c r="Q990" t="str">
        <f t="shared" si="92"/>
        <v>publishing</v>
      </c>
      <c r="R990" t="str">
        <f t="shared" si="95"/>
        <v>radio &amp; podcasts</v>
      </c>
      <c r="S990" s="9">
        <f t="shared" si="94"/>
        <v>42686.25</v>
      </c>
      <c r="T990" s="9">
        <f t="shared" si="93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0"/>
        <v>499.58333333333337</v>
      </c>
      <c r="P991" s="5">
        <f t="shared" si="91"/>
        <v>53.053097345132741</v>
      </c>
      <c r="Q991" t="str">
        <f t="shared" si="92"/>
        <v>publishing</v>
      </c>
      <c r="R991" t="str">
        <f t="shared" si="95"/>
        <v>translations</v>
      </c>
      <c r="S991" s="9">
        <f t="shared" si="94"/>
        <v>43571.208333333328</v>
      </c>
      <c r="T991" s="9">
        <f t="shared" si="93"/>
        <v>43576.208333333328</v>
      </c>
    </row>
    <row r="992" spans="1:20" ht="34.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0"/>
        <v>87.679487179487182</v>
      </c>
      <c r="P992" s="5">
        <f t="shared" si="91"/>
        <v>106.859375</v>
      </c>
      <c r="Q992" t="str">
        <f t="shared" si="92"/>
        <v>film &amp; video</v>
      </c>
      <c r="R992" t="str">
        <f t="shared" si="95"/>
        <v>drama</v>
      </c>
      <c r="S992" s="9">
        <f t="shared" si="94"/>
        <v>42432.25</v>
      </c>
      <c r="T992" s="9">
        <f t="shared" si="93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0"/>
        <v>113.17346938775511</v>
      </c>
      <c r="P993" s="5">
        <f t="shared" si="91"/>
        <v>46.020746887966808</v>
      </c>
      <c r="Q993" t="str">
        <f t="shared" si="92"/>
        <v>music</v>
      </c>
      <c r="R993" t="str">
        <f t="shared" si="95"/>
        <v>rock</v>
      </c>
      <c r="S993" s="9">
        <f t="shared" si="94"/>
        <v>41907.208333333336</v>
      </c>
      <c r="T993" s="9">
        <f t="shared" si="93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0"/>
        <v>426.54838709677421</v>
      </c>
      <c r="P994" s="5">
        <f t="shared" si="91"/>
        <v>100.17424242424242</v>
      </c>
      <c r="Q994" t="str">
        <f t="shared" si="92"/>
        <v>film &amp; video</v>
      </c>
      <c r="R994" t="str">
        <f t="shared" si="95"/>
        <v>drama</v>
      </c>
      <c r="S994" s="9">
        <f t="shared" si="94"/>
        <v>43227.208333333328</v>
      </c>
      <c r="T994" s="9">
        <f t="shared" si="93"/>
        <v>43241.208333333328</v>
      </c>
    </row>
    <row r="995" spans="1:20" ht="34.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0"/>
        <v>77.632653061224488</v>
      </c>
      <c r="P995" s="5">
        <f t="shared" si="91"/>
        <v>101.44</v>
      </c>
      <c r="Q995" t="str">
        <f t="shared" si="92"/>
        <v>photography</v>
      </c>
      <c r="R995" t="str">
        <f t="shared" si="95"/>
        <v>photography books</v>
      </c>
      <c r="S995" s="9">
        <f t="shared" si="94"/>
        <v>42362.25</v>
      </c>
      <c r="T995" s="9">
        <f t="shared" si="93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0"/>
        <v>52.496810772501767</v>
      </c>
      <c r="P996" s="5">
        <f t="shared" si="91"/>
        <v>87.972684085510693</v>
      </c>
      <c r="Q996" t="str">
        <f t="shared" si="92"/>
        <v>publishing</v>
      </c>
      <c r="R996" t="str">
        <f t="shared" si="95"/>
        <v>translations</v>
      </c>
      <c r="S996" s="9">
        <f t="shared" si="94"/>
        <v>41929.208333333336</v>
      </c>
      <c r="T996" s="9">
        <f t="shared" si="93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0"/>
        <v>157.46762589928059</v>
      </c>
      <c r="P997" s="5">
        <f t="shared" si="91"/>
        <v>74.995594713656388</v>
      </c>
      <c r="Q997" t="str">
        <f t="shared" si="92"/>
        <v>food</v>
      </c>
      <c r="R997" t="str">
        <f t="shared" si="95"/>
        <v>food trucks</v>
      </c>
      <c r="S997" s="9">
        <f t="shared" si="94"/>
        <v>43408.208333333328</v>
      </c>
      <c r="T997" s="9">
        <f t="shared" si="93"/>
        <v>43437.25</v>
      </c>
    </row>
    <row r="998" spans="1:20" ht="34.5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0"/>
        <v>72.939393939393938</v>
      </c>
      <c r="P998" s="5">
        <f t="shared" si="91"/>
        <v>42.982142857142854</v>
      </c>
      <c r="Q998" t="str">
        <f t="shared" si="92"/>
        <v>theater</v>
      </c>
      <c r="R998" t="str">
        <f t="shared" si="95"/>
        <v>plays</v>
      </c>
      <c r="S998" s="9">
        <f t="shared" si="94"/>
        <v>41276.25</v>
      </c>
      <c r="T998" s="9">
        <f t="shared" si="93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0"/>
        <v>60.565789473684205</v>
      </c>
      <c r="P999" s="5">
        <f t="shared" si="91"/>
        <v>33.115107913669064</v>
      </c>
      <c r="Q999" t="str">
        <f t="shared" si="92"/>
        <v>theater</v>
      </c>
      <c r="R999" t="str">
        <f t="shared" si="95"/>
        <v>plays</v>
      </c>
      <c r="S999" s="9">
        <f t="shared" si="94"/>
        <v>41659.25</v>
      </c>
      <c r="T999" s="9">
        <f t="shared" si="93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0"/>
        <v>56.791291291291287</v>
      </c>
      <c r="P1000" s="5">
        <f t="shared" si="91"/>
        <v>101.13101604278074</v>
      </c>
      <c r="Q1000" t="str">
        <f t="shared" si="92"/>
        <v>music</v>
      </c>
      <c r="R1000" t="str">
        <f t="shared" si="95"/>
        <v>indie rock</v>
      </c>
      <c r="S1000" s="9">
        <f t="shared" si="94"/>
        <v>40220.25</v>
      </c>
      <c r="T1000" s="9">
        <f t="shared" si="93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0"/>
        <v>56.542754275427541</v>
      </c>
      <c r="P1001" s="5">
        <f t="shared" si="91"/>
        <v>55.98841354723708</v>
      </c>
      <c r="Q1001" t="str">
        <f t="shared" si="92"/>
        <v>food</v>
      </c>
      <c r="R1001" t="str">
        <f t="shared" si="95"/>
        <v>food trucks</v>
      </c>
      <c r="S1001" s="9">
        <f t="shared" si="94"/>
        <v>42550.208333333328</v>
      </c>
      <c r="T1001" s="9">
        <f t="shared" si="93"/>
        <v>42557.208333333328</v>
      </c>
    </row>
  </sheetData>
  <conditionalFormatting sqref="F1:F1048576">
    <cfRule type="containsText" dxfId="19" priority="2" operator="containsText" text="successful">
      <formula>NOT(ISERROR(SEARCH("successful",F1)))</formula>
    </cfRule>
    <cfRule type="containsText" dxfId="18" priority="5" operator="containsText" text="canceled">
      <formula>NOT(ISERROR(SEARCH("canceled",F1)))</formula>
    </cfRule>
    <cfRule type="containsText" dxfId="17" priority="6" operator="containsText" text="live">
      <formula>NOT(ISERROR(SEARCH("live",F1)))</formula>
    </cfRule>
    <cfRule type="containsText" dxfId="16" priority="7" operator="containsText" text="successful">
      <formula>NOT(ISERROR(SEARCH("successful",F1)))</formula>
    </cfRule>
    <cfRule type="containsText" dxfId="15" priority="8" operator="containsText" text="failed">
      <formula>NOT(ISERROR(SEARCH("failed",F1)))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  <cfRule type="colorScale" priority="3">
      <colorScale>
        <cfvo type="min"/>
        <cfvo type="num" val="100"/>
        <cfvo type="num" val="200"/>
        <color rgb="FFC00000"/>
        <color theme="9"/>
        <color theme="4"/>
      </colorScale>
    </cfRule>
    <cfRule type="colorScale" priority="4">
      <colorScale>
        <cfvo type="min"/>
        <cfvo type="num" val="100"/>
        <cfvo type="max"/>
        <color rgb="FFC00000"/>
        <color theme="9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D9CA-06BB-4ADF-9966-A057DC660783}">
  <sheetPr filterMode="1"/>
  <dimension ref="A1:K1001"/>
  <sheetViews>
    <sheetView tabSelected="1" workbookViewId="0">
      <selection activeCell="J30" sqref="J30"/>
    </sheetView>
  </sheetViews>
  <sheetFormatPr defaultRowHeight="17.25" x14ac:dyDescent="0.3"/>
  <cols>
    <col min="1" max="1" width="11.109375"/>
    <col min="2" max="2" width="13.109375" customWidth="1"/>
    <col min="5" max="5" width="13.77734375" bestFit="1" customWidth="1"/>
    <col min="7" max="7" width="19.77734375" style="4" bestFit="1" customWidth="1"/>
    <col min="8" max="8" width="15.6640625" customWidth="1"/>
    <col min="9" max="9" width="18.33203125" bestFit="1" customWidth="1"/>
    <col min="10" max="10" width="14.33203125" customWidth="1"/>
  </cols>
  <sheetData>
    <row r="1" spans="1:11" ht="18" thickBot="1" x14ac:dyDescent="0.35">
      <c r="A1" s="1" t="s">
        <v>4</v>
      </c>
      <c r="B1" s="1" t="s">
        <v>5</v>
      </c>
      <c r="D1" s="1" t="s">
        <v>4</v>
      </c>
      <c r="E1" s="1" t="s">
        <v>5</v>
      </c>
      <c r="G1" s="13" t="s">
        <v>2107</v>
      </c>
      <c r="H1" s="14"/>
      <c r="I1" s="12" t="s">
        <v>2108</v>
      </c>
      <c r="J1" s="12"/>
      <c r="K1" s="19"/>
    </row>
    <row r="2" spans="1:11" hidden="1" x14ac:dyDescent="0.3">
      <c r="A2" t="s">
        <v>14</v>
      </c>
      <c r="B2">
        <v>0</v>
      </c>
      <c r="D2" t="s">
        <v>14</v>
      </c>
      <c r="E2">
        <v>0</v>
      </c>
      <c r="G2"/>
    </row>
    <row r="3" spans="1:11" x14ac:dyDescent="0.3">
      <c r="A3" t="s">
        <v>20</v>
      </c>
      <c r="B3">
        <v>158</v>
      </c>
      <c r="D3" t="s">
        <v>14</v>
      </c>
      <c r="E3">
        <v>24</v>
      </c>
      <c r="G3" s="20" t="s">
        <v>2109</v>
      </c>
      <c r="H3" s="21">
        <f>AVERAGE(B:B)</f>
        <v>727.005</v>
      </c>
      <c r="I3" s="17" t="s">
        <v>2109</v>
      </c>
      <c r="J3" s="25">
        <f>AVERAGE(E:E)</f>
        <v>585.61538461538464</v>
      </c>
      <c r="K3" s="19"/>
    </row>
    <row r="4" spans="1:11" ht="18" thickBot="1" x14ac:dyDescent="0.35">
      <c r="A4" t="s">
        <v>20</v>
      </c>
      <c r="B4">
        <v>1425</v>
      </c>
      <c r="D4" t="s">
        <v>14</v>
      </c>
      <c r="E4">
        <v>53</v>
      </c>
      <c r="G4" s="15" t="s">
        <v>2110</v>
      </c>
      <c r="H4" s="22">
        <f>MEDIAN(B:B)</f>
        <v>184.5</v>
      </c>
      <c r="I4" s="18" t="s">
        <v>2110</v>
      </c>
      <c r="J4" s="25">
        <f>MEDIAN(E:E)</f>
        <v>114.5</v>
      </c>
    </row>
    <row r="5" spans="1:11" hidden="1" x14ac:dyDescent="0.3">
      <c r="A5" t="s">
        <v>14</v>
      </c>
      <c r="B5">
        <v>24</v>
      </c>
      <c r="D5" t="s">
        <v>14</v>
      </c>
      <c r="E5">
        <v>18</v>
      </c>
      <c r="G5"/>
      <c r="I5" s="4" t="s">
        <v>2111</v>
      </c>
    </row>
    <row r="6" spans="1:11" hidden="1" x14ac:dyDescent="0.3">
      <c r="A6" t="s">
        <v>14</v>
      </c>
      <c r="B6">
        <v>53</v>
      </c>
      <c r="D6" t="s">
        <v>14</v>
      </c>
      <c r="E6">
        <v>44</v>
      </c>
      <c r="G6"/>
      <c r="I6" s="4" t="s">
        <v>2112</v>
      </c>
    </row>
    <row r="7" spans="1:11" ht="18" thickBot="1" x14ac:dyDescent="0.35">
      <c r="A7" t="s">
        <v>20</v>
      </c>
      <c r="B7">
        <v>174</v>
      </c>
      <c r="D7" t="s">
        <v>14</v>
      </c>
      <c r="E7">
        <v>27</v>
      </c>
      <c r="G7" s="16" t="s">
        <v>2111</v>
      </c>
      <c r="H7" s="23">
        <f>MIN(B:B)</f>
        <v>0</v>
      </c>
      <c r="I7" s="4" t="s">
        <v>2111</v>
      </c>
      <c r="J7" s="26">
        <f>MIN(E:E)</f>
        <v>0</v>
      </c>
      <c r="K7" s="19"/>
    </row>
    <row r="8" spans="1:11" hidden="1" x14ac:dyDescent="0.3">
      <c r="A8" t="s">
        <v>14</v>
      </c>
      <c r="B8">
        <v>18</v>
      </c>
      <c r="D8" t="s">
        <v>14</v>
      </c>
      <c r="E8">
        <v>55</v>
      </c>
      <c r="G8"/>
      <c r="I8" s="4" t="s">
        <v>2114</v>
      </c>
    </row>
    <row r="9" spans="1:11" ht="18" thickBot="1" x14ac:dyDescent="0.35">
      <c r="A9" t="s">
        <v>20</v>
      </c>
      <c r="B9">
        <v>227</v>
      </c>
      <c r="D9" t="s">
        <v>14</v>
      </c>
      <c r="E9">
        <v>200</v>
      </c>
      <c r="G9" s="16" t="s">
        <v>2112</v>
      </c>
      <c r="H9" s="24">
        <f>MAX(B:B)</f>
        <v>7295</v>
      </c>
      <c r="I9" s="18" t="s">
        <v>2112</v>
      </c>
      <c r="J9" s="25">
        <f>MAX(E:E)</f>
        <v>6080</v>
      </c>
    </row>
    <row r="10" spans="1:11" hidden="1" x14ac:dyDescent="0.3">
      <c r="A10" t="s">
        <v>47</v>
      </c>
      <c r="B10">
        <v>708</v>
      </c>
      <c r="D10" t="s">
        <v>14</v>
      </c>
      <c r="E10">
        <v>452</v>
      </c>
      <c r="G10"/>
    </row>
    <row r="11" spans="1:11" hidden="1" x14ac:dyDescent="0.3">
      <c r="A11" t="s">
        <v>14</v>
      </c>
      <c r="B11">
        <v>44</v>
      </c>
      <c r="D11" t="s">
        <v>14</v>
      </c>
      <c r="E11">
        <v>674</v>
      </c>
      <c r="G11"/>
    </row>
    <row r="12" spans="1:11" ht="18" thickBot="1" x14ac:dyDescent="0.35">
      <c r="A12" t="s">
        <v>20</v>
      </c>
      <c r="B12">
        <v>220</v>
      </c>
      <c r="D12" t="s">
        <v>14</v>
      </c>
      <c r="E12">
        <v>558</v>
      </c>
      <c r="G12" s="16" t="s">
        <v>2113</v>
      </c>
      <c r="H12" s="23">
        <f>_xlfn.VAR.P(B:B)</f>
        <v>1293119.5189749999</v>
      </c>
      <c r="I12" s="4" t="s">
        <v>2113</v>
      </c>
      <c r="J12" s="26">
        <f>_xlfn.VAR.P(E:E)</f>
        <v>921574.68174133555</v>
      </c>
      <c r="K12" s="19"/>
    </row>
    <row r="13" spans="1:11" hidden="1" x14ac:dyDescent="0.3">
      <c r="A13" t="s">
        <v>14</v>
      </c>
      <c r="B13">
        <v>27</v>
      </c>
      <c r="D13" t="s">
        <v>14</v>
      </c>
      <c r="E13">
        <v>15</v>
      </c>
      <c r="G13"/>
    </row>
    <row r="14" spans="1:11" hidden="1" x14ac:dyDescent="0.3">
      <c r="A14" t="s">
        <v>14</v>
      </c>
      <c r="B14">
        <v>55</v>
      </c>
      <c r="D14" t="s">
        <v>14</v>
      </c>
      <c r="E14">
        <v>2307</v>
      </c>
      <c r="G14"/>
    </row>
    <row r="15" spans="1:11" ht="18" thickBot="1" x14ac:dyDescent="0.35">
      <c r="A15" t="s">
        <v>20</v>
      </c>
      <c r="B15">
        <v>98</v>
      </c>
      <c r="D15" t="s">
        <v>14</v>
      </c>
      <c r="E15">
        <v>88</v>
      </c>
      <c r="G15" s="16" t="s">
        <v>2114</v>
      </c>
      <c r="H15" s="24">
        <f>_xlfn.STDEV.P(B:B)</f>
        <v>1137.154131582434</v>
      </c>
      <c r="I15" s="18" t="s">
        <v>2114</v>
      </c>
      <c r="J15" s="25">
        <f>_xlfn.STDEV.P(E:E)</f>
        <v>959.98681331637863</v>
      </c>
    </row>
    <row r="16" spans="1:11" hidden="1" x14ac:dyDescent="0.3">
      <c r="A16" t="s">
        <v>14</v>
      </c>
      <c r="B16">
        <v>200</v>
      </c>
      <c r="D16" t="s">
        <v>14</v>
      </c>
      <c r="E16">
        <v>48</v>
      </c>
      <c r="G16"/>
    </row>
    <row r="17" spans="1:7" hidden="1" x14ac:dyDescent="0.3">
      <c r="A17" t="s">
        <v>14</v>
      </c>
      <c r="B17">
        <v>452</v>
      </c>
      <c r="D17" t="s">
        <v>14</v>
      </c>
      <c r="E17">
        <v>1</v>
      </c>
      <c r="G17"/>
    </row>
    <row r="18" spans="1:7" x14ac:dyDescent="0.3">
      <c r="A18" t="s">
        <v>20</v>
      </c>
      <c r="B18">
        <v>100</v>
      </c>
      <c r="D18" t="s">
        <v>14</v>
      </c>
      <c r="E18">
        <v>1467</v>
      </c>
    </row>
    <row r="19" spans="1:7" x14ac:dyDescent="0.3">
      <c r="A19" t="s">
        <v>20</v>
      </c>
      <c r="B19">
        <v>1249</v>
      </c>
      <c r="D19" t="s">
        <v>14</v>
      </c>
      <c r="E19">
        <v>75</v>
      </c>
    </row>
    <row r="20" spans="1:7" hidden="1" x14ac:dyDescent="0.3">
      <c r="A20" t="s">
        <v>74</v>
      </c>
      <c r="B20">
        <v>135</v>
      </c>
      <c r="D20" t="s">
        <v>14</v>
      </c>
      <c r="E20">
        <v>120</v>
      </c>
      <c r="G20"/>
    </row>
    <row r="21" spans="1:7" hidden="1" x14ac:dyDescent="0.3">
      <c r="A21" t="s">
        <v>14</v>
      </c>
      <c r="B21">
        <v>674</v>
      </c>
      <c r="D21" t="s">
        <v>14</v>
      </c>
      <c r="E21">
        <v>2253</v>
      </c>
      <c r="G21"/>
    </row>
    <row r="22" spans="1:7" x14ac:dyDescent="0.3">
      <c r="A22" t="s">
        <v>20</v>
      </c>
      <c r="B22">
        <v>1396</v>
      </c>
      <c r="D22" t="s">
        <v>14</v>
      </c>
      <c r="E22">
        <v>5</v>
      </c>
    </row>
    <row r="23" spans="1:7" hidden="1" x14ac:dyDescent="0.3">
      <c r="A23" t="s">
        <v>14</v>
      </c>
      <c r="B23">
        <v>558</v>
      </c>
      <c r="D23" t="s">
        <v>14</v>
      </c>
      <c r="E23">
        <v>38</v>
      </c>
      <c r="G23"/>
    </row>
    <row r="24" spans="1:7" x14ac:dyDescent="0.3">
      <c r="A24" t="s">
        <v>20</v>
      </c>
      <c r="B24">
        <v>890</v>
      </c>
      <c r="D24" t="s">
        <v>14</v>
      </c>
      <c r="E24">
        <v>12</v>
      </c>
    </row>
    <row r="25" spans="1:7" x14ac:dyDescent="0.3">
      <c r="A25" t="s">
        <v>20</v>
      </c>
      <c r="B25">
        <v>142</v>
      </c>
      <c r="D25" t="s">
        <v>14</v>
      </c>
      <c r="E25">
        <v>1684</v>
      </c>
    </row>
    <row r="26" spans="1:7" x14ac:dyDescent="0.3">
      <c r="A26" t="s">
        <v>20</v>
      </c>
      <c r="B26">
        <v>2673</v>
      </c>
      <c r="D26" t="s">
        <v>14</v>
      </c>
      <c r="E26">
        <v>56</v>
      </c>
    </row>
    <row r="27" spans="1:7" x14ac:dyDescent="0.3">
      <c r="A27" t="s">
        <v>20</v>
      </c>
      <c r="B27">
        <v>163</v>
      </c>
      <c r="D27" t="s">
        <v>14</v>
      </c>
      <c r="E27">
        <v>838</v>
      </c>
    </row>
    <row r="28" spans="1:7" hidden="1" x14ac:dyDescent="0.3">
      <c r="A28" t="s">
        <v>74</v>
      </c>
      <c r="B28">
        <v>1480</v>
      </c>
      <c r="D28" t="s">
        <v>14</v>
      </c>
      <c r="E28">
        <v>1000</v>
      </c>
      <c r="G28"/>
    </row>
    <row r="29" spans="1:7" hidden="1" x14ac:dyDescent="0.3">
      <c r="A29" t="s">
        <v>14</v>
      </c>
      <c r="B29">
        <v>15</v>
      </c>
      <c r="D29" t="s">
        <v>14</v>
      </c>
      <c r="E29">
        <v>1482</v>
      </c>
      <c r="G29"/>
    </row>
    <row r="30" spans="1:7" x14ac:dyDescent="0.3">
      <c r="A30" t="s">
        <v>20</v>
      </c>
      <c r="B30">
        <v>2220</v>
      </c>
      <c r="D30" t="s">
        <v>14</v>
      </c>
      <c r="E30">
        <v>106</v>
      </c>
    </row>
    <row r="31" spans="1:7" x14ac:dyDescent="0.3">
      <c r="A31" t="s">
        <v>20</v>
      </c>
      <c r="B31">
        <v>1606</v>
      </c>
      <c r="D31" t="s">
        <v>14</v>
      </c>
      <c r="E31">
        <v>679</v>
      </c>
    </row>
    <row r="32" spans="1:7" x14ac:dyDescent="0.3">
      <c r="A32" t="s">
        <v>20</v>
      </c>
      <c r="B32">
        <v>129</v>
      </c>
      <c r="D32" t="s">
        <v>14</v>
      </c>
      <c r="E32">
        <v>1220</v>
      </c>
    </row>
    <row r="33" spans="1:7" x14ac:dyDescent="0.3">
      <c r="A33" t="s">
        <v>20</v>
      </c>
      <c r="B33">
        <v>226</v>
      </c>
      <c r="D33" t="s">
        <v>14</v>
      </c>
      <c r="E33">
        <v>1</v>
      </c>
    </row>
    <row r="34" spans="1:7" hidden="1" x14ac:dyDescent="0.3">
      <c r="A34" t="s">
        <v>14</v>
      </c>
      <c r="B34">
        <v>2307</v>
      </c>
      <c r="D34" t="s">
        <v>14</v>
      </c>
      <c r="E34">
        <v>37</v>
      </c>
      <c r="G34"/>
    </row>
    <row r="35" spans="1:7" x14ac:dyDescent="0.3">
      <c r="A35" t="s">
        <v>20</v>
      </c>
      <c r="B35">
        <v>5419</v>
      </c>
      <c r="D35" t="s">
        <v>14</v>
      </c>
      <c r="E35">
        <v>60</v>
      </c>
    </row>
    <row r="36" spans="1:7" x14ac:dyDescent="0.3">
      <c r="A36" t="s">
        <v>20</v>
      </c>
      <c r="B36">
        <v>165</v>
      </c>
      <c r="D36" t="s">
        <v>14</v>
      </c>
      <c r="E36">
        <v>296</v>
      </c>
    </row>
    <row r="37" spans="1:7" x14ac:dyDescent="0.3">
      <c r="A37" t="s">
        <v>20</v>
      </c>
      <c r="B37">
        <v>1965</v>
      </c>
      <c r="D37" t="s">
        <v>14</v>
      </c>
      <c r="E37">
        <v>3304</v>
      </c>
    </row>
    <row r="38" spans="1:7" x14ac:dyDescent="0.3">
      <c r="A38" t="s">
        <v>20</v>
      </c>
      <c r="B38">
        <v>16</v>
      </c>
      <c r="D38" t="s">
        <v>14</v>
      </c>
      <c r="E38">
        <v>73</v>
      </c>
    </row>
    <row r="39" spans="1:7" x14ac:dyDescent="0.3">
      <c r="A39" t="s">
        <v>20</v>
      </c>
      <c r="B39">
        <v>107</v>
      </c>
      <c r="D39" t="s">
        <v>14</v>
      </c>
      <c r="E39">
        <v>3387</v>
      </c>
    </row>
    <row r="40" spans="1:7" x14ac:dyDescent="0.3">
      <c r="A40" t="s">
        <v>20</v>
      </c>
      <c r="B40">
        <v>134</v>
      </c>
      <c r="D40" t="s">
        <v>14</v>
      </c>
      <c r="E40">
        <v>662</v>
      </c>
    </row>
    <row r="41" spans="1:7" hidden="1" x14ac:dyDescent="0.3">
      <c r="A41" t="s">
        <v>14</v>
      </c>
      <c r="B41">
        <v>88</v>
      </c>
      <c r="D41" t="s">
        <v>14</v>
      </c>
      <c r="E41">
        <v>774</v>
      </c>
      <c r="G41"/>
    </row>
    <row r="42" spans="1:7" x14ac:dyDescent="0.3">
      <c r="A42" t="s">
        <v>20</v>
      </c>
      <c r="B42">
        <v>198</v>
      </c>
      <c r="D42" t="s">
        <v>14</v>
      </c>
      <c r="E42">
        <v>672</v>
      </c>
    </row>
    <row r="43" spans="1:7" x14ac:dyDescent="0.3">
      <c r="A43" t="s">
        <v>20</v>
      </c>
      <c r="B43">
        <v>111</v>
      </c>
      <c r="D43" t="s">
        <v>14</v>
      </c>
      <c r="E43">
        <v>940</v>
      </c>
    </row>
    <row r="44" spans="1:7" x14ac:dyDescent="0.3">
      <c r="A44" t="s">
        <v>20</v>
      </c>
      <c r="B44">
        <v>222</v>
      </c>
      <c r="D44" t="s">
        <v>14</v>
      </c>
      <c r="E44">
        <v>117</v>
      </c>
    </row>
    <row r="45" spans="1:7" x14ac:dyDescent="0.3">
      <c r="A45" t="s">
        <v>20</v>
      </c>
      <c r="B45">
        <v>6212</v>
      </c>
      <c r="D45" t="s">
        <v>14</v>
      </c>
      <c r="E45">
        <v>115</v>
      </c>
    </row>
    <row r="46" spans="1:7" x14ac:dyDescent="0.3">
      <c r="A46" t="s">
        <v>20</v>
      </c>
      <c r="B46">
        <v>98</v>
      </c>
      <c r="D46" t="s">
        <v>14</v>
      </c>
      <c r="E46">
        <v>326</v>
      </c>
    </row>
    <row r="47" spans="1:7" hidden="1" x14ac:dyDescent="0.3">
      <c r="A47" t="s">
        <v>14</v>
      </c>
      <c r="B47">
        <v>48</v>
      </c>
      <c r="D47" t="s">
        <v>14</v>
      </c>
      <c r="E47">
        <v>1</v>
      </c>
      <c r="G47"/>
    </row>
    <row r="48" spans="1:7" x14ac:dyDescent="0.3">
      <c r="A48" t="s">
        <v>20</v>
      </c>
      <c r="B48">
        <v>92</v>
      </c>
      <c r="D48" t="s">
        <v>14</v>
      </c>
      <c r="E48">
        <v>1467</v>
      </c>
    </row>
    <row r="49" spans="1:7" x14ac:dyDescent="0.3">
      <c r="A49" t="s">
        <v>20</v>
      </c>
      <c r="B49">
        <v>149</v>
      </c>
      <c r="D49" t="s">
        <v>14</v>
      </c>
      <c r="E49">
        <v>5681</v>
      </c>
    </row>
    <row r="50" spans="1:7" x14ac:dyDescent="0.3">
      <c r="A50" t="s">
        <v>20</v>
      </c>
      <c r="B50">
        <v>2431</v>
      </c>
      <c r="D50" t="s">
        <v>14</v>
      </c>
      <c r="E50">
        <v>1059</v>
      </c>
    </row>
    <row r="51" spans="1:7" x14ac:dyDescent="0.3">
      <c r="A51" t="s">
        <v>20</v>
      </c>
      <c r="B51">
        <v>303</v>
      </c>
      <c r="D51" t="s">
        <v>14</v>
      </c>
      <c r="E51">
        <v>1194</v>
      </c>
    </row>
    <row r="52" spans="1:7" hidden="1" x14ac:dyDescent="0.3">
      <c r="A52" t="s">
        <v>14</v>
      </c>
      <c r="B52">
        <v>1</v>
      </c>
      <c r="D52" t="s">
        <v>14</v>
      </c>
      <c r="E52">
        <v>30</v>
      </c>
      <c r="G52"/>
    </row>
    <row r="53" spans="1:7" hidden="1" x14ac:dyDescent="0.3">
      <c r="A53" t="s">
        <v>14</v>
      </c>
      <c r="B53">
        <v>1467</v>
      </c>
      <c r="D53" t="s">
        <v>14</v>
      </c>
      <c r="E53">
        <v>75</v>
      </c>
      <c r="G53"/>
    </row>
    <row r="54" spans="1:7" hidden="1" x14ac:dyDescent="0.3">
      <c r="A54" t="s">
        <v>14</v>
      </c>
      <c r="B54">
        <v>75</v>
      </c>
      <c r="D54" t="s">
        <v>14</v>
      </c>
      <c r="E54">
        <v>955</v>
      </c>
      <c r="G54"/>
    </row>
    <row r="55" spans="1:7" x14ac:dyDescent="0.3">
      <c r="A55" t="s">
        <v>20</v>
      </c>
      <c r="B55">
        <v>209</v>
      </c>
      <c r="D55" t="s">
        <v>14</v>
      </c>
      <c r="E55">
        <v>67</v>
      </c>
    </row>
    <row r="56" spans="1:7" hidden="1" x14ac:dyDescent="0.3">
      <c r="A56" t="s">
        <v>14</v>
      </c>
      <c r="B56">
        <v>120</v>
      </c>
      <c r="D56" t="s">
        <v>14</v>
      </c>
      <c r="E56">
        <v>5</v>
      </c>
      <c r="G56"/>
    </row>
    <row r="57" spans="1:7" x14ac:dyDescent="0.3">
      <c r="A57" t="s">
        <v>20</v>
      </c>
      <c r="B57">
        <v>131</v>
      </c>
      <c r="D57" t="s">
        <v>14</v>
      </c>
      <c r="E57">
        <v>26</v>
      </c>
    </row>
    <row r="58" spans="1:7" x14ac:dyDescent="0.3">
      <c r="A58" t="s">
        <v>20</v>
      </c>
      <c r="B58">
        <v>164</v>
      </c>
      <c r="D58" t="s">
        <v>14</v>
      </c>
      <c r="E58">
        <v>1130</v>
      </c>
    </row>
    <row r="59" spans="1:7" x14ac:dyDescent="0.3">
      <c r="A59" t="s">
        <v>20</v>
      </c>
      <c r="B59">
        <v>201</v>
      </c>
      <c r="D59" t="s">
        <v>14</v>
      </c>
      <c r="E59">
        <v>782</v>
      </c>
    </row>
    <row r="60" spans="1:7" x14ac:dyDescent="0.3">
      <c r="A60" t="s">
        <v>20</v>
      </c>
      <c r="B60">
        <v>211</v>
      </c>
      <c r="D60" t="s">
        <v>14</v>
      </c>
      <c r="E60">
        <v>210</v>
      </c>
    </row>
    <row r="61" spans="1:7" x14ac:dyDescent="0.3">
      <c r="A61" t="s">
        <v>20</v>
      </c>
      <c r="B61">
        <v>128</v>
      </c>
      <c r="D61" t="s">
        <v>14</v>
      </c>
      <c r="E61">
        <v>136</v>
      </c>
    </row>
    <row r="62" spans="1:7" x14ac:dyDescent="0.3">
      <c r="A62" t="s">
        <v>20</v>
      </c>
      <c r="B62">
        <v>1600</v>
      </c>
      <c r="D62" t="s">
        <v>14</v>
      </c>
      <c r="E62">
        <v>86</v>
      </c>
    </row>
    <row r="63" spans="1:7" hidden="1" x14ac:dyDescent="0.3">
      <c r="A63" t="s">
        <v>14</v>
      </c>
      <c r="B63">
        <v>2253</v>
      </c>
      <c r="D63" t="s">
        <v>14</v>
      </c>
      <c r="E63">
        <v>19</v>
      </c>
      <c r="G63"/>
    </row>
    <row r="64" spans="1:7" x14ac:dyDescent="0.3">
      <c r="A64" t="s">
        <v>20</v>
      </c>
      <c r="B64">
        <v>249</v>
      </c>
      <c r="D64" t="s">
        <v>14</v>
      </c>
      <c r="E64">
        <v>886</v>
      </c>
    </row>
    <row r="65" spans="1:7" hidden="1" x14ac:dyDescent="0.3">
      <c r="A65" t="s">
        <v>14</v>
      </c>
      <c r="B65">
        <v>5</v>
      </c>
      <c r="D65" t="s">
        <v>14</v>
      </c>
      <c r="E65">
        <v>35</v>
      </c>
      <c r="G65"/>
    </row>
    <row r="66" spans="1:7" hidden="1" x14ac:dyDescent="0.3">
      <c r="A66" t="s">
        <v>14</v>
      </c>
      <c r="B66">
        <v>38</v>
      </c>
      <c r="D66" t="s">
        <v>14</v>
      </c>
      <c r="E66">
        <v>24</v>
      </c>
      <c r="G66"/>
    </row>
    <row r="67" spans="1:7" x14ac:dyDescent="0.3">
      <c r="A67" t="s">
        <v>20</v>
      </c>
      <c r="B67">
        <v>236</v>
      </c>
      <c r="D67" t="s">
        <v>14</v>
      </c>
      <c r="E67">
        <v>86</v>
      </c>
    </row>
    <row r="68" spans="1:7" hidden="1" x14ac:dyDescent="0.3">
      <c r="A68" t="s">
        <v>14</v>
      </c>
      <c r="B68">
        <v>12</v>
      </c>
      <c r="D68" t="s">
        <v>14</v>
      </c>
      <c r="E68">
        <v>243</v>
      </c>
      <c r="G68"/>
    </row>
    <row r="69" spans="1:7" x14ac:dyDescent="0.3">
      <c r="A69" t="s">
        <v>20</v>
      </c>
      <c r="B69">
        <v>4065</v>
      </c>
      <c r="D69" t="s">
        <v>14</v>
      </c>
      <c r="E69">
        <v>65</v>
      </c>
    </row>
    <row r="70" spans="1:7" x14ac:dyDescent="0.3">
      <c r="A70" t="s">
        <v>20</v>
      </c>
      <c r="B70">
        <v>246</v>
      </c>
      <c r="D70" t="s">
        <v>14</v>
      </c>
      <c r="E70">
        <v>100</v>
      </c>
    </row>
    <row r="71" spans="1:7" hidden="1" x14ac:dyDescent="0.3">
      <c r="A71" t="s">
        <v>74</v>
      </c>
      <c r="B71">
        <v>17</v>
      </c>
      <c r="D71" t="s">
        <v>14</v>
      </c>
      <c r="E71">
        <v>168</v>
      </c>
      <c r="G71"/>
    </row>
    <row r="72" spans="1:7" x14ac:dyDescent="0.3">
      <c r="A72" t="s">
        <v>20</v>
      </c>
      <c r="B72">
        <v>2475</v>
      </c>
      <c r="D72" t="s">
        <v>14</v>
      </c>
      <c r="E72">
        <v>13</v>
      </c>
    </row>
    <row r="73" spans="1:7" x14ac:dyDescent="0.3">
      <c r="A73" t="s">
        <v>20</v>
      </c>
      <c r="B73">
        <v>76</v>
      </c>
      <c r="D73" t="s">
        <v>14</v>
      </c>
      <c r="E73">
        <v>1</v>
      </c>
    </row>
    <row r="74" spans="1:7" x14ac:dyDescent="0.3">
      <c r="A74" t="s">
        <v>20</v>
      </c>
      <c r="B74">
        <v>54</v>
      </c>
      <c r="D74" t="s">
        <v>14</v>
      </c>
      <c r="E74">
        <v>40</v>
      </c>
    </row>
    <row r="75" spans="1:7" x14ac:dyDescent="0.3">
      <c r="A75" t="s">
        <v>20</v>
      </c>
      <c r="B75">
        <v>88</v>
      </c>
      <c r="D75" t="s">
        <v>14</v>
      </c>
      <c r="E75">
        <v>226</v>
      </c>
    </row>
    <row r="76" spans="1:7" x14ac:dyDescent="0.3">
      <c r="A76" t="s">
        <v>20</v>
      </c>
      <c r="B76">
        <v>85</v>
      </c>
      <c r="D76" t="s">
        <v>14</v>
      </c>
      <c r="E76">
        <v>1625</v>
      </c>
    </row>
    <row r="77" spans="1:7" x14ac:dyDescent="0.3">
      <c r="A77" t="s">
        <v>20</v>
      </c>
      <c r="B77">
        <v>170</v>
      </c>
      <c r="D77" t="s">
        <v>14</v>
      </c>
      <c r="E77">
        <v>143</v>
      </c>
    </row>
    <row r="78" spans="1:7" hidden="1" x14ac:dyDescent="0.3">
      <c r="A78" t="s">
        <v>14</v>
      </c>
      <c r="B78">
        <v>1684</v>
      </c>
      <c r="D78" t="s">
        <v>14</v>
      </c>
      <c r="E78">
        <v>934</v>
      </c>
      <c r="G78"/>
    </row>
    <row r="79" spans="1:7" hidden="1" x14ac:dyDescent="0.3">
      <c r="A79" t="s">
        <v>14</v>
      </c>
      <c r="B79">
        <v>56</v>
      </c>
      <c r="D79" t="s">
        <v>14</v>
      </c>
      <c r="E79">
        <v>17</v>
      </c>
      <c r="G79"/>
    </row>
    <row r="80" spans="1:7" x14ac:dyDescent="0.3">
      <c r="A80" t="s">
        <v>20</v>
      </c>
      <c r="B80">
        <v>330</v>
      </c>
      <c r="D80" t="s">
        <v>14</v>
      </c>
      <c r="E80">
        <v>2179</v>
      </c>
    </row>
    <row r="81" spans="1:7" hidden="1" x14ac:dyDescent="0.3">
      <c r="A81" t="s">
        <v>14</v>
      </c>
      <c r="B81">
        <v>838</v>
      </c>
      <c r="D81" t="s">
        <v>14</v>
      </c>
      <c r="E81">
        <v>931</v>
      </c>
      <c r="G81"/>
    </row>
    <row r="82" spans="1:7" x14ac:dyDescent="0.3">
      <c r="A82" t="s">
        <v>20</v>
      </c>
      <c r="B82">
        <v>127</v>
      </c>
      <c r="D82" t="s">
        <v>14</v>
      </c>
      <c r="E82">
        <v>92</v>
      </c>
    </row>
    <row r="83" spans="1:7" x14ac:dyDescent="0.3">
      <c r="A83" t="s">
        <v>20</v>
      </c>
      <c r="B83">
        <v>411</v>
      </c>
      <c r="D83" t="s">
        <v>14</v>
      </c>
      <c r="E83">
        <v>57</v>
      </c>
    </row>
    <row r="84" spans="1:7" x14ac:dyDescent="0.3">
      <c r="A84" t="s">
        <v>20</v>
      </c>
      <c r="B84">
        <v>180</v>
      </c>
      <c r="D84" t="s">
        <v>14</v>
      </c>
      <c r="E84">
        <v>41</v>
      </c>
    </row>
    <row r="85" spans="1:7" hidden="1" x14ac:dyDescent="0.3">
      <c r="A85" t="s">
        <v>14</v>
      </c>
      <c r="B85">
        <v>1000</v>
      </c>
      <c r="D85" t="s">
        <v>14</v>
      </c>
      <c r="E85">
        <v>1</v>
      </c>
      <c r="G85"/>
    </row>
    <row r="86" spans="1:7" x14ac:dyDescent="0.3">
      <c r="A86" t="s">
        <v>20</v>
      </c>
      <c r="B86">
        <v>374</v>
      </c>
      <c r="D86" t="s">
        <v>14</v>
      </c>
      <c r="E86">
        <v>101</v>
      </c>
    </row>
    <row r="87" spans="1:7" x14ac:dyDescent="0.3">
      <c r="A87" t="s">
        <v>20</v>
      </c>
      <c r="B87">
        <v>71</v>
      </c>
      <c r="D87" t="s">
        <v>14</v>
      </c>
      <c r="E87">
        <v>1335</v>
      </c>
    </row>
    <row r="88" spans="1:7" x14ac:dyDescent="0.3">
      <c r="A88" t="s">
        <v>20</v>
      </c>
      <c r="B88">
        <v>203</v>
      </c>
      <c r="D88" t="s">
        <v>14</v>
      </c>
      <c r="E88">
        <v>15</v>
      </c>
    </row>
    <row r="89" spans="1:7" hidden="1" x14ac:dyDescent="0.3">
      <c r="A89" t="s">
        <v>14</v>
      </c>
      <c r="B89">
        <v>1482</v>
      </c>
      <c r="D89" t="s">
        <v>14</v>
      </c>
      <c r="E89">
        <v>454</v>
      </c>
      <c r="G89"/>
    </row>
    <row r="90" spans="1:7" x14ac:dyDescent="0.3">
      <c r="A90" t="s">
        <v>20</v>
      </c>
      <c r="B90">
        <v>113</v>
      </c>
      <c r="D90" t="s">
        <v>14</v>
      </c>
      <c r="E90">
        <v>3182</v>
      </c>
    </row>
    <row r="91" spans="1:7" x14ac:dyDescent="0.3">
      <c r="A91" t="s">
        <v>20</v>
      </c>
      <c r="B91">
        <v>96</v>
      </c>
      <c r="D91" t="s">
        <v>14</v>
      </c>
      <c r="E91">
        <v>15</v>
      </c>
    </row>
    <row r="92" spans="1:7" hidden="1" x14ac:dyDescent="0.3">
      <c r="A92" t="s">
        <v>14</v>
      </c>
      <c r="B92">
        <v>106</v>
      </c>
      <c r="D92" t="s">
        <v>14</v>
      </c>
      <c r="E92">
        <v>133</v>
      </c>
      <c r="G92"/>
    </row>
    <row r="93" spans="1:7" hidden="1" x14ac:dyDescent="0.3">
      <c r="A93" t="s">
        <v>14</v>
      </c>
      <c r="B93">
        <v>679</v>
      </c>
      <c r="D93" t="s">
        <v>14</v>
      </c>
      <c r="E93">
        <v>2062</v>
      </c>
      <c r="G93"/>
    </row>
    <row r="94" spans="1:7" x14ac:dyDescent="0.3">
      <c r="A94" t="s">
        <v>20</v>
      </c>
      <c r="B94">
        <v>498</v>
      </c>
      <c r="D94" t="s">
        <v>14</v>
      </c>
      <c r="E94">
        <v>29</v>
      </c>
    </row>
    <row r="95" spans="1:7" hidden="1" x14ac:dyDescent="0.3">
      <c r="A95" t="s">
        <v>74</v>
      </c>
      <c r="B95">
        <v>610</v>
      </c>
      <c r="D95" t="s">
        <v>14</v>
      </c>
      <c r="E95">
        <v>132</v>
      </c>
      <c r="G95"/>
    </row>
    <row r="96" spans="1:7" x14ac:dyDescent="0.3">
      <c r="A96" t="s">
        <v>20</v>
      </c>
      <c r="B96">
        <v>180</v>
      </c>
      <c r="D96" t="s">
        <v>14</v>
      </c>
      <c r="E96">
        <v>137</v>
      </c>
    </row>
    <row r="97" spans="1:7" x14ac:dyDescent="0.3">
      <c r="A97" t="s">
        <v>20</v>
      </c>
      <c r="B97">
        <v>27</v>
      </c>
      <c r="D97" t="s">
        <v>14</v>
      </c>
      <c r="E97">
        <v>908</v>
      </c>
    </row>
    <row r="98" spans="1:7" x14ac:dyDescent="0.3">
      <c r="A98" t="s">
        <v>20</v>
      </c>
      <c r="B98">
        <v>2331</v>
      </c>
      <c r="D98" t="s">
        <v>14</v>
      </c>
      <c r="E98">
        <v>10</v>
      </c>
    </row>
    <row r="99" spans="1:7" x14ac:dyDescent="0.3">
      <c r="A99" t="s">
        <v>20</v>
      </c>
      <c r="B99">
        <v>113</v>
      </c>
      <c r="D99" t="s">
        <v>14</v>
      </c>
      <c r="E99">
        <v>1910</v>
      </c>
    </row>
    <row r="100" spans="1:7" hidden="1" x14ac:dyDescent="0.3">
      <c r="A100" t="s">
        <v>14</v>
      </c>
      <c r="B100">
        <v>1220</v>
      </c>
      <c r="D100" t="s">
        <v>14</v>
      </c>
      <c r="E100">
        <v>38</v>
      </c>
      <c r="G100"/>
    </row>
    <row r="101" spans="1:7" x14ac:dyDescent="0.3">
      <c r="A101" t="s">
        <v>20</v>
      </c>
      <c r="B101">
        <v>164</v>
      </c>
      <c r="D101" t="s">
        <v>14</v>
      </c>
      <c r="E101">
        <v>104</v>
      </c>
    </row>
    <row r="102" spans="1:7" hidden="1" x14ac:dyDescent="0.3">
      <c r="A102" t="s">
        <v>14</v>
      </c>
      <c r="B102">
        <v>1</v>
      </c>
      <c r="D102" t="s">
        <v>14</v>
      </c>
      <c r="E102">
        <v>49</v>
      </c>
      <c r="G102"/>
    </row>
    <row r="103" spans="1:7" x14ac:dyDescent="0.3">
      <c r="A103" t="s">
        <v>20</v>
      </c>
      <c r="B103">
        <v>164</v>
      </c>
      <c r="D103" t="s">
        <v>14</v>
      </c>
      <c r="E103">
        <v>1</v>
      </c>
    </row>
    <row r="104" spans="1:7" x14ac:dyDescent="0.3">
      <c r="A104" t="s">
        <v>20</v>
      </c>
      <c r="B104">
        <v>336</v>
      </c>
      <c r="D104" t="s">
        <v>14</v>
      </c>
      <c r="E104">
        <v>245</v>
      </c>
    </row>
    <row r="105" spans="1:7" hidden="1" x14ac:dyDescent="0.3">
      <c r="A105" t="s">
        <v>14</v>
      </c>
      <c r="B105">
        <v>37</v>
      </c>
      <c r="D105" t="s">
        <v>14</v>
      </c>
      <c r="E105">
        <v>32</v>
      </c>
      <c r="G105"/>
    </row>
    <row r="106" spans="1:7" x14ac:dyDescent="0.3">
      <c r="A106" t="s">
        <v>20</v>
      </c>
      <c r="B106">
        <v>1917</v>
      </c>
      <c r="D106" t="s">
        <v>14</v>
      </c>
      <c r="E106">
        <v>7</v>
      </c>
    </row>
    <row r="107" spans="1:7" x14ac:dyDescent="0.3">
      <c r="A107" t="s">
        <v>20</v>
      </c>
      <c r="B107">
        <v>95</v>
      </c>
      <c r="D107" t="s">
        <v>14</v>
      </c>
      <c r="E107">
        <v>803</v>
      </c>
    </row>
    <row r="108" spans="1:7" x14ac:dyDescent="0.3">
      <c r="A108" t="s">
        <v>20</v>
      </c>
      <c r="B108">
        <v>147</v>
      </c>
      <c r="D108" t="s">
        <v>14</v>
      </c>
      <c r="E108">
        <v>16</v>
      </c>
    </row>
    <row r="109" spans="1:7" x14ac:dyDescent="0.3">
      <c r="A109" t="s">
        <v>20</v>
      </c>
      <c r="B109">
        <v>86</v>
      </c>
      <c r="D109" t="s">
        <v>14</v>
      </c>
      <c r="E109">
        <v>31</v>
      </c>
    </row>
    <row r="110" spans="1:7" x14ac:dyDescent="0.3">
      <c r="A110" t="s">
        <v>20</v>
      </c>
      <c r="B110">
        <v>83</v>
      </c>
      <c r="D110" t="s">
        <v>14</v>
      </c>
      <c r="E110">
        <v>108</v>
      </c>
    </row>
    <row r="111" spans="1:7" hidden="1" x14ac:dyDescent="0.3">
      <c r="A111" t="s">
        <v>14</v>
      </c>
      <c r="B111">
        <v>60</v>
      </c>
      <c r="D111" t="s">
        <v>14</v>
      </c>
      <c r="E111">
        <v>30</v>
      </c>
      <c r="G111"/>
    </row>
    <row r="112" spans="1:7" hidden="1" x14ac:dyDescent="0.3">
      <c r="A112" t="s">
        <v>14</v>
      </c>
      <c r="B112">
        <v>296</v>
      </c>
      <c r="D112" t="s">
        <v>14</v>
      </c>
      <c r="E112">
        <v>17</v>
      </c>
      <c r="G112"/>
    </row>
    <row r="113" spans="1:7" x14ac:dyDescent="0.3">
      <c r="A113" t="s">
        <v>20</v>
      </c>
      <c r="B113">
        <v>676</v>
      </c>
      <c r="D113" t="s">
        <v>14</v>
      </c>
      <c r="E113">
        <v>80</v>
      </c>
    </row>
    <row r="114" spans="1:7" x14ac:dyDescent="0.3">
      <c r="A114" t="s">
        <v>20</v>
      </c>
      <c r="B114">
        <v>361</v>
      </c>
      <c r="D114" t="s">
        <v>14</v>
      </c>
      <c r="E114">
        <v>2468</v>
      </c>
    </row>
    <row r="115" spans="1:7" x14ac:dyDescent="0.3">
      <c r="A115" t="s">
        <v>20</v>
      </c>
      <c r="B115">
        <v>131</v>
      </c>
      <c r="D115" t="s">
        <v>14</v>
      </c>
      <c r="E115">
        <v>26</v>
      </c>
    </row>
    <row r="116" spans="1:7" x14ac:dyDescent="0.3">
      <c r="A116" t="s">
        <v>20</v>
      </c>
      <c r="B116">
        <v>126</v>
      </c>
      <c r="D116" t="s">
        <v>14</v>
      </c>
      <c r="E116">
        <v>73</v>
      </c>
    </row>
    <row r="117" spans="1:7" hidden="1" x14ac:dyDescent="0.3">
      <c r="A117" t="s">
        <v>14</v>
      </c>
      <c r="B117">
        <v>3304</v>
      </c>
      <c r="D117" t="s">
        <v>14</v>
      </c>
      <c r="E117">
        <v>128</v>
      </c>
      <c r="G117"/>
    </row>
    <row r="118" spans="1:7" hidden="1" x14ac:dyDescent="0.3">
      <c r="A118" t="s">
        <v>14</v>
      </c>
      <c r="B118">
        <v>73</v>
      </c>
      <c r="D118" t="s">
        <v>14</v>
      </c>
      <c r="E118">
        <v>33</v>
      </c>
      <c r="G118"/>
    </row>
    <row r="119" spans="1:7" x14ac:dyDescent="0.3">
      <c r="A119" t="s">
        <v>20</v>
      </c>
      <c r="B119">
        <v>275</v>
      </c>
      <c r="D119" t="s">
        <v>14</v>
      </c>
      <c r="E119">
        <v>1072</v>
      </c>
    </row>
    <row r="120" spans="1:7" x14ac:dyDescent="0.3">
      <c r="A120" t="s">
        <v>20</v>
      </c>
      <c r="B120">
        <v>67</v>
      </c>
      <c r="D120" t="s">
        <v>14</v>
      </c>
      <c r="E120">
        <v>393</v>
      </c>
    </row>
    <row r="121" spans="1:7" x14ac:dyDescent="0.3">
      <c r="A121" t="s">
        <v>20</v>
      </c>
      <c r="B121">
        <v>154</v>
      </c>
      <c r="D121" t="s">
        <v>14</v>
      </c>
      <c r="E121">
        <v>1257</v>
      </c>
    </row>
    <row r="122" spans="1:7" x14ac:dyDescent="0.3">
      <c r="A122" t="s">
        <v>20</v>
      </c>
      <c r="B122">
        <v>1782</v>
      </c>
      <c r="D122" t="s">
        <v>14</v>
      </c>
      <c r="E122">
        <v>328</v>
      </c>
    </row>
    <row r="123" spans="1:7" x14ac:dyDescent="0.3">
      <c r="A123" t="s">
        <v>20</v>
      </c>
      <c r="B123">
        <v>903</v>
      </c>
      <c r="D123" t="s">
        <v>14</v>
      </c>
      <c r="E123">
        <v>147</v>
      </c>
    </row>
    <row r="124" spans="1:7" hidden="1" x14ac:dyDescent="0.3">
      <c r="A124" t="s">
        <v>14</v>
      </c>
      <c r="B124">
        <v>3387</v>
      </c>
      <c r="D124" t="s">
        <v>14</v>
      </c>
      <c r="E124">
        <v>830</v>
      </c>
      <c r="G124"/>
    </row>
    <row r="125" spans="1:7" hidden="1" x14ac:dyDescent="0.3">
      <c r="A125" t="s">
        <v>14</v>
      </c>
      <c r="B125">
        <v>662</v>
      </c>
      <c r="D125" t="s">
        <v>14</v>
      </c>
      <c r="E125">
        <v>331</v>
      </c>
      <c r="G125"/>
    </row>
    <row r="126" spans="1:7" x14ac:dyDescent="0.3">
      <c r="A126" t="s">
        <v>20</v>
      </c>
      <c r="B126">
        <v>94</v>
      </c>
      <c r="D126" t="s">
        <v>14</v>
      </c>
      <c r="E126">
        <v>25</v>
      </c>
    </row>
    <row r="127" spans="1:7" x14ac:dyDescent="0.3">
      <c r="A127" t="s">
        <v>20</v>
      </c>
      <c r="B127">
        <v>180</v>
      </c>
      <c r="D127" t="s">
        <v>14</v>
      </c>
      <c r="E127">
        <v>3483</v>
      </c>
    </row>
    <row r="128" spans="1:7" hidden="1" x14ac:dyDescent="0.3">
      <c r="A128" t="s">
        <v>14</v>
      </c>
      <c r="B128">
        <v>774</v>
      </c>
      <c r="D128" t="s">
        <v>14</v>
      </c>
      <c r="E128">
        <v>923</v>
      </c>
      <c r="G128"/>
    </row>
    <row r="129" spans="1:7" hidden="1" x14ac:dyDescent="0.3">
      <c r="A129" t="s">
        <v>14</v>
      </c>
      <c r="B129">
        <v>672</v>
      </c>
      <c r="D129" t="s">
        <v>14</v>
      </c>
      <c r="E129">
        <v>1</v>
      </c>
      <c r="G129"/>
    </row>
    <row r="130" spans="1:7" hidden="1" x14ac:dyDescent="0.3">
      <c r="A130" t="s">
        <v>74</v>
      </c>
      <c r="B130">
        <v>532</v>
      </c>
      <c r="D130" t="s">
        <v>14</v>
      </c>
      <c r="E130">
        <v>33</v>
      </c>
      <c r="G130"/>
    </row>
    <row r="131" spans="1:7" hidden="1" x14ac:dyDescent="0.3">
      <c r="A131" t="s">
        <v>74</v>
      </c>
      <c r="B131">
        <v>55</v>
      </c>
      <c r="D131" t="s">
        <v>14</v>
      </c>
      <c r="E131">
        <v>40</v>
      </c>
      <c r="G131"/>
    </row>
    <row r="132" spans="1:7" x14ac:dyDescent="0.3">
      <c r="A132" t="s">
        <v>20</v>
      </c>
      <c r="B132">
        <v>533</v>
      </c>
      <c r="D132" t="s">
        <v>14</v>
      </c>
      <c r="E132">
        <v>23</v>
      </c>
    </row>
    <row r="133" spans="1:7" x14ac:dyDescent="0.3">
      <c r="A133" t="s">
        <v>20</v>
      </c>
      <c r="B133">
        <v>2443</v>
      </c>
      <c r="D133" t="s">
        <v>14</v>
      </c>
      <c r="E133">
        <v>75</v>
      </c>
    </row>
    <row r="134" spans="1:7" x14ac:dyDescent="0.3">
      <c r="A134" t="s">
        <v>20</v>
      </c>
      <c r="B134">
        <v>89</v>
      </c>
      <c r="D134" t="s">
        <v>14</v>
      </c>
      <c r="E134">
        <v>2176</v>
      </c>
    </row>
    <row r="135" spans="1:7" x14ac:dyDescent="0.3">
      <c r="A135" t="s">
        <v>20</v>
      </c>
      <c r="B135">
        <v>159</v>
      </c>
      <c r="D135" t="s">
        <v>14</v>
      </c>
      <c r="E135">
        <v>441</v>
      </c>
    </row>
    <row r="136" spans="1:7" hidden="1" x14ac:dyDescent="0.3">
      <c r="A136" t="s">
        <v>14</v>
      </c>
      <c r="B136">
        <v>940</v>
      </c>
      <c r="D136" t="s">
        <v>14</v>
      </c>
      <c r="E136">
        <v>25</v>
      </c>
      <c r="G136"/>
    </row>
    <row r="137" spans="1:7" hidden="1" x14ac:dyDescent="0.3">
      <c r="A137" t="s">
        <v>14</v>
      </c>
      <c r="B137">
        <v>117</v>
      </c>
      <c r="D137" t="s">
        <v>14</v>
      </c>
      <c r="E137">
        <v>127</v>
      </c>
      <c r="G137"/>
    </row>
    <row r="138" spans="1:7" hidden="1" x14ac:dyDescent="0.3">
      <c r="A138" t="s">
        <v>74</v>
      </c>
      <c r="B138">
        <v>58</v>
      </c>
      <c r="D138" t="s">
        <v>14</v>
      </c>
      <c r="E138">
        <v>355</v>
      </c>
      <c r="G138"/>
    </row>
    <row r="139" spans="1:7" x14ac:dyDescent="0.3">
      <c r="A139" t="s">
        <v>20</v>
      </c>
      <c r="B139">
        <v>50</v>
      </c>
      <c r="D139" t="s">
        <v>14</v>
      </c>
      <c r="E139">
        <v>44</v>
      </c>
    </row>
    <row r="140" spans="1:7" hidden="1" x14ac:dyDescent="0.3">
      <c r="A140" t="s">
        <v>14</v>
      </c>
      <c r="B140">
        <v>115</v>
      </c>
      <c r="D140" t="s">
        <v>14</v>
      </c>
      <c r="E140">
        <v>67</v>
      </c>
      <c r="G140"/>
    </row>
    <row r="141" spans="1:7" hidden="1" x14ac:dyDescent="0.3">
      <c r="A141" t="s">
        <v>14</v>
      </c>
      <c r="B141">
        <v>326</v>
      </c>
      <c r="D141" t="s">
        <v>14</v>
      </c>
      <c r="E141">
        <v>1068</v>
      </c>
      <c r="G141"/>
    </row>
    <row r="142" spans="1:7" x14ac:dyDescent="0.3">
      <c r="A142" t="s">
        <v>20</v>
      </c>
      <c r="B142">
        <v>186</v>
      </c>
      <c r="D142" t="s">
        <v>14</v>
      </c>
      <c r="E142">
        <v>424</v>
      </c>
    </row>
    <row r="143" spans="1:7" x14ac:dyDescent="0.3">
      <c r="A143" t="s">
        <v>20</v>
      </c>
      <c r="B143">
        <v>1071</v>
      </c>
      <c r="D143" t="s">
        <v>14</v>
      </c>
      <c r="E143">
        <v>151</v>
      </c>
    </row>
    <row r="144" spans="1:7" x14ac:dyDescent="0.3">
      <c r="A144" t="s">
        <v>20</v>
      </c>
      <c r="B144">
        <v>117</v>
      </c>
      <c r="D144" t="s">
        <v>14</v>
      </c>
      <c r="E144">
        <v>1608</v>
      </c>
    </row>
    <row r="145" spans="1:7" x14ac:dyDescent="0.3">
      <c r="A145" t="s">
        <v>20</v>
      </c>
      <c r="B145">
        <v>70</v>
      </c>
      <c r="D145" t="s">
        <v>14</v>
      </c>
      <c r="E145">
        <v>941</v>
      </c>
    </row>
    <row r="146" spans="1:7" x14ac:dyDescent="0.3">
      <c r="A146" t="s">
        <v>20</v>
      </c>
      <c r="B146">
        <v>135</v>
      </c>
      <c r="D146" t="s">
        <v>14</v>
      </c>
      <c r="E146">
        <v>1</v>
      </c>
    </row>
    <row r="147" spans="1:7" x14ac:dyDescent="0.3">
      <c r="A147" t="s">
        <v>20</v>
      </c>
      <c r="B147">
        <v>768</v>
      </c>
      <c r="D147" t="s">
        <v>14</v>
      </c>
      <c r="E147">
        <v>40</v>
      </c>
    </row>
    <row r="148" spans="1:7" hidden="1" x14ac:dyDescent="0.3">
      <c r="A148" t="s">
        <v>74</v>
      </c>
      <c r="B148">
        <v>51</v>
      </c>
      <c r="D148" t="s">
        <v>14</v>
      </c>
      <c r="E148">
        <v>3015</v>
      </c>
      <c r="G148"/>
    </row>
    <row r="149" spans="1:7" x14ac:dyDescent="0.3">
      <c r="A149" t="s">
        <v>20</v>
      </c>
      <c r="B149">
        <v>199</v>
      </c>
      <c r="D149" t="s">
        <v>14</v>
      </c>
      <c r="E149">
        <v>435</v>
      </c>
    </row>
    <row r="150" spans="1:7" x14ac:dyDescent="0.3">
      <c r="A150" t="s">
        <v>20</v>
      </c>
      <c r="B150">
        <v>107</v>
      </c>
      <c r="D150" t="s">
        <v>14</v>
      </c>
      <c r="E150">
        <v>714</v>
      </c>
    </row>
    <row r="151" spans="1:7" x14ac:dyDescent="0.3">
      <c r="A151" t="s">
        <v>20</v>
      </c>
      <c r="B151">
        <v>195</v>
      </c>
      <c r="D151" t="s">
        <v>14</v>
      </c>
      <c r="E151">
        <v>5497</v>
      </c>
    </row>
    <row r="152" spans="1:7" hidden="1" x14ac:dyDescent="0.3">
      <c r="A152" t="s">
        <v>14</v>
      </c>
      <c r="B152">
        <v>1</v>
      </c>
      <c r="D152" t="s">
        <v>14</v>
      </c>
      <c r="E152">
        <v>418</v>
      </c>
      <c r="G152"/>
    </row>
    <row r="153" spans="1:7" hidden="1" x14ac:dyDescent="0.3">
      <c r="A153" t="s">
        <v>14</v>
      </c>
      <c r="B153">
        <v>1467</v>
      </c>
      <c r="D153" t="s">
        <v>14</v>
      </c>
      <c r="E153">
        <v>1439</v>
      </c>
      <c r="G153"/>
    </row>
    <row r="154" spans="1:7" x14ac:dyDescent="0.3">
      <c r="A154" t="s">
        <v>20</v>
      </c>
      <c r="B154">
        <v>3376</v>
      </c>
      <c r="D154" t="s">
        <v>14</v>
      </c>
      <c r="E154">
        <v>15</v>
      </c>
    </row>
    <row r="155" spans="1:7" hidden="1" x14ac:dyDescent="0.3">
      <c r="A155" t="s">
        <v>14</v>
      </c>
      <c r="B155">
        <v>5681</v>
      </c>
      <c r="D155" t="s">
        <v>14</v>
      </c>
      <c r="E155">
        <v>1999</v>
      </c>
      <c r="G155"/>
    </row>
    <row r="156" spans="1:7" hidden="1" x14ac:dyDescent="0.3">
      <c r="A156" t="s">
        <v>14</v>
      </c>
      <c r="B156">
        <v>1059</v>
      </c>
      <c r="D156" t="s">
        <v>14</v>
      </c>
      <c r="E156">
        <v>118</v>
      </c>
      <c r="G156"/>
    </row>
    <row r="157" spans="1:7" hidden="1" x14ac:dyDescent="0.3">
      <c r="A157" t="s">
        <v>14</v>
      </c>
      <c r="B157">
        <v>1194</v>
      </c>
      <c r="D157" t="s">
        <v>14</v>
      </c>
      <c r="E157">
        <v>162</v>
      </c>
      <c r="G157"/>
    </row>
    <row r="158" spans="1:7" hidden="1" x14ac:dyDescent="0.3">
      <c r="A158" t="s">
        <v>74</v>
      </c>
      <c r="B158">
        <v>379</v>
      </c>
      <c r="D158" t="s">
        <v>14</v>
      </c>
      <c r="E158">
        <v>83</v>
      </c>
      <c r="G158"/>
    </row>
    <row r="159" spans="1:7" hidden="1" x14ac:dyDescent="0.3">
      <c r="A159" t="s">
        <v>14</v>
      </c>
      <c r="B159">
        <v>30</v>
      </c>
      <c r="D159" t="s">
        <v>14</v>
      </c>
      <c r="E159">
        <v>747</v>
      </c>
      <c r="G159"/>
    </row>
    <row r="160" spans="1:7" x14ac:dyDescent="0.3">
      <c r="A160" t="s">
        <v>20</v>
      </c>
      <c r="B160">
        <v>41</v>
      </c>
      <c r="D160" t="s">
        <v>14</v>
      </c>
      <c r="E160">
        <v>84</v>
      </c>
    </row>
    <row r="161" spans="1:7" x14ac:dyDescent="0.3">
      <c r="A161" t="s">
        <v>20</v>
      </c>
      <c r="B161">
        <v>1821</v>
      </c>
      <c r="D161" t="s">
        <v>14</v>
      </c>
      <c r="E161">
        <v>91</v>
      </c>
    </row>
    <row r="162" spans="1:7" x14ac:dyDescent="0.3">
      <c r="A162" t="s">
        <v>20</v>
      </c>
      <c r="B162">
        <v>164</v>
      </c>
      <c r="D162" t="s">
        <v>14</v>
      </c>
      <c r="E162">
        <v>792</v>
      </c>
    </row>
    <row r="163" spans="1:7" hidden="1" x14ac:dyDescent="0.3">
      <c r="A163" t="s">
        <v>14</v>
      </c>
      <c r="B163">
        <v>75</v>
      </c>
      <c r="D163" t="s">
        <v>14</v>
      </c>
      <c r="E163">
        <v>32</v>
      </c>
      <c r="G163"/>
    </row>
    <row r="164" spans="1:7" x14ac:dyDescent="0.3">
      <c r="A164" t="s">
        <v>20</v>
      </c>
      <c r="B164">
        <v>157</v>
      </c>
      <c r="D164" t="s">
        <v>14</v>
      </c>
      <c r="E164">
        <v>186</v>
      </c>
    </row>
    <row r="165" spans="1:7" x14ac:dyDescent="0.3">
      <c r="A165" t="s">
        <v>20</v>
      </c>
      <c r="B165">
        <v>246</v>
      </c>
      <c r="D165" t="s">
        <v>14</v>
      </c>
      <c r="E165">
        <v>605</v>
      </c>
    </row>
    <row r="166" spans="1:7" x14ac:dyDescent="0.3">
      <c r="A166" t="s">
        <v>20</v>
      </c>
      <c r="B166">
        <v>1396</v>
      </c>
      <c r="D166" t="s">
        <v>14</v>
      </c>
      <c r="E166">
        <v>1</v>
      </c>
    </row>
    <row r="167" spans="1:7" x14ac:dyDescent="0.3">
      <c r="A167" t="s">
        <v>20</v>
      </c>
      <c r="B167">
        <v>2506</v>
      </c>
      <c r="D167" t="s">
        <v>14</v>
      </c>
      <c r="E167">
        <v>31</v>
      </c>
    </row>
    <row r="168" spans="1:7" x14ac:dyDescent="0.3">
      <c r="A168" t="s">
        <v>20</v>
      </c>
      <c r="B168">
        <v>244</v>
      </c>
      <c r="D168" t="s">
        <v>14</v>
      </c>
      <c r="E168">
        <v>1181</v>
      </c>
    </row>
    <row r="169" spans="1:7" x14ac:dyDescent="0.3">
      <c r="A169" t="s">
        <v>20</v>
      </c>
      <c r="B169">
        <v>146</v>
      </c>
      <c r="D169" t="s">
        <v>14</v>
      </c>
      <c r="E169">
        <v>39</v>
      </c>
    </row>
    <row r="170" spans="1:7" hidden="1" x14ac:dyDescent="0.3">
      <c r="A170" t="s">
        <v>14</v>
      </c>
      <c r="B170">
        <v>955</v>
      </c>
      <c r="D170" t="s">
        <v>14</v>
      </c>
      <c r="E170">
        <v>46</v>
      </c>
      <c r="G170"/>
    </row>
    <row r="171" spans="1:7" x14ac:dyDescent="0.3">
      <c r="A171" t="s">
        <v>20</v>
      </c>
      <c r="B171">
        <v>1267</v>
      </c>
      <c r="D171" t="s">
        <v>14</v>
      </c>
      <c r="E171">
        <v>105</v>
      </c>
    </row>
    <row r="172" spans="1:7" hidden="1" x14ac:dyDescent="0.3">
      <c r="A172" t="s">
        <v>14</v>
      </c>
      <c r="B172">
        <v>67</v>
      </c>
      <c r="D172" t="s">
        <v>14</v>
      </c>
      <c r="E172">
        <v>535</v>
      </c>
      <c r="G172"/>
    </row>
    <row r="173" spans="1:7" hidden="1" x14ac:dyDescent="0.3">
      <c r="A173" t="s">
        <v>14</v>
      </c>
      <c r="B173">
        <v>5</v>
      </c>
      <c r="D173" t="s">
        <v>14</v>
      </c>
      <c r="E173">
        <v>16</v>
      </c>
      <c r="G173"/>
    </row>
    <row r="174" spans="1:7" hidden="1" x14ac:dyDescent="0.3">
      <c r="A174" t="s">
        <v>14</v>
      </c>
      <c r="B174">
        <v>26</v>
      </c>
      <c r="D174" t="s">
        <v>14</v>
      </c>
      <c r="E174">
        <v>575</v>
      </c>
      <c r="G174"/>
    </row>
    <row r="175" spans="1:7" x14ac:dyDescent="0.3">
      <c r="A175" t="s">
        <v>20</v>
      </c>
      <c r="B175">
        <v>1561</v>
      </c>
      <c r="D175" t="s">
        <v>14</v>
      </c>
      <c r="E175">
        <v>1120</v>
      </c>
    </row>
    <row r="176" spans="1:7" x14ac:dyDescent="0.3">
      <c r="A176" t="s">
        <v>20</v>
      </c>
      <c r="B176">
        <v>48</v>
      </c>
      <c r="D176" t="s">
        <v>14</v>
      </c>
      <c r="E176">
        <v>113</v>
      </c>
    </row>
    <row r="177" spans="1:7" hidden="1" x14ac:dyDescent="0.3">
      <c r="A177" t="s">
        <v>14</v>
      </c>
      <c r="B177">
        <v>1130</v>
      </c>
      <c r="D177" t="s">
        <v>14</v>
      </c>
      <c r="E177">
        <v>1538</v>
      </c>
      <c r="G177"/>
    </row>
    <row r="178" spans="1:7" hidden="1" x14ac:dyDescent="0.3">
      <c r="A178" t="s">
        <v>14</v>
      </c>
      <c r="B178">
        <v>782</v>
      </c>
      <c r="D178" t="s">
        <v>14</v>
      </c>
      <c r="E178">
        <v>9</v>
      </c>
      <c r="G178"/>
    </row>
    <row r="179" spans="1:7" x14ac:dyDescent="0.3">
      <c r="A179" t="s">
        <v>20</v>
      </c>
      <c r="B179">
        <v>2739</v>
      </c>
      <c r="D179" t="s">
        <v>14</v>
      </c>
      <c r="E179">
        <v>554</v>
      </c>
    </row>
    <row r="180" spans="1:7" hidden="1" x14ac:dyDescent="0.3">
      <c r="A180" t="s">
        <v>14</v>
      </c>
      <c r="B180">
        <v>210</v>
      </c>
      <c r="D180" t="s">
        <v>14</v>
      </c>
      <c r="E180">
        <v>648</v>
      </c>
      <c r="G180"/>
    </row>
    <row r="181" spans="1:7" x14ac:dyDescent="0.3">
      <c r="A181" t="s">
        <v>20</v>
      </c>
      <c r="B181">
        <v>3537</v>
      </c>
      <c r="D181" t="s">
        <v>14</v>
      </c>
      <c r="E181">
        <v>21</v>
      </c>
    </row>
    <row r="182" spans="1:7" x14ac:dyDescent="0.3">
      <c r="A182" t="s">
        <v>20</v>
      </c>
      <c r="B182">
        <v>2107</v>
      </c>
      <c r="D182" t="s">
        <v>14</v>
      </c>
      <c r="E182">
        <v>54</v>
      </c>
    </row>
    <row r="183" spans="1:7" hidden="1" x14ac:dyDescent="0.3">
      <c r="A183" t="s">
        <v>14</v>
      </c>
      <c r="B183">
        <v>136</v>
      </c>
      <c r="D183" t="s">
        <v>14</v>
      </c>
      <c r="E183">
        <v>120</v>
      </c>
      <c r="G183"/>
    </row>
    <row r="184" spans="1:7" x14ac:dyDescent="0.3">
      <c r="A184" t="s">
        <v>20</v>
      </c>
      <c r="B184">
        <v>3318</v>
      </c>
      <c r="D184" t="s">
        <v>14</v>
      </c>
      <c r="E184">
        <v>579</v>
      </c>
    </row>
    <row r="185" spans="1:7" hidden="1" x14ac:dyDescent="0.3">
      <c r="A185" t="s">
        <v>14</v>
      </c>
      <c r="B185">
        <v>86</v>
      </c>
      <c r="D185" t="s">
        <v>14</v>
      </c>
      <c r="E185">
        <v>2072</v>
      </c>
      <c r="G185"/>
    </row>
    <row r="186" spans="1:7" x14ac:dyDescent="0.3">
      <c r="A186" t="s">
        <v>20</v>
      </c>
      <c r="B186">
        <v>340</v>
      </c>
      <c r="D186" t="s">
        <v>14</v>
      </c>
      <c r="E186">
        <v>0</v>
      </c>
    </row>
    <row r="187" spans="1:7" hidden="1" x14ac:dyDescent="0.3">
      <c r="A187" t="s">
        <v>14</v>
      </c>
      <c r="B187">
        <v>19</v>
      </c>
      <c r="D187" t="s">
        <v>14</v>
      </c>
      <c r="E187">
        <v>1796</v>
      </c>
      <c r="G187"/>
    </row>
    <row r="188" spans="1:7" hidden="1" x14ac:dyDescent="0.3">
      <c r="A188" t="s">
        <v>14</v>
      </c>
      <c r="B188">
        <v>886</v>
      </c>
      <c r="D188" t="s">
        <v>14</v>
      </c>
      <c r="E188">
        <v>62</v>
      </c>
      <c r="G188"/>
    </row>
    <row r="189" spans="1:7" x14ac:dyDescent="0.3">
      <c r="A189" t="s">
        <v>20</v>
      </c>
      <c r="B189">
        <v>1442</v>
      </c>
      <c r="D189" t="s">
        <v>14</v>
      </c>
      <c r="E189">
        <v>347</v>
      </c>
    </row>
    <row r="190" spans="1:7" hidden="1" x14ac:dyDescent="0.3">
      <c r="A190" t="s">
        <v>14</v>
      </c>
      <c r="B190">
        <v>35</v>
      </c>
      <c r="D190" t="s">
        <v>14</v>
      </c>
      <c r="E190">
        <v>19</v>
      </c>
      <c r="G190"/>
    </row>
    <row r="191" spans="1:7" hidden="1" x14ac:dyDescent="0.3">
      <c r="A191" t="s">
        <v>74</v>
      </c>
      <c r="B191">
        <v>441</v>
      </c>
      <c r="D191" t="s">
        <v>14</v>
      </c>
      <c r="E191">
        <v>1258</v>
      </c>
      <c r="G191"/>
    </row>
    <row r="192" spans="1:7" hidden="1" x14ac:dyDescent="0.3">
      <c r="A192" t="s">
        <v>14</v>
      </c>
      <c r="B192">
        <v>24</v>
      </c>
      <c r="D192" t="s">
        <v>14</v>
      </c>
      <c r="E192">
        <v>362</v>
      </c>
      <c r="G192"/>
    </row>
    <row r="193" spans="1:7" hidden="1" x14ac:dyDescent="0.3">
      <c r="A193" t="s">
        <v>14</v>
      </c>
      <c r="B193">
        <v>86</v>
      </c>
      <c r="D193" t="s">
        <v>14</v>
      </c>
      <c r="E193">
        <v>133</v>
      </c>
      <c r="G193"/>
    </row>
    <row r="194" spans="1:7" hidden="1" x14ac:dyDescent="0.3">
      <c r="A194" t="s">
        <v>14</v>
      </c>
      <c r="B194">
        <v>243</v>
      </c>
      <c r="D194" t="s">
        <v>14</v>
      </c>
      <c r="E194">
        <v>846</v>
      </c>
      <c r="G194"/>
    </row>
    <row r="195" spans="1:7" hidden="1" x14ac:dyDescent="0.3">
      <c r="A195" t="s">
        <v>14</v>
      </c>
      <c r="B195">
        <v>65</v>
      </c>
      <c r="D195" t="s">
        <v>14</v>
      </c>
      <c r="E195">
        <v>10</v>
      </c>
      <c r="G195"/>
    </row>
    <row r="196" spans="1:7" x14ac:dyDescent="0.3">
      <c r="A196" t="s">
        <v>20</v>
      </c>
      <c r="B196">
        <v>126</v>
      </c>
      <c r="D196" t="s">
        <v>14</v>
      </c>
      <c r="E196">
        <v>191</v>
      </c>
    </row>
    <row r="197" spans="1:7" x14ac:dyDescent="0.3">
      <c r="A197" t="s">
        <v>20</v>
      </c>
      <c r="B197">
        <v>524</v>
      </c>
      <c r="D197" t="s">
        <v>14</v>
      </c>
      <c r="E197">
        <v>1979</v>
      </c>
    </row>
    <row r="198" spans="1:7" hidden="1" x14ac:dyDescent="0.3">
      <c r="A198" t="s">
        <v>14</v>
      </c>
      <c r="B198">
        <v>100</v>
      </c>
      <c r="D198" t="s">
        <v>14</v>
      </c>
      <c r="E198">
        <v>63</v>
      </c>
      <c r="G198"/>
    </row>
    <row r="199" spans="1:7" x14ac:dyDescent="0.3">
      <c r="A199" t="s">
        <v>20</v>
      </c>
      <c r="B199">
        <v>1989</v>
      </c>
      <c r="D199" t="s">
        <v>14</v>
      </c>
      <c r="E199">
        <v>6080</v>
      </c>
    </row>
    <row r="200" spans="1:7" hidden="1" x14ac:dyDescent="0.3">
      <c r="A200" t="s">
        <v>14</v>
      </c>
      <c r="B200">
        <v>168</v>
      </c>
      <c r="D200" t="s">
        <v>14</v>
      </c>
      <c r="E200">
        <v>80</v>
      </c>
      <c r="G200"/>
    </row>
    <row r="201" spans="1:7" hidden="1" x14ac:dyDescent="0.3">
      <c r="A201" t="s">
        <v>14</v>
      </c>
      <c r="B201">
        <v>13</v>
      </c>
      <c r="D201" t="s">
        <v>14</v>
      </c>
      <c r="E201">
        <v>9</v>
      </c>
      <c r="G201"/>
    </row>
    <row r="202" spans="1:7" hidden="1" x14ac:dyDescent="0.3">
      <c r="A202" t="s">
        <v>14</v>
      </c>
      <c r="B202">
        <v>1</v>
      </c>
      <c r="D202" t="s">
        <v>14</v>
      </c>
      <c r="E202">
        <v>1784</v>
      </c>
      <c r="G202"/>
    </row>
    <row r="203" spans="1:7" x14ac:dyDescent="0.3">
      <c r="A203" t="s">
        <v>20</v>
      </c>
      <c r="B203">
        <v>157</v>
      </c>
      <c r="D203" t="s">
        <v>14</v>
      </c>
      <c r="E203">
        <v>243</v>
      </c>
    </row>
    <row r="204" spans="1:7" hidden="1" x14ac:dyDescent="0.3">
      <c r="A204" t="s">
        <v>74</v>
      </c>
      <c r="B204">
        <v>82</v>
      </c>
      <c r="D204" t="s">
        <v>14</v>
      </c>
      <c r="E204">
        <v>1296</v>
      </c>
      <c r="G204"/>
    </row>
    <row r="205" spans="1:7" x14ac:dyDescent="0.3">
      <c r="A205" t="s">
        <v>20</v>
      </c>
      <c r="B205">
        <v>4498</v>
      </c>
      <c r="D205" t="s">
        <v>14</v>
      </c>
      <c r="E205">
        <v>77</v>
      </c>
    </row>
    <row r="206" spans="1:7" hidden="1" x14ac:dyDescent="0.3">
      <c r="A206" t="s">
        <v>14</v>
      </c>
      <c r="B206">
        <v>40</v>
      </c>
      <c r="D206" t="s">
        <v>14</v>
      </c>
      <c r="E206">
        <v>395</v>
      </c>
      <c r="G206"/>
    </row>
    <row r="207" spans="1:7" x14ac:dyDescent="0.3">
      <c r="A207" t="s">
        <v>20</v>
      </c>
      <c r="B207">
        <v>80</v>
      </c>
      <c r="D207" t="s">
        <v>14</v>
      </c>
      <c r="E207">
        <v>49</v>
      </c>
    </row>
    <row r="208" spans="1:7" hidden="1" x14ac:dyDescent="0.3">
      <c r="A208" t="s">
        <v>74</v>
      </c>
      <c r="B208">
        <v>57</v>
      </c>
      <c r="D208" t="s">
        <v>14</v>
      </c>
      <c r="E208">
        <v>180</v>
      </c>
      <c r="G208"/>
    </row>
    <row r="209" spans="1:7" x14ac:dyDescent="0.3">
      <c r="A209" t="s">
        <v>20</v>
      </c>
      <c r="B209">
        <v>43</v>
      </c>
      <c r="D209" t="s">
        <v>14</v>
      </c>
      <c r="E209">
        <v>2690</v>
      </c>
    </row>
    <row r="210" spans="1:7" x14ac:dyDescent="0.3">
      <c r="A210" t="s">
        <v>20</v>
      </c>
      <c r="B210">
        <v>2053</v>
      </c>
      <c r="D210" t="s">
        <v>14</v>
      </c>
      <c r="E210">
        <v>2779</v>
      </c>
    </row>
    <row r="211" spans="1:7" hidden="1" x14ac:dyDescent="0.3">
      <c r="A211" t="s">
        <v>47</v>
      </c>
      <c r="B211">
        <v>808</v>
      </c>
      <c r="D211" t="s">
        <v>14</v>
      </c>
      <c r="E211">
        <v>92</v>
      </c>
      <c r="G211"/>
    </row>
    <row r="212" spans="1:7" hidden="1" x14ac:dyDescent="0.3">
      <c r="A212" t="s">
        <v>14</v>
      </c>
      <c r="B212">
        <v>226</v>
      </c>
      <c r="D212" t="s">
        <v>14</v>
      </c>
      <c r="E212">
        <v>1028</v>
      </c>
      <c r="G212"/>
    </row>
    <row r="213" spans="1:7" hidden="1" x14ac:dyDescent="0.3">
      <c r="A213" t="s">
        <v>14</v>
      </c>
      <c r="B213">
        <v>1625</v>
      </c>
      <c r="D213" t="s">
        <v>14</v>
      </c>
      <c r="E213">
        <v>26</v>
      </c>
      <c r="G213"/>
    </row>
    <row r="214" spans="1:7" x14ac:dyDescent="0.3">
      <c r="A214" t="s">
        <v>20</v>
      </c>
      <c r="B214">
        <v>168</v>
      </c>
      <c r="D214" t="s">
        <v>14</v>
      </c>
      <c r="E214">
        <v>1790</v>
      </c>
    </row>
    <row r="215" spans="1:7" x14ac:dyDescent="0.3">
      <c r="A215" t="s">
        <v>20</v>
      </c>
      <c r="B215">
        <v>4289</v>
      </c>
      <c r="D215" t="s">
        <v>14</v>
      </c>
      <c r="E215">
        <v>37</v>
      </c>
    </row>
    <row r="216" spans="1:7" x14ac:dyDescent="0.3">
      <c r="A216" t="s">
        <v>20</v>
      </c>
      <c r="B216">
        <v>165</v>
      </c>
      <c r="D216" t="s">
        <v>14</v>
      </c>
      <c r="E216">
        <v>35</v>
      </c>
    </row>
    <row r="217" spans="1:7" hidden="1" x14ac:dyDescent="0.3">
      <c r="A217" t="s">
        <v>14</v>
      </c>
      <c r="B217">
        <v>143</v>
      </c>
      <c r="D217" t="s">
        <v>14</v>
      </c>
      <c r="E217">
        <v>558</v>
      </c>
      <c r="G217"/>
    </row>
    <row r="218" spans="1:7" x14ac:dyDescent="0.3">
      <c r="A218" t="s">
        <v>20</v>
      </c>
      <c r="B218">
        <v>1815</v>
      </c>
      <c r="D218" t="s">
        <v>14</v>
      </c>
      <c r="E218">
        <v>64</v>
      </c>
    </row>
    <row r="219" spans="1:7" hidden="1" x14ac:dyDescent="0.3">
      <c r="A219" t="s">
        <v>14</v>
      </c>
      <c r="B219">
        <v>934</v>
      </c>
      <c r="D219" t="s">
        <v>14</v>
      </c>
      <c r="E219">
        <v>245</v>
      </c>
      <c r="G219"/>
    </row>
    <row r="220" spans="1:7" x14ac:dyDescent="0.3">
      <c r="A220" t="s">
        <v>20</v>
      </c>
      <c r="B220">
        <v>397</v>
      </c>
      <c r="D220" t="s">
        <v>14</v>
      </c>
      <c r="E220">
        <v>71</v>
      </c>
    </row>
    <row r="221" spans="1:7" x14ac:dyDescent="0.3">
      <c r="A221" t="s">
        <v>20</v>
      </c>
      <c r="B221">
        <v>1539</v>
      </c>
      <c r="D221" t="s">
        <v>14</v>
      </c>
      <c r="E221">
        <v>42</v>
      </c>
    </row>
    <row r="222" spans="1:7" hidden="1" x14ac:dyDescent="0.3">
      <c r="A222" t="s">
        <v>14</v>
      </c>
      <c r="B222">
        <v>17</v>
      </c>
      <c r="D222" t="s">
        <v>14</v>
      </c>
      <c r="E222">
        <v>156</v>
      </c>
      <c r="G222"/>
    </row>
    <row r="223" spans="1:7" hidden="1" x14ac:dyDescent="0.3">
      <c r="A223" t="s">
        <v>14</v>
      </c>
      <c r="B223">
        <v>2179</v>
      </c>
      <c r="D223" t="s">
        <v>14</v>
      </c>
      <c r="E223">
        <v>1368</v>
      </c>
      <c r="G223"/>
    </row>
    <row r="224" spans="1:7" x14ac:dyDescent="0.3">
      <c r="A224" t="s">
        <v>20</v>
      </c>
      <c r="B224">
        <v>138</v>
      </c>
      <c r="D224" t="s">
        <v>14</v>
      </c>
      <c r="E224">
        <v>102</v>
      </c>
    </row>
    <row r="225" spans="1:7" hidden="1" x14ac:dyDescent="0.3">
      <c r="A225" t="s">
        <v>14</v>
      </c>
      <c r="B225">
        <v>931</v>
      </c>
      <c r="D225" t="s">
        <v>14</v>
      </c>
      <c r="E225">
        <v>86</v>
      </c>
      <c r="G225"/>
    </row>
    <row r="226" spans="1:7" x14ac:dyDescent="0.3">
      <c r="A226" t="s">
        <v>20</v>
      </c>
      <c r="B226">
        <v>3594</v>
      </c>
      <c r="D226" t="s">
        <v>14</v>
      </c>
      <c r="E226">
        <v>253</v>
      </c>
    </row>
    <row r="227" spans="1:7" x14ac:dyDescent="0.3">
      <c r="A227" t="s">
        <v>20</v>
      </c>
      <c r="B227">
        <v>5880</v>
      </c>
      <c r="D227" t="s">
        <v>14</v>
      </c>
      <c r="E227">
        <v>157</v>
      </c>
    </row>
    <row r="228" spans="1:7" x14ac:dyDescent="0.3">
      <c r="A228" t="s">
        <v>20</v>
      </c>
      <c r="B228">
        <v>112</v>
      </c>
      <c r="D228" t="s">
        <v>14</v>
      </c>
      <c r="E228">
        <v>183</v>
      </c>
    </row>
    <row r="229" spans="1:7" x14ac:dyDescent="0.3">
      <c r="A229" t="s">
        <v>20</v>
      </c>
      <c r="B229">
        <v>943</v>
      </c>
      <c r="D229" t="s">
        <v>14</v>
      </c>
      <c r="E229">
        <v>82</v>
      </c>
    </row>
    <row r="230" spans="1:7" x14ac:dyDescent="0.3">
      <c r="A230" t="s">
        <v>20</v>
      </c>
      <c r="B230">
        <v>2468</v>
      </c>
      <c r="D230" t="s">
        <v>14</v>
      </c>
      <c r="E230">
        <v>1</v>
      </c>
    </row>
    <row r="231" spans="1:7" x14ac:dyDescent="0.3">
      <c r="A231" t="s">
        <v>20</v>
      </c>
      <c r="B231">
        <v>2551</v>
      </c>
      <c r="D231" t="s">
        <v>14</v>
      </c>
      <c r="E231">
        <v>1198</v>
      </c>
    </row>
    <row r="232" spans="1:7" x14ac:dyDescent="0.3">
      <c r="A232" t="s">
        <v>20</v>
      </c>
      <c r="B232">
        <v>101</v>
      </c>
      <c r="D232" t="s">
        <v>14</v>
      </c>
      <c r="E232">
        <v>648</v>
      </c>
    </row>
    <row r="233" spans="1:7" hidden="1" x14ac:dyDescent="0.3">
      <c r="A233" t="s">
        <v>74</v>
      </c>
      <c r="B233">
        <v>67</v>
      </c>
      <c r="D233" t="s">
        <v>14</v>
      </c>
      <c r="E233">
        <v>64</v>
      </c>
      <c r="G233"/>
    </row>
    <row r="234" spans="1:7" x14ac:dyDescent="0.3">
      <c r="A234" t="s">
        <v>20</v>
      </c>
      <c r="B234">
        <v>92</v>
      </c>
      <c r="D234" t="s">
        <v>14</v>
      </c>
      <c r="E234">
        <v>62</v>
      </c>
    </row>
    <row r="235" spans="1:7" x14ac:dyDescent="0.3">
      <c r="A235" t="s">
        <v>20</v>
      </c>
      <c r="B235">
        <v>62</v>
      </c>
      <c r="D235" t="s">
        <v>14</v>
      </c>
      <c r="E235">
        <v>750</v>
      </c>
    </row>
    <row r="236" spans="1:7" x14ac:dyDescent="0.3">
      <c r="A236" t="s">
        <v>20</v>
      </c>
      <c r="B236">
        <v>149</v>
      </c>
      <c r="D236" t="s">
        <v>14</v>
      </c>
      <c r="E236">
        <v>105</v>
      </c>
    </row>
    <row r="237" spans="1:7" hidden="1" x14ac:dyDescent="0.3">
      <c r="A237" t="s">
        <v>14</v>
      </c>
      <c r="B237">
        <v>92</v>
      </c>
      <c r="D237" t="s">
        <v>14</v>
      </c>
      <c r="E237">
        <v>2604</v>
      </c>
      <c r="G237"/>
    </row>
    <row r="238" spans="1:7" hidden="1" x14ac:dyDescent="0.3">
      <c r="A238" t="s">
        <v>14</v>
      </c>
      <c r="B238">
        <v>57</v>
      </c>
      <c r="D238" t="s">
        <v>14</v>
      </c>
      <c r="E238">
        <v>65</v>
      </c>
      <c r="G238"/>
    </row>
    <row r="239" spans="1:7" x14ac:dyDescent="0.3">
      <c r="A239" t="s">
        <v>20</v>
      </c>
      <c r="B239">
        <v>329</v>
      </c>
      <c r="D239" t="s">
        <v>14</v>
      </c>
      <c r="E239">
        <v>94</v>
      </c>
    </row>
    <row r="240" spans="1:7" x14ac:dyDescent="0.3">
      <c r="A240" t="s">
        <v>20</v>
      </c>
      <c r="B240">
        <v>97</v>
      </c>
      <c r="D240" t="s">
        <v>14</v>
      </c>
      <c r="E240">
        <v>257</v>
      </c>
    </row>
    <row r="241" spans="1:7" hidden="1" x14ac:dyDescent="0.3">
      <c r="A241" t="s">
        <v>14</v>
      </c>
      <c r="B241">
        <v>41</v>
      </c>
      <c r="D241" t="s">
        <v>14</v>
      </c>
      <c r="E241">
        <v>2928</v>
      </c>
      <c r="G241"/>
    </row>
    <row r="242" spans="1:7" x14ac:dyDescent="0.3">
      <c r="A242" t="s">
        <v>20</v>
      </c>
      <c r="B242">
        <v>1784</v>
      </c>
      <c r="D242" t="s">
        <v>14</v>
      </c>
      <c r="E242">
        <v>4697</v>
      </c>
    </row>
    <row r="243" spans="1:7" x14ac:dyDescent="0.3">
      <c r="A243" t="s">
        <v>20</v>
      </c>
      <c r="B243">
        <v>1684</v>
      </c>
      <c r="D243" t="s">
        <v>14</v>
      </c>
      <c r="E243">
        <v>2915</v>
      </c>
    </row>
    <row r="244" spans="1:7" x14ac:dyDescent="0.3">
      <c r="A244" t="s">
        <v>20</v>
      </c>
      <c r="B244">
        <v>250</v>
      </c>
      <c r="D244" t="s">
        <v>14</v>
      </c>
      <c r="E244">
        <v>18</v>
      </c>
    </row>
    <row r="245" spans="1:7" x14ac:dyDescent="0.3">
      <c r="A245" t="s">
        <v>20</v>
      </c>
      <c r="B245">
        <v>238</v>
      </c>
      <c r="D245" t="s">
        <v>14</v>
      </c>
      <c r="E245">
        <v>602</v>
      </c>
    </row>
    <row r="246" spans="1:7" x14ac:dyDescent="0.3">
      <c r="A246" t="s">
        <v>20</v>
      </c>
      <c r="B246">
        <v>53</v>
      </c>
      <c r="D246" t="s">
        <v>14</v>
      </c>
      <c r="E246">
        <v>1</v>
      </c>
    </row>
    <row r="247" spans="1:7" x14ac:dyDescent="0.3">
      <c r="A247" t="s">
        <v>20</v>
      </c>
      <c r="B247">
        <v>214</v>
      </c>
      <c r="D247" t="s">
        <v>14</v>
      </c>
      <c r="E247">
        <v>3868</v>
      </c>
    </row>
    <row r="248" spans="1:7" x14ac:dyDescent="0.3">
      <c r="A248" t="s">
        <v>20</v>
      </c>
      <c r="B248">
        <v>222</v>
      </c>
      <c r="D248" t="s">
        <v>14</v>
      </c>
      <c r="E248">
        <v>504</v>
      </c>
    </row>
    <row r="249" spans="1:7" x14ac:dyDescent="0.3">
      <c r="A249" t="s">
        <v>20</v>
      </c>
      <c r="B249">
        <v>1884</v>
      </c>
      <c r="D249" t="s">
        <v>14</v>
      </c>
      <c r="E249">
        <v>14</v>
      </c>
    </row>
    <row r="250" spans="1:7" x14ac:dyDescent="0.3">
      <c r="A250" t="s">
        <v>20</v>
      </c>
      <c r="B250">
        <v>218</v>
      </c>
      <c r="D250" t="s">
        <v>14</v>
      </c>
      <c r="E250">
        <v>750</v>
      </c>
    </row>
    <row r="251" spans="1:7" x14ac:dyDescent="0.3">
      <c r="A251" t="s">
        <v>20</v>
      </c>
      <c r="B251">
        <v>6465</v>
      </c>
      <c r="D251" t="s">
        <v>14</v>
      </c>
      <c r="E251">
        <v>77</v>
      </c>
    </row>
    <row r="252" spans="1:7" hidden="1" x14ac:dyDescent="0.3">
      <c r="A252" t="s">
        <v>14</v>
      </c>
      <c r="B252">
        <v>1</v>
      </c>
      <c r="D252" t="s">
        <v>14</v>
      </c>
      <c r="E252">
        <v>752</v>
      </c>
      <c r="G252"/>
    </row>
    <row r="253" spans="1:7" hidden="1" x14ac:dyDescent="0.3">
      <c r="A253" t="s">
        <v>14</v>
      </c>
      <c r="B253">
        <v>101</v>
      </c>
      <c r="D253" t="s">
        <v>14</v>
      </c>
      <c r="E253">
        <v>131</v>
      </c>
      <c r="G253"/>
    </row>
    <row r="254" spans="1:7" x14ac:dyDescent="0.3">
      <c r="A254" t="s">
        <v>20</v>
      </c>
      <c r="B254">
        <v>59</v>
      </c>
      <c r="D254" t="s">
        <v>14</v>
      </c>
      <c r="E254">
        <v>87</v>
      </c>
    </row>
    <row r="255" spans="1:7" hidden="1" x14ac:dyDescent="0.3">
      <c r="A255" t="s">
        <v>14</v>
      </c>
      <c r="B255">
        <v>1335</v>
      </c>
      <c r="D255" t="s">
        <v>14</v>
      </c>
      <c r="E255">
        <v>1063</v>
      </c>
      <c r="G255"/>
    </row>
    <row r="256" spans="1:7" x14ac:dyDescent="0.3">
      <c r="A256" t="s">
        <v>20</v>
      </c>
      <c r="B256">
        <v>88</v>
      </c>
      <c r="D256" t="s">
        <v>14</v>
      </c>
      <c r="E256">
        <v>76</v>
      </c>
    </row>
    <row r="257" spans="1:7" x14ac:dyDescent="0.3">
      <c r="A257" t="s">
        <v>20</v>
      </c>
      <c r="B257">
        <v>1697</v>
      </c>
      <c r="D257" t="s">
        <v>14</v>
      </c>
      <c r="E257">
        <v>4428</v>
      </c>
    </row>
    <row r="258" spans="1:7" hidden="1" x14ac:dyDescent="0.3">
      <c r="A258" t="s">
        <v>14</v>
      </c>
      <c r="B258">
        <v>15</v>
      </c>
      <c r="D258" t="s">
        <v>14</v>
      </c>
      <c r="E258">
        <v>58</v>
      </c>
      <c r="G258"/>
    </row>
    <row r="259" spans="1:7" x14ac:dyDescent="0.3">
      <c r="A259" t="s">
        <v>20</v>
      </c>
      <c r="B259">
        <v>92</v>
      </c>
      <c r="D259" t="s">
        <v>14</v>
      </c>
      <c r="E259">
        <v>111</v>
      </c>
    </row>
    <row r="260" spans="1:7" x14ac:dyDescent="0.3">
      <c r="A260" t="s">
        <v>20</v>
      </c>
      <c r="B260">
        <v>186</v>
      </c>
      <c r="D260" t="s">
        <v>14</v>
      </c>
      <c r="E260">
        <v>2955</v>
      </c>
    </row>
    <row r="261" spans="1:7" x14ac:dyDescent="0.3">
      <c r="A261" t="s">
        <v>20</v>
      </c>
      <c r="B261">
        <v>138</v>
      </c>
      <c r="D261" t="s">
        <v>14</v>
      </c>
      <c r="E261">
        <v>1657</v>
      </c>
    </row>
    <row r="262" spans="1:7" x14ac:dyDescent="0.3">
      <c r="A262" t="s">
        <v>20</v>
      </c>
      <c r="B262">
        <v>261</v>
      </c>
      <c r="D262" t="s">
        <v>14</v>
      </c>
      <c r="E262">
        <v>926</v>
      </c>
    </row>
    <row r="263" spans="1:7" hidden="1" x14ac:dyDescent="0.3">
      <c r="A263" t="s">
        <v>14</v>
      </c>
      <c r="B263">
        <v>454</v>
      </c>
      <c r="D263" t="s">
        <v>14</v>
      </c>
      <c r="E263">
        <v>77</v>
      </c>
      <c r="G263"/>
    </row>
    <row r="264" spans="1:7" x14ac:dyDescent="0.3">
      <c r="A264" t="s">
        <v>20</v>
      </c>
      <c r="B264">
        <v>107</v>
      </c>
      <c r="D264" t="s">
        <v>14</v>
      </c>
      <c r="E264">
        <v>1748</v>
      </c>
    </row>
    <row r="265" spans="1:7" x14ac:dyDescent="0.3">
      <c r="A265" t="s">
        <v>20</v>
      </c>
      <c r="B265">
        <v>199</v>
      </c>
      <c r="D265" t="s">
        <v>14</v>
      </c>
      <c r="E265">
        <v>79</v>
      </c>
    </row>
    <row r="266" spans="1:7" x14ac:dyDescent="0.3">
      <c r="A266" t="s">
        <v>20</v>
      </c>
      <c r="B266">
        <v>5512</v>
      </c>
      <c r="D266" t="s">
        <v>14</v>
      </c>
      <c r="E266">
        <v>889</v>
      </c>
    </row>
    <row r="267" spans="1:7" x14ac:dyDescent="0.3">
      <c r="A267" t="s">
        <v>20</v>
      </c>
      <c r="B267">
        <v>86</v>
      </c>
      <c r="D267" t="s">
        <v>14</v>
      </c>
      <c r="E267">
        <v>56</v>
      </c>
    </row>
    <row r="268" spans="1:7" hidden="1" x14ac:dyDescent="0.3">
      <c r="A268" t="s">
        <v>14</v>
      </c>
      <c r="B268">
        <v>3182</v>
      </c>
      <c r="D268" t="s">
        <v>14</v>
      </c>
      <c r="E268">
        <v>1</v>
      </c>
      <c r="G268"/>
    </row>
    <row r="269" spans="1:7" x14ac:dyDescent="0.3">
      <c r="A269" t="s">
        <v>20</v>
      </c>
      <c r="B269">
        <v>2768</v>
      </c>
      <c r="D269" t="s">
        <v>14</v>
      </c>
      <c r="E269">
        <v>83</v>
      </c>
    </row>
    <row r="270" spans="1:7" x14ac:dyDescent="0.3">
      <c r="A270" t="s">
        <v>20</v>
      </c>
      <c r="B270">
        <v>48</v>
      </c>
      <c r="D270" t="s">
        <v>14</v>
      </c>
      <c r="E270">
        <v>2025</v>
      </c>
    </row>
    <row r="271" spans="1:7" x14ac:dyDescent="0.3">
      <c r="A271" t="s">
        <v>20</v>
      </c>
      <c r="B271">
        <v>87</v>
      </c>
      <c r="D271" t="s">
        <v>14</v>
      </c>
      <c r="E271">
        <v>14</v>
      </c>
    </row>
    <row r="272" spans="1:7" hidden="1" x14ac:dyDescent="0.3">
      <c r="A272" t="s">
        <v>74</v>
      </c>
      <c r="B272">
        <v>1890</v>
      </c>
      <c r="D272" t="s">
        <v>14</v>
      </c>
      <c r="E272">
        <v>656</v>
      </c>
      <c r="G272"/>
    </row>
    <row r="273" spans="1:7" hidden="1" x14ac:dyDescent="0.3">
      <c r="A273" t="s">
        <v>47</v>
      </c>
      <c r="B273">
        <v>61</v>
      </c>
      <c r="D273" t="s">
        <v>14</v>
      </c>
      <c r="E273">
        <v>1596</v>
      </c>
      <c r="G273"/>
    </row>
    <row r="274" spans="1:7" x14ac:dyDescent="0.3">
      <c r="A274" t="s">
        <v>20</v>
      </c>
      <c r="B274">
        <v>1894</v>
      </c>
      <c r="D274" t="s">
        <v>14</v>
      </c>
      <c r="E274">
        <v>10</v>
      </c>
    </row>
    <row r="275" spans="1:7" x14ac:dyDescent="0.3">
      <c r="A275" t="s">
        <v>20</v>
      </c>
      <c r="B275">
        <v>282</v>
      </c>
      <c r="D275" t="s">
        <v>14</v>
      </c>
      <c r="E275">
        <v>1121</v>
      </c>
    </row>
    <row r="276" spans="1:7" hidden="1" x14ac:dyDescent="0.3">
      <c r="A276" t="s">
        <v>14</v>
      </c>
      <c r="B276">
        <v>15</v>
      </c>
      <c r="D276" t="s">
        <v>14</v>
      </c>
      <c r="E276">
        <v>15</v>
      </c>
      <c r="G276"/>
    </row>
    <row r="277" spans="1:7" x14ac:dyDescent="0.3">
      <c r="A277" t="s">
        <v>20</v>
      </c>
      <c r="B277">
        <v>116</v>
      </c>
      <c r="D277" t="s">
        <v>14</v>
      </c>
      <c r="E277">
        <v>191</v>
      </c>
    </row>
    <row r="278" spans="1:7" hidden="1" x14ac:dyDescent="0.3">
      <c r="A278" t="s">
        <v>14</v>
      </c>
      <c r="B278">
        <v>133</v>
      </c>
      <c r="D278" t="s">
        <v>14</v>
      </c>
      <c r="E278">
        <v>16</v>
      </c>
      <c r="G278"/>
    </row>
    <row r="279" spans="1:7" x14ac:dyDescent="0.3">
      <c r="A279" t="s">
        <v>20</v>
      </c>
      <c r="B279">
        <v>83</v>
      </c>
      <c r="D279" t="s">
        <v>14</v>
      </c>
      <c r="E279">
        <v>17</v>
      </c>
    </row>
    <row r="280" spans="1:7" x14ac:dyDescent="0.3">
      <c r="A280" t="s">
        <v>20</v>
      </c>
      <c r="B280">
        <v>91</v>
      </c>
      <c r="D280" t="s">
        <v>14</v>
      </c>
      <c r="E280">
        <v>34</v>
      </c>
    </row>
    <row r="281" spans="1:7" x14ac:dyDescent="0.3">
      <c r="A281" t="s">
        <v>20</v>
      </c>
      <c r="B281">
        <v>546</v>
      </c>
      <c r="D281" t="s">
        <v>14</v>
      </c>
      <c r="E281">
        <v>1</v>
      </c>
    </row>
    <row r="282" spans="1:7" x14ac:dyDescent="0.3">
      <c r="A282" t="s">
        <v>20</v>
      </c>
      <c r="B282">
        <v>393</v>
      </c>
      <c r="D282" t="s">
        <v>14</v>
      </c>
      <c r="E282">
        <v>1274</v>
      </c>
    </row>
    <row r="283" spans="1:7" hidden="1" x14ac:dyDescent="0.3">
      <c r="A283" t="s">
        <v>14</v>
      </c>
      <c r="B283">
        <v>2062</v>
      </c>
      <c r="D283" t="s">
        <v>14</v>
      </c>
      <c r="E283">
        <v>210</v>
      </c>
      <c r="G283"/>
    </row>
    <row r="284" spans="1:7" x14ac:dyDescent="0.3">
      <c r="A284" t="s">
        <v>20</v>
      </c>
      <c r="B284">
        <v>133</v>
      </c>
      <c r="D284" t="s">
        <v>14</v>
      </c>
      <c r="E284">
        <v>248</v>
      </c>
    </row>
    <row r="285" spans="1:7" hidden="1" x14ac:dyDescent="0.3">
      <c r="A285" t="s">
        <v>14</v>
      </c>
      <c r="B285">
        <v>29</v>
      </c>
      <c r="D285" t="s">
        <v>14</v>
      </c>
      <c r="E285">
        <v>513</v>
      </c>
      <c r="G285"/>
    </row>
    <row r="286" spans="1:7" hidden="1" x14ac:dyDescent="0.3">
      <c r="A286" t="s">
        <v>14</v>
      </c>
      <c r="B286">
        <v>132</v>
      </c>
      <c r="D286" t="s">
        <v>14</v>
      </c>
      <c r="E286">
        <v>3410</v>
      </c>
      <c r="G286"/>
    </row>
    <row r="287" spans="1:7" x14ac:dyDescent="0.3">
      <c r="A287" t="s">
        <v>20</v>
      </c>
      <c r="B287">
        <v>254</v>
      </c>
      <c r="D287" t="s">
        <v>14</v>
      </c>
      <c r="E287">
        <v>10</v>
      </c>
    </row>
    <row r="288" spans="1:7" hidden="1" x14ac:dyDescent="0.3">
      <c r="A288" t="s">
        <v>74</v>
      </c>
      <c r="B288">
        <v>184</v>
      </c>
      <c r="D288" t="s">
        <v>14</v>
      </c>
      <c r="E288">
        <v>2201</v>
      </c>
      <c r="G288"/>
    </row>
    <row r="289" spans="1:7" x14ac:dyDescent="0.3">
      <c r="A289" t="s">
        <v>20</v>
      </c>
      <c r="B289">
        <v>176</v>
      </c>
      <c r="D289" t="s">
        <v>14</v>
      </c>
      <c r="E289">
        <v>676</v>
      </c>
    </row>
    <row r="290" spans="1:7" hidden="1" x14ac:dyDescent="0.3">
      <c r="A290" t="s">
        <v>14</v>
      </c>
      <c r="B290">
        <v>137</v>
      </c>
      <c r="D290" t="s">
        <v>14</v>
      </c>
      <c r="E290">
        <v>831</v>
      </c>
      <c r="G290"/>
    </row>
    <row r="291" spans="1:7" x14ac:dyDescent="0.3">
      <c r="A291" t="s">
        <v>20</v>
      </c>
      <c r="B291">
        <v>337</v>
      </c>
      <c r="D291" t="s">
        <v>14</v>
      </c>
      <c r="E291">
        <v>859</v>
      </c>
    </row>
    <row r="292" spans="1:7" hidden="1" x14ac:dyDescent="0.3">
      <c r="A292" t="s">
        <v>14</v>
      </c>
      <c r="B292">
        <v>908</v>
      </c>
      <c r="D292" t="s">
        <v>14</v>
      </c>
      <c r="E292">
        <v>45</v>
      </c>
      <c r="G292"/>
    </row>
    <row r="293" spans="1:7" x14ac:dyDescent="0.3">
      <c r="A293" t="s">
        <v>20</v>
      </c>
      <c r="B293">
        <v>107</v>
      </c>
      <c r="D293" t="s">
        <v>14</v>
      </c>
      <c r="E293">
        <v>6</v>
      </c>
    </row>
    <row r="294" spans="1:7" hidden="1" x14ac:dyDescent="0.3">
      <c r="A294" t="s">
        <v>14</v>
      </c>
      <c r="B294">
        <v>10</v>
      </c>
      <c r="D294" t="s">
        <v>14</v>
      </c>
      <c r="E294">
        <v>7</v>
      </c>
      <c r="G294"/>
    </row>
    <row r="295" spans="1:7" hidden="1" x14ac:dyDescent="0.3">
      <c r="A295" t="s">
        <v>74</v>
      </c>
      <c r="B295">
        <v>32</v>
      </c>
      <c r="D295" t="s">
        <v>14</v>
      </c>
      <c r="E295">
        <v>31</v>
      </c>
      <c r="G295"/>
    </row>
    <row r="296" spans="1:7" x14ac:dyDescent="0.3">
      <c r="A296" t="s">
        <v>20</v>
      </c>
      <c r="B296">
        <v>183</v>
      </c>
      <c r="D296" t="s">
        <v>14</v>
      </c>
      <c r="E296">
        <v>78</v>
      </c>
    </row>
    <row r="297" spans="1:7" hidden="1" x14ac:dyDescent="0.3">
      <c r="A297" t="s">
        <v>14</v>
      </c>
      <c r="B297">
        <v>1910</v>
      </c>
      <c r="D297" t="s">
        <v>14</v>
      </c>
      <c r="E297">
        <v>1225</v>
      </c>
      <c r="G297"/>
    </row>
    <row r="298" spans="1:7" hidden="1" x14ac:dyDescent="0.3">
      <c r="A298" t="s">
        <v>14</v>
      </c>
      <c r="B298">
        <v>38</v>
      </c>
      <c r="D298" t="s">
        <v>14</v>
      </c>
      <c r="E298">
        <v>1</v>
      </c>
      <c r="G298"/>
    </row>
    <row r="299" spans="1:7" hidden="1" x14ac:dyDescent="0.3">
      <c r="A299" t="s">
        <v>14</v>
      </c>
      <c r="B299">
        <v>104</v>
      </c>
      <c r="D299" t="s">
        <v>14</v>
      </c>
      <c r="E299">
        <v>67</v>
      </c>
      <c r="G299"/>
    </row>
    <row r="300" spans="1:7" x14ac:dyDescent="0.3">
      <c r="A300" t="s">
        <v>20</v>
      </c>
      <c r="B300">
        <v>72</v>
      </c>
      <c r="D300" t="s">
        <v>14</v>
      </c>
      <c r="E300">
        <v>19</v>
      </c>
    </row>
    <row r="301" spans="1:7" hidden="1" x14ac:dyDescent="0.3">
      <c r="A301" t="s">
        <v>14</v>
      </c>
      <c r="B301">
        <v>49</v>
      </c>
      <c r="D301" t="s">
        <v>14</v>
      </c>
      <c r="E301">
        <v>2108</v>
      </c>
      <c r="G301"/>
    </row>
    <row r="302" spans="1:7" hidden="1" x14ac:dyDescent="0.3">
      <c r="A302" t="s">
        <v>14</v>
      </c>
      <c r="B302">
        <v>1</v>
      </c>
      <c r="D302" t="s">
        <v>14</v>
      </c>
      <c r="E302">
        <v>679</v>
      </c>
      <c r="G302"/>
    </row>
    <row r="303" spans="1:7" x14ac:dyDescent="0.3">
      <c r="A303" t="s">
        <v>20</v>
      </c>
      <c r="B303">
        <v>295</v>
      </c>
      <c r="D303" t="s">
        <v>14</v>
      </c>
      <c r="E303">
        <v>36</v>
      </c>
    </row>
    <row r="304" spans="1:7" hidden="1" x14ac:dyDescent="0.3">
      <c r="A304" t="s">
        <v>14</v>
      </c>
      <c r="B304">
        <v>245</v>
      </c>
      <c r="D304" t="s">
        <v>14</v>
      </c>
      <c r="E304">
        <v>47</v>
      </c>
      <c r="G304"/>
    </row>
    <row r="305" spans="1:7" hidden="1" x14ac:dyDescent="0.3">
      <c r="A305" t="s">
        <v>14</v>
      </c>
      <c r="B305">
        <v>32</v>
      </c>
      <c r="D305" t="s">
        <v>14</v>
      </c>
      <c r="E305">
        <v>70</v>
      </c>
      <c r="G305"/>
    </row>
    <row r="306" spans="1:7" x14ac:dyDescent="0.3">
      <c r="A306" t="s">
        <v>20</v>
      </c>
      <c r="B306">
        <v>142</v>
      </c>
      <c r="D306" t="s">
        <v>14</v>
      </c>
      <c r="E306">
        <v>154</v>
      </c>
    </row>
    <row r="307" spans="1:7" x14ac:dyDescent="0.3">
      <c r="A307" t="s">
        <v>20</v>
      </c>
      <c r="B307">
        <v>85</v>
      </c>
      <c r="D307" t="s">
        <v>14</v>
      </c>
      <c r="E307">
        <v>22</v>
      </c>
    </row>
    <row r="308" spans="1:7" hidden="1" x14ac:dyDescent="0.3">
      <c r="A308" t="s">
        <v>14</v>
      </c>
      <c r="B308">
        <v>7</v>
      </c>
      <c r="D308" t="s">
        <v>14</v>
      </c>
      <c r="E308">
        <v>1758</v>
      </c>
      <c r="G308"/>
    </row>
    <row r="309" spans="1:7" x14ac:dyDescent="0.3">
      <c r="A309" t="s">
        <v>20</v>
      </c>
      <c r="B309">
        <v>659</v>
      </c>
      <c r="D309" t="s">
        <v>14</v>
      </c>
      <c r="E309">
        <v>94</v>
      </c>
    </row>
    <row r="310" spans="1:7" hidden="1" x14ac:dyDescent="0.3">
      <c r="A310" t="s">
        <v>14</v>
      </c>
      <c r="B310">
        <v>803</v>
      </c>
      <c r="D310" t="s">
        <v>14</v>
      </c>
      <c r="E310">
        <v>33</v>
      </c>
      <c r="G310"/>
    </row>
    <row r="311" spans="1:7" hidden="1" x14ac:dyDescent="0.3">
      <c r="A311" t="s">
        <v>74</v>
      </c>
      <c r="B311">
        <v>75</v>
      </c>
      <c r="D311" t="s">
        <v>14</v>
      </c>
      <c r="E311">
        <v>1</v>
      </c>
      <c r="G311"/>
    </row>
    <row r="312" spans="1:7" hidden="1" x14ac:dyDescent="0.3">
      <c r="A312" t="s">
        <v>14</v>
      </c>
      <c r="B312">
        <v>16</v>
      </c>
      <c r="D312" t="s">
        <v>14</v>
      </c>
      <c r="E312">
        <v>31</v>
      </c>
      <c r="G312"/>
    </row>
    <row r="313" spans="1:7" x14ac:dyDescent="0.3">
      <c r="A313" t="s">
        <v>20</v>
      </c>
      <c r="B313">
        <v>121</v>
      </c>
      <c r="D313" t="s">
        <v>14</v>
      </c>
      <c r="E313">
        <v>35</v>
      </c>
    </row>
    <row r="314" spans="1:7" x14ac:dyDescent="0.3">
      <c r="A314" t="s">
        <v>20</v>
      </c>
      <c r="B314">
        <v>3742</v>
      </c>
      <c r="D314" t="s">
        <v>14</v>
      </c>
      <c r="E314">
        <v>63</v>
      </c>
    </row>
    <row r="315" spans="1:7" x14ac:dyDescent="0.3">
      <c r="A315" t="s">
        <v>20</v>
      </c>
      <c r="B315">
        <v>223</v>
      </c>
      <c r="D315" t="s">
        <v>14</v>
      </c>
      <c r="E315">
        <v>526</v>
      </c>
    </row>
    <row r="316" spans="1:7" x14ac:dyDescent="0.3">
      <c r="A316" t="s">
        <v>20</v>
      </c>
      <c r="B316">
        <v>133</v>
      </c>
      <c r="D316" t="s">
        <v>14</v>
      </c>
      <c r="E316">
        <v>121</v>
      </c>
    </row>
    <row r="317" spans="1:7" hidden="1" x14ac:dyDescent="0.3">
      <c r="A317" t="s">
        <v>14</v>
      </c>
      <c r="B317">
        <v>31</v>
      </c>
      <c r="D317" t="s">
        <v>14</v>
      </c>
      <c r="E317">
        <v>67</v>
      </c>
      <c r="G317"/>
    </row>
    <row r="318" spans="1:7" hidden="1" x14ac:dyDescent="0.3">
      <c r="A318" t="s">
        <v>14</v>
      </c>
      <c r="B318">
        <v>108</v>
      </c>
      <c r="D318" t="s">
        <v>14</v>
      </c>
      <c r="E318">
        <v>57</v>
      </c>
      <c r="G318"/>
    </row>
    <row r="319" spans="1:7" hidden="1" x14ac:dyDescent="0.3">
      <c r="A319" t="s">
        <v>14</v>
      </c>
      <c r="B319">
        <v>30</v>
      </c>
      <c r="D319" t="s">
        <v>14</v>
      </c>
      <c r="E319">
        <v>1229</v>
      </c>
      <c r="G319"/>
    </row>
    <row r="320" spans="1:7" hidden="1" x14ac:dyDescent="0.3">
      <c r="A320" t="s">
        <v>14</v>
      </c>
      <c r="B320">
        <v>17</v>
      </c>
      <c r="D320" t="s">
        <v>14</v>
      </c>
      <c r="E320">
        <v>12</v>
      </c>
      <c r="G320"/>
    </row>
    <row r="321" spans="1:7" hidden="1" x14ac:dyDescent="0.3">
      <c r="A321" t="s">
        <v>74</v>
      </c>
      <c r="B321">
        <v>64</v>
      </c>
      <c r="D321" t="s">
        <v>14</v>
      </c>
      <c r="E321">
        <v>452</v>
      </c>
      <c r="G321"/>
    </row>
    <row r="322" spans="1:7" hidden="1" x14ac:dyDescent="0.3">
      <c r="A322" t="s">
        <v>14</v>
      </c>
      <c r="B322">
        <v>80</v>
      </c>
      <c r="D322" t="s">
        <v>14</v>
      </c>
      <c r="E322">
        <v>1886</v>
      </c>
      <c r="G322"/>
    </row>
    <row r="323" spans="1:7" hidden="1" x14ac:dyDescent="0.3">
      <c r="A323" t="s">
        <v>14</v>
      </c>
      <c r="B323">
        <v>2468</v>
      </c>
      <c r="D323" t="s">
        <v>14</v>
      </c>
      <c r="E323">
        <v>1825</v>
      </c>
      <c r="G323"/>
    </row>
    <row r="324" spans="1:7" x14ac:dyDescent="0.3">
      <c r="A324" t="s">
        <v>20</v>
      </c>
      <c r="B324">
        <v>5168</v>
      </c>
      <c r="D324" t="s">
        <v>14</v>
      </c>
      <c r="E324">
        <v>31</v>
      </c>
    </row>
    <row r="325" spans="1:7" hidden="1" x14ac:dyDescent="0.3">
      <c r="A325" t="s">
        <v>14</v>
      </c>
      <c r="B325">
        <v>26</v>
      </c>
      <c r="D325" t="s">
        <v>14</v>
      </c>
      <c r="E325">
        <v>107</v>
      </c>
      <c r="G325"/>
    </row>
    <row r="326" spans="1:7" x14ac:dyDescent="0.3">
      <c r="A326" t="s">
        <v>20</v>
      </c>
      <c r="B326">
        <v>307</v>
      </c>
      <c r="D326" t="s">
        <v>14</v>
      </c>
      <c r="E326">
        <v>27</v>
      </c>
    </row>
    <row r="327" spans="1:7" hidden="1" x14ac:dyDescent="0.3">
      <c r="A327" t="s">
        <v>14</v>
      </c>
      <c r="B327">
        <v>73</v>
      </c>
      <c r="D327" t="s">
        <v>14</v>
      </c>
      <c r="E327">
        <v>1221</v>
      </c>
      <c r="G327"/>
    </row>
    <row r="328" spans="1:7" hidden="1" x14ac:dyDescent="0.3">
      <c r="A328" t="s">
        <v>14</v>
      </c>
      <c r="B328">
        <v>128</v>
      </c>
      <c r="D328" t="s">
        <v>14</v>
      </c>
      <c r="E328">
        <v>1</v>
      </c>
      <c r="G328"/>
    </row>
    <row r="329" spans="1:7" hidden="1" x14ac:dyDescent="0.3">
      <c r="A329" t="s">
        <v>14</v>
      </c>
      <c r="B329">
        <v>33</v>
      </c>
      <c r="D329" t="s">
        <v>14</v>
      </c>
      <c r="E329">
        <v>16</v>
      </c>
      <c r="G329"/>
    </row>
    <row r="330" spans="1:7" x14ac:dyDescent="0.3">
      <c r="A330" t="s">
        <v>20</v>
      </c>
      <c r="B330">
        <v>2441</v>
      </c>
      <c r="D330" t="s">
        <v>14</v>
      </c>
      <c r="E330">
        <v>41</v>
      </c>
    </row>
    <row r="331" spans="1:7" hidden="1" x14ac:dyDescent="0.3">
      <c r="A331" t="s">
        <v>47</v>
      </c>
      <c r="B331">
        <v>211</v>
      </c>
      <c r="D331" t="s">
        <v>14</v>
      </c>
      <c r="E331">
        <v>523</v>
      </c>
      <c r="G331"/>
    </row>
    <row r="332" spans="1:7" x14ac:dyDescent="0.3">
      <c r="A332" t="s">
        <v>20</v>
      </c>
      <c r="B332">
        <v>1385</v>
      </c>
      <c r="D332" t="s">
        <v>14</v>
      </c>
      <c r="E332">
        <v>141</v>
      </c>
    </row>
    <row r="333" spans="1:7" x14ac:dyDescent="0.3">
      <c r="A333" t="s">
        <v>20</v>
      </c>
      <c r="B333">
        <v>190</v>
      </c>
      <c r="D333" t="s">
        <v>14</v>
      </c>
      <c r="E333">
        <v>52</v>
      </c>
    </row>
    <row r="334" spans="1:7" x14ac:dyDescent="0.3">
      <c r="A334" t="s">
        <v>20</v>
      </c>
      <c r="B334">
        <v>470</v>
      </c>
      <c r="D334" t="s">
        <v>14</v>
      </c>
      <c r="E334">
        <v>225</v>
      </c>
    </row>
    <row r="335" spans="1:7" x14ac:dyDescent="0.3">
      <c r="A335" t="s">
        <v>20</v>
      </c>
      <c r="B335">
        <v>253</v>
      </c>
      <c r="D335" t="s">
        <v>14</v>
      </c>
      <c r="E335">
        <v>38</v>
      </c>
    </row>
    <row r="336" spans="1:7" x14ac:dyDescent="0.3">
      <c r="A336" t="s">
        <v>20</v>
      </c>
      <c r="B336">
        <v>1113</v>
      </c>
      <c r="D336" t="s">
        <v>14</v>
      </c>
      <c r="E336">
        <v>15</v>
      </c>
    </row>
    <row r="337" spans="1:7" x14ac:dyDescent="0.3">
      <c r="A337" t="s">
        <v>20</v>
      </c>
      <c r="B337">
        <v>2283</v>
      </c>
      <c r="D337" t="s">
        <v>14</v>
      </c>
      <c r="E337">
        <v>37</v>
      </c>
    </row>
    <row r="338" spans="1:7" hidden="1" x14ac:dyDescent="0.3">
      <c r="A338" t="s">
        <v>14</v>
      </c>
      <c r="B338">
        <v>1072</v>
      </c>
      <c r="D338" t="s">
        <v>14</v>
      </c>
      <c r="E338">
        <v>112</v>
      </c>
      <c r="G338"/>
    </row>
    <row r="339" spans="1:7" x14ac:dyDescent="0.3">
      <c r="A339" t="s">
        <v>20</v>
      </c>
      <c r="B339">
        <v>1095</v>
      </c>
      <c r="D339" t="s">
        <v>14</v>
      </c>
      <c r="E339">
        <v>21</v>
      </c>
    </row>
    <row r="340" spans="1:7" x14ac:dyDescent="0.3">
      <c r="A340" t="s">
        <v>20</v>
      </c>
      <c r="B340">
        <v>1690</v>
      </c>
      <c r="D340" t="s">
        <v>14</v>
      </c>
      <c r="E340">
        <v>67</v>
      </c>
    </row>
    <row r="341" spans="1:7" hidden="1" x14ac:dyDescent="0.3">
      <c r="A341" t="s">
        <v>74</v>
      </c>
      <c r="B341">
        <v>1297</v>
      </c>
      <c r="D341" t="s">
        <v>14</v>
      </c>
      <c r="E341">
        <v>78</v>
      </c>
      <c r="G341"/>
    </row>
    <row r="342" spans="1:7" hidden="1" x14ac:dyDescent="0.3">
      <c r="A342" t="s">
        <v>14</v>
      </c>
      <c r="B342">
        <v>393</v>
      </c>
      <c r="D342" t="s">
        <v>14</v>
      </c>
      <c r="E342">
        <v>67</v>
      </c>
      <c r="G342"/>
    </row>
    <row r="343" spans="1:7" hidden="1" x14ac:dyDescent="0.3">
      <c r="A343" t="s">
        <v>14</v>
      </c>
      <c r="B343">
        <v>1257</v>
      </c>
      <c r="D343" t="s">
        <v>14</v>
      </c>
      <c r="E343">
        <v>263</v>
      </c>
      <c r="G343"/>
    </row>
    <row r="344" spans="1:7" hidden="1" x14ac:dyDescent="0.3">
      <c r="A344" t="s">
        <v>14</v>
      </c>
      <c r="B344">
        <v>328</v>
      </c>
      <c r="D344" t="s">
        <v>14</v>
      </c>
      <c r="E344">
        <v>1691</v>
      </c>
      <c r="G344"/>
    </row>
    <row r="345" spans="1:7" hidden="1" x14ac:dyDescent="0.3">
      <c r="A345" t="s">
        <v>14</v>
      </c>
      <c r="B345">
        <v>147</v>
      </c>
      <c r="D345" t="s">
        <v>14</v>
      </c>
      <c r="E345">
        <v>181</v>
      </c>
      <c r="G345"/>
    </row>
    <row r="346" spans="1:7" hidden="1" x14ac:dyDescent="0.3">
      <c r="A346" t="s">
        <v>14</v>
      </c>
      <c r="B346">
        <v>830</v>
      </c>
      <c r="D346" t="s">
        <v>14</v>
      </c>
      <c r="E346">
        <v>13</v>
      </c>
      <c r="G346"/>
    </row>
    <row r="347" spans="1:7" hidden="1" x14ac:dyDescent="0.3">
      <c r="A347" t="s">
        <v>14</v>
      </c>
      <c r="B347">
        <v>331</v>
      </c>
      <c r="D347" t="s">
        <v>14</v>
      </c>
      <c r="E347">
        <v>1</v>
      </c>
      <c r="G347"/>
    </row>
    <row r="348" spans="1:7" hidden="1" x14ac:dyDescent="0.3">
      <c r="A348" t="s">
        <v>14</v>
      </c>
      <c r="B348">
        <v>25</v>
      </c>
      <c r="D348" t="s">
        <v>14</v>
      </c>
      <c r="E348">
        <v>21</v>
      </c>
      <c r="G348"/>
    </row>
    <row r="349" spans="1:7" x14ac:dyDescent="0.3">
      <c r="A349" t="s">
        <v>20</v>
      </c>
      <c r="B349">
        <v>191</v>
      </c>
      <c r="D349" t="s">
        <v>14</v>
      </c>
      <c r="E349">
        <v>830</v>
      </c>
    </row>
    <row r="350" spans="1:7" hidden="1" x14ac:dyDescent="0.3">
      <c r="A350" t="s">
        <v>14</v>
      </c>
      <c r="B350">
        <v>3483</v>
      </c>
      <c r="D350" t="s">
        <v>14</v>
      </c>
      <c r="E350">
        <v>130</v>
      </c>
      <c r="G350"/>
    </row>
    <row r="351" spans="1:7" hidden="1" x14ac:dyDescent="0.3">
      <c r="A351" t="s">
        <v>14</v>
      </c>
      <c r="B351">
        <v>923</v>
      </c>
      <c r="D351" t="s">
        <v>14</v>
      </c>
      <c r="E351">
        <v>55</v>
      </c>
      <c r="G351"/>
    </row>
    <row r="352" spans="1:7" hidden="1" x14ac:dyDescent="0.3">
      <c r="A352" t="s">
        <v>14</v>
      </c>
      <c r="B352">
        <v>1</v>
      </c>
      <c r="D352" t="s">
        <v>14</v>
      </c>
      <c r="E352">
        <v>114</v>
      </c>
      <c r="G352"/>
    </row>
    <row r="353" spans="1:7" x14ac:dyDescent="0.3">
      <c r="A353" t="s">
        <v>20</v>
      </c>
      <c r="B353">
        <v>2013</v>
      </c>
      <c r="D353" t="s">
        <v>14</v>
      </c>
      <c r="E353">
        <v>594</v>
      </c>
    </row>
    <row r="354" spans="1:7" hidden="1" x14ac:dyDescent="0.3">
      <c r="A354" t="s">
        <v>14</v>
      </c>
      <c r="B354">
        <v>33</v>
      </c>
      <c r="D354" t="s">
        <v>14</v>
      </c>
      <c r="E354">
        <v>24</v>
      </c>
      <c r="G354"/>
    </row>
    <row r="355" spans="1:7" x14ac:dyDescent="0.3">
      <c r="A355" t="s">
        <v>20</v>
      </c>
      <c r="B355">
        <v>1703</v>
      </c>
      <c r="D355" t="s">
        <v>14</v>
      </c>
      <c r="E355">
        <v>252</v>
      </c>
    </row>
    <row r="356" spans="1:7" x14ac:dyDescent="0.3">
      <c r="A356" t="s">
        <v>20</v>
      </c>
      <c r="B356">
        <v>80</v>
      </c>
      <c r="D356" t="s">
        <v>14</v>
      </c>
      <c r="E356">
        <v>67</v>
      </c>
    </row>
    <row r="357" spans="1:7" hidden="1" x14ac:dyDescent="0.3">
      <c r="A357" t="s">
        <v>47</v>
      </c>
      <c r="B357">
        <v>86</v>
      </c>
      <c r="D357" t="s">
        <v>14</v>
      </c>
      <c r="E357">
        <v>742</v>
      </c>
      <c r="G357"/>
    </row>
    <row r="358" spans="1:7" hidden="1" x14ac:dyDescent="0.3">
      <c r="A358" t="s">
        <v>14</v>
      </c>
      <c r="B358">
        <v>40</v>
      </c>
      <c r="D358" t="s">
        <v>14</v>
      </c>
      <c r="E358">
        <v>75</v>
      </c>
      <c r="G358"/>
    </row>
    <row r="359" spans="1:7" x14ac:dyDescent="0.3">
      <c r="A359" t="s">
        <v>20</v>
      </c>
      <c r="B359">
        <v>41</v>
      </c>
      <c r="D359" t="s">
        <v>14</v>
      </c>
      <c r="E359">
        <v>4405</v>
      </c>
    </row>
    <row r="360" spans="1:7" hidden="1" x14ac:dyDescent="0.3">
      <c r="A360" t="s">
        <v>14</v>
      </c>
      <c r="B360">
        <v>23</v>
      </c>
      <c r="D360" t="s">
        <v>14</v>
      </c>
      <c r="E360">
        <v>92</v>
      </c>
      <c r="G360"/>
    </row>
    <row r="361" spans="1:7" x14ac:dyDescent="0.3">
      <c r="A361" t="s">
        <v>20</v>
      </c>
      <c r="B361">
        <v>187</v>
      </c>
      <c r="D361" t="s">
        <v>14</v>
      </c>
      <c r="E361">
        <v>64</v>
      </c>
    </row>
    <row r="362" spans="1:7" x14ac:dyDescent="0.3">
      <c r="A362" t="s">
        <v>20</v>
      </c>
      <c r="B362">
        <v>2875</v>
      </c>
      <c r="D362" t="s">
        <v>14</v>
      </c>
      <c r="E362">
        <v>64</v>
      </c>
    </row>
    <row r="363" spans="1:7" x14ac:dyDescent="0.3">
      <c r="A363" t="s">
        <v>20</v>
      </c>
      <c r="B363">
        <v>88</v>
      </c>
      <c r="D363" t="s">
        <v>14</v>
      </c>
      <c r="E363">
        <v>842</v>
      </c>
    </row>
    <row r="364" spans="1:7" x14ac:dyDescent="0.3">
      <c r="A364" t="s">
        <v>20</v>
      </c>
      <c r="B364">
        <v>191</v>
      </c>
      <c r="D364" t="s">
        <v>14</v>
      </c>
      <c r="E364">
        <v>112</v>
      </c>
    </row>
    <row r="365" spans="1:7" x14ac:dyDescent="0.3">
      <c r="A365" t="s">
        <v>20</v>
      </c>
      <c r="B365">
        <v>139</v>
      </c>
      <c r="D365" t="s">
        <v>14</v>
      </c>
      <c r="E365">
        <v>374</v>
      </c>
    </row>
    <row r="366" spans="1:7" x14ac:dyDescent="0.3">
      <c r="A366" t="s">
        <v>20</v>
      </c>
      <c r="B366">
        <v>186</v>
      </c>
    </row>
    <row r="367" spans="1:7" x14ac:dyDescent="0.3">
      <c r="A367" t="s">
        <v>20</v>
      </c>
      <c r="B367">
        <v>112</v>
      </c>
    </row>
    <row r="368" spans="1:7" x14ac:dyDescent="0.3">
      <c r="A368" t="s">
        <v>20</v>
      </c>
      <c r="B368">
        <v>101</v>
      </c>
    </row>
    <row r="369" spans="1:7" hidden="1" x14ac:dyDescent="0.3">
      <c r="A369" t="s">
        <v>14</v>
      </c>
      <c r="B369">
        <v>75</v>
      </c>
      <c r="G369"/>
    </row>
    <row r="370" spans="1:7" x14ac:dyDescent="0.3">
      <c r="A370" t="s">
        <v>20</v>
      </c>
      <c r="B370">
        <v>206</v>
      </c>
    </row>
    <row r="371" spans="1:7" x14ac:dyDescent="0.3">
      <c r="A371" t="s">
        <v>20</v>
      </c>
      <c r="B371">
        <v>154</v>
      </c>
    </row>
    <row r="372" spans="1:7" x14ac:dyDescent="0.3">
      <c r="A372" t="s">
        <v>20</v>
      </c>
      <c r="B372">
        <v>5966</v>
      </c>
    </row>
    <row r="373" spans="1:7" hidden="1" x14ac:dyDescent="0.3">
      <c r="A373" t="s">
        <v>14</v>
      </c>
      <c r="B373">
        <v>2176</v>
      </c>
      <c r="G373"/>
    </row>
    <row r="374" spans="1:7" x14ac:dyDescent="0.3">
      <c r="A374" t="s">
        <v>20</v>
      </c>
      <c r="B374">
        <v>169</v>
      </c>
    </row>
    <row r="375" spans="1:7" x14ac:dyDescent="0.3">
      <c r="A375" t="s">
        <v>20</v>
      </c>
      <c r="B375">
        <v>2106</v>
      </c>
    </row>
    <row r="376" spans="1:7" hidden="1" x14ac:dyDescent="0.3">
      <c r="A376" t="s">
        <v>14</v>
      </c>
      <c r="B376">
        <v>441</v>
      </c>
      <c r="G376"/>
    </row>
    <row r="377" spans="1:7" hidden="1" x14ac:dyDescent="0.3">
      <c r="A377" t="s">
        <v>14</v>
      </c>
      <c r="B377">
        <v>25</v>
      </c>
      <c r="G377"/>
    </row>
    <row r="378" spans="1:7" x14ac:dyDescent="0.3">
      <c r="A378" t="s">
        <v>20</v>
      </c>
      <c r="B378">
        <v>131</v>
      </c>
    </row>
    <row r="379" spans="1:7" hidden="1" x14ac:dyDescent="0.3">
      <c r="A379" t="s">
        <v>14</v>
      </c>
      <c r="B379">
        <v>127</v>
      </c>
      <c r="G379"/>
    </row>
    <row r="380" spans="1:7" hidden="1" x14ac:dyDescent="0.3">
      <c r="A380" t="s">
        <v>14</v>
      </c>
      <c r="B380">
        <v>355</v>
      </c>
      <c r="G380"/>
    </row>
    <row r="381" spans="1:7" hidden="1" x14ac:dyDescent="0.3">
      <c r="A381" t="s">
        <v>14</v>
      </c>
      <c r="B381">
        <v>44</v>
      </c>
      <c r="G381"/>
    </row>
    <row r="382" spans="1:7" x14ac:dyDescent="0.3">
      <c r="A382" t="s">
        <v>20</v>
      </c>
      <c r="B382">
        <v>84</v>
      </c>
    </row>
    <row r="383" spans="1:7" x14ac:dyDescent="0.3">
      <c r="A383" t="s">
        <v>20</v>
      </c>
      <c r="B383">
        <v>155</v>
      </c>
    </row>
    <row r="384" spans="1:7" hidden="1" x14ac:dyDescent="0.3">
      <c r="A384" t="s">
        <v>14</v>
      </c>
      <c r="B384">
        <v>67</v>
      </c>
      <c r="G384"/>
    </row>
    <row r="385" spans="1:7" x14ac:dyDescent="0.3">
      <c r="A385" t="s">
        <v>20</v>
      </c>
      <c r="B385">
        <v>189</v>
      </c>
    </row>
    <row r="386" spans="1:7" x14ac:dyDescent="0.3">
      <c r="A386" t="s">
        <v>20</v>
      </c>
      <c r="B386">
        <v>4799</v>
      </c>
    </row>
    <row r="387" spans="1:7" x14ac:dyDescent="0.3">
      <c r="A387" t="s">
        <v>20</v>
      </c>
      <c r="B387">
        <v>1137</v>
      </c>
    </row>
    <row r="388" spans="1:7" hidden="1" x14ac:dyDescent="0.3">
      <c r="A388" t="s">
        <v>14</v>
      </c>
      <c r="B388">
        <v>1068</v>
      </c>
      <c r="G388"/>
    </row>
    <row r="389" spans="1:7" hidden="1" x14ac:dyDescent="0.3">
      <c r="A389" t="s">
        <v>14</v>
      </c>
      <c r="B389">
        <v>424</v>
      </c>
      <c r="G389"/>
    </row>
    <row r="390" spans="1:7" hidden="1" x14ac:dyDescent="0.3">
      <c r="A390" t="s">
        <v>74</v>
      </c>
      <c r="B390">
        <v>145</v>
      </c>
      <c r="G390"/>
    </row>
    <row r="391" spans="1:7" x14ac:dyDescent="0.3">
      <c r="A391" t="s">
        <v>20</v>
      </c>
      <c r="B391">
        <v>1152</v>
      </c>
    </row>
    <row r="392" spans="1:7" x14ac:dyDescent="0.3">
      <c r="A392" t="s">
        <v>20</v>
      </c>
      <c r="B392">
        <v>50</v>
      </c>
    </row>
    <row r="393" spans="1:7" hidden="1" x14ac:dyDescent="0.3">
      <c r="A393" t="s">
        <v>14</v>
      </c>
      <c r="B393">
        <v>151</v>
      </c>
      <c r="G393"/>
    </row>
    <row r="394" spans="1:7" hidden="1" x14ac:dyDescent="0.3">
      <c r="A394" t="s">
        <v>14</v>
      </c>
      <c r="B394">
        <v>1608</v>
      </c>
      <c r="G394"/>
    </row>
    <row r="395" spans="1:7" x14ac:dyDescent="0.3">
      <c r="A395" t="s">
        <v>20</v>
      </c>
      <c r="B395">
        <v>3059</v>
      </c>
    </row>
    <row r="396" spans="1:7" x14ac:dyDescent="0.3">
      <c r="A396" t="s">
        <v>20</v>
      </c>
      <c r="B396">
        <v>34</v>
      </c>
    </row>
    <row r="397" spans="1:7" x14ac:dyDescent="0.3">
      <c r="A397" t="s">
        <v>20</v>
      </c>
      <c r="B397">
        <v>220</v>
      </c>
    </row>
    <row r="398" spans="1:7" x14ac:dyDescent="0.3">
      <c r="A398" t="s">
        <v>20</v>
      </c>
      <c r="B398">
        <v>1604</v>
      </c>
    </row>
    <row r="399" spans="1:7" x14ac:dyDescent="0.3">
      <c r="A399" t="s">
        <v>20</v>
      </c>
      <c r="B399">
        <v>454</v>
      </c>
    </row>
    <row r="400" spans="1:7" x14ac:dyDescent="0.3">
      <c r="A400" t="s">
        <v>20</v>
      </c>
      <c r="B400">
        <v>123</v>
      </c>
    </row>
    <row r="401" spans="1:7" hidden="1" x14ac:dyDescent="0.3">
      <c r="A401" t="s">
        <v>14</v>
      </c>
      <c r="B401">
        <v>941</v>
      </c>
      <c r="G401"/>
    </row>
    <row r="402" spans="1:7" hidden="1" x14ac:dyDescent="0.3">
      <c r="A402" t="s">
        <v>14</v>
      </c>
      <c r="B402">
        <v>1</v>
      </c>
      <c r="G402"/>
    </row>
    <row r="403" spans="1:7" x14ac:dyDescent="0.3">
      <c r="A403" t="s">
        <v>20</v>
      </c>
      <c r="B403">
        <v>299</v>
      </c>
    </row>
    <row r="404" spans="1:7" hidden="1" x14ac:dyDescent="0.3">
      <c r="A404" t="s">
        <v>14</v>
      </c>
      <c r="B404">
        <v>40</v>
      </c>
      <c r="G404"/>
    </row>
    <row r="405" spans="1:7" hidden="1" x14ac:dyDescent="0.3">
      <c r="A405" t="s">
        <v>14</v>
      </c>
      <c r="B405">
        <v>3015</v>
      </c>
      <c r="G405"/>
    </row>
    <row r="406" spans="1:7" x14ac:dyDescent="0.3">
      <c r="A406" t="s">
        <v>20</v>
      </c>
      <c r="B406">
        <v>2237</v>
      </c>
    </row>
    <row r="407" spans="1:7" hidden="1" x14ac:dyDescent="0.3">
      <c r="A407" t="s">
        <v>14</v>
      </c>
      <c r="B407">
        <v>435</v>
      </c>
      <c r="G407"/>
    </row>
    <row r="408" spans="1:7" x14ac:dyDescent="0.3">
      <c r="A408" t="s">
        <v>20</v>
      </c>
      <c r="B408">
        <v>645</v>
      </c>
    </row>
    <row r="409" spans="1:7" x14ac:dyDescent="0.3">
      <c r="A409" t="s">
        <v>20</v>
      </c>
      <c r="B409">
        <v>484</v>
      </c>
    </row>
    <row r="410" spans="1:7" x14ac:dyDescent="0.3">
      <c r="A410" t="s">
        <v>20</v>
      </c>
      <c r="B410">
        <v>154</v>
      </c>
    </row>
    <row r="411" spans="1:7" hidden="1" x14ac:dyDescent="0.3">
      <c r="A411" t="s">
        <v>14</v>
      </c>
      <c r="B411">
        <v>714</v>
      </c>
      <c r="G411"/>
    </row>
    <row r="412" spans="1:7" hidden="1" x14ac:dyDescent="0.3">
      <c r="A412" t="s">
        <v>47</v>
      </c>
      <c r="B412">
        <v>1111</v>
      </c>
      <c r="G412"/>
    </row>
    <row r="413" spans="1:7" x14ac:dyDescent="0.3">
      <c r="A413" t="s">
        <v>20</v>
      </c>
      <c r="B413">
        <v>82</v>
      </c>
    </row>
    <row r="414" spans="1:7" x14ac:dyDescent="0.3">
      <c r="A414" t="s">
        <v>20</v>
      </c>
      <c r="B414">
        <v>134</v>
      </c>
    </row>
    <row r="415" spans="1:7" hidden="1" x14ac:dyDescent="0.3">
      <c r="A415" t="s">
        <v>47</v>
      </c>
      <c r="B415">
        <v>1089</v>
      </c>
      <c r="G415"/>
    </row>
    <row r="416" spans="1:7" hidden="1" x14ac:dyDescent="0.3">
      <c r="A416" t="s">
        <v>14</v>
      </c>
      <c r="B416">
        <v>5497</v>
      </c>
      <c r="G416"/>
    </row>
    <row r="417" spans="1:7" hidden="1" x14ac:dyDescent="0.3">
      <c r="A417" t="s">
        <v>14</v>
      </c>
      <c r="B417">
        <v>418</v>
      </c>
      <c r="G417"/>
    </row>
    <row r="418" spans="1:7" hidden="1" x14ac:dyDescent="0.3">
      <c r="A418" t="s">
        <v>14</v>
      </c>
      <c r="B418">
        <v>1439</v>
      </c>
      <c r="G418"/>
    </row>
    <row r="419" spans="1:7" hidden="1" x14ac:dyDescent="0.3">
      <c r="A419" t="s">
        <v>14</v>
      </c>
      <c r="B419">
        <v>15</v>
      </c>
      <c r="G419"/>
    </row>
    <row r="420" spans="1:7" hidden="1" x14ac:dyDescent="0.3">
      <c r="A420" t="s">
        <v>14</v>
      </c>
      <c r="B420">
        <v>1999</v>
      </c>
      <c r="G420"/>
    </row>
    <row r="421" spans="1:7" x14ac:dyDescent="0.3">
      <c r="A421" t="s">
        <v>20</v>
      </c>
      <c r="B421">
        <v>5203</v>
      </c>
    </row>
    <row r="422" spans="1:7" x14ac:dyDescent="0.3">
      <c r="A422" t="s">
        <v>20</v>
      </c>
      <c r="B422">
        <v>94</v>
      </c>
    </row>
    <row r="423" spans="1:7" hidden="1" x14ac:dyDescent="0.3">
      <c r="A423" t="s">
        <v>14</v>
      </c>
      <c r="B423">
        <v>118</v>
      </c>
      <c r="G423"/>
    </row>
    <row r="424" spans="1:7" x14ac:dyDescent="0.3">
      <c r="A424" t="s">
        <v>20</v>
      </c>
      <c r="B424">
        <v>205</v>
      </c>
    </row>
    <row r="425" spans="1:7" hidden="1" x14ac:dyDescent="0.3">
      <c r="A425" t="s">
        <v>14</v>
      </c>
      <c r="B425">
        <v>162</v>
      </c>
      <c r="G425"/>
    </row>
    <row r="426" spans="1:7" hidden="1" x14ac:dyDescent="0.3">
      <c r="A426" t="s">
        <v>14</v>
      </c>
      <c r="B426">
        <v>83</v>
      </c>
      <c r="G426"/>
    </row>
    <row r="427" spans="1:7" x14ac:dyDescent="0.3">
      <c r="A427" t="s">
        <v>20</v>
      </c>
      <c r="B427">
        <v>92</v>
      </c>
    </row>
    <row r="428" spans="1:7" x14ac:dyDescent="0.3">
      <c r="A428" t="s">
        <v>20</v>
      </c>
      <c r="B428">
        <v>219</v>
      </c>
    </row>
    <row r="429" spans="1:7" x14ac:dyDescent="0.3">
      <c r="A429" t="s">
        <v>20</v>
      </c>
      <c r="B429">
        <v>2526</v>
      </c>
    </row>
    <row r="430" spans="1:7" hidden="1" x14ac:dyDescent="0.3">
      <c r="A430" t="s">
        <v>14</v>
      </c>
      <c r="B430">
        <v>747</v>
      </c>
      <c r="G430"/>
    </row>
    <row r="431" spans="1:7" hidden="1" x14ac:dyDescent="0.3">
      <c r="A431" t="s">
        <v>74</v>
      </c>
      <c r="B431">
        <v>2138</v>
      </c>
      <c r="G431"/>
    </row>
    <row r="432" spans="1:7" hidden="1" x14ac:dyDescent="0.3">
      <c r="A432" t="s">
        <v>14</v>
      </c>
      <c r="B432">
        <v>84</v>
      </c>
      <c r="G432"/>
    </row>
    <row r="433" spans="1:7" x14ac:dyDescent="0.3">
      <c r="A433" t="s">
        <v>20</v>
      </c>
      <c r="B433">
        <v>94</v>
      </c>
    </row>
    <row r="434" spans="1:7" hidden="1" x14ac:dyDescent="0.3">
      <c r="A434" t="s">
        <v>14</v>
      </c>
      <c r="B434">
        <v>91</v>
      </c>
      <c r="G434"/>
    </row>
    <row r="435" spans="1:7" hidden="1" x14ac:dyDescent="0.3">
      <c r="A435" t="s">
        <v>14</v>
      </c>
      <c r="B435">
        <v>792</v>
      </c>
      <c r="G435"/>
    </row>
    <row r="436" spans="1:7" hidden="1" x14ac:dyDescent="0.3">
      <c r="A436" t="s">
        <v>74</v>
      </c>
      <c r="B436">
        <v>10</v>
      </c>
      <c r="G436"/>
    </row>
    <row r="437" spans="1:7" x14ac:dyDescent="0.3">
      <c r="A437" t="s">
        <v>20</v>
      </c>
      <c r="B437">
        <v>1713</v>
      </c>
    </row>
    <row r="438" spans="1:7" x14ac:dyDescent="0.3">
      <c r="A438" t="s">
        <v>20</v>
      </c>
      <c r="B438">
        <v>249</v>
      </c>
    </row>
    <row r="439" spans="1:7" x14ac:dyDescent="0.3">
      <c r="A439" t="s">
        <v>20</v>
      </c>
      <c r="B439">
        <v>192</v>
      </c>
    </row>
    <row r="440" spans="1:7" x14ac:dyDescent="0.3">
      <c r="A440" t="s">
        <v>20</v>
      </c>
      <c r="B440">
        <v>247</v>
      </c>
    </row>
    <row r="441" spans="1:7" x14ac:dyDescent="0.3">
      <c r="A441" t="s">
        <v>20</v>
      </c>
      <c r="B441">
        <v>2293</v>
      </c>
    </row>
    <row r="442" spans="1:7" x14ac:dyDescent="0.3">
      <c r="A442" t="s">
        <v>20</v>
      </c>
      <c r="B442">
        <v>3131</v>
      </c>
    </row>
    <row r="443" spans="1:7" hidden="1" x14ac:dyDescent="0.3">
      <c r="A443" t="s">
        <v>14</v>
      </c>
      <c r="B443">
        <v>32</v>
      </c>
      <c r="G443"/>
    </row>
    <row r="444" spans="1:7" x14ac:dyDescent="0.3">
      <c r="A444" t="s">
        <v>20</v>
      </c>
      <c r="B444">
        <v>143</v>
      </c>
    </row>
    <row r="445" spans="1:7" hidden="1" x14ac:dyDescent="0.3">
      <c r="A445" t="s">
        <v>74</v>
      </c>
      <c r="B445">
        <v>90</v>
      </c>
      <c r="G445"/>
    </row>
    <row r="446" spans="1:7" x14ac:dyDescent="0.3">
      <c r="A446" t="s">
        <v>20</v>
      </c>
      <c r="B446">
        <v>296</v>
      </c>
    </row>
    <row r="447" spans="1:7" x14ac:dyDescent="0.3">
      <c r="A447" t="s">
        <v>20</v>
      </c>
      <c r="B447">
        <v>170</v>
      </c>
    </row>
    <row r="448" spans="1:7" hidden="1" x14ac:dyDescent="0.3">
      <c r="A448" t="s">
        <v>14</v>
      </c>
      <c r="B448">
        <v>186</v>
      </c>
      <c r="G448"/>
    </row>
    <row r="449" spans="1:7" hidden="1" x14ac:dyDescent="0.3">
      <c r="A449" t="s">
        <v>74</v>
      </c>
      <c r="B449">
        <v>439</v>
      </c>
      <c r="G449"/>
    </row>
    <row r="450" spans="1:7" hidden="1" x14ac:dyDescent="0.3">
      <c r="A450" t="s">
        <v>14</v>
      </c>
      <c r="B450">
        <v>605</v>
      </c>
      <c r="G450"/>
    </row>
    <row r="451" spans="1:7" x14ac:dyDescent="0.3">
      <c r="A451" t="s">
        <v>20</v>
      </c>
      <c r="B451">
        <v>86</v>
      </c>
    </row>
    <row r="452" spans="1:7" hidden="1" x14ac:dyDescent="0.3">
      <c r="A452" t="s">
        <v>14</v>
      </c>
      <c r="B452">
        <v>1</v>
      </c>
      <c r="G452"/>
    </row>
    <row r="453" spans="1:7" x14ac:dyDescent="0.3">
      <c r="A453" t="s">
        <v>20</v>
      </c>
      <c r="B453">
        <v>6286</v>
      </c>
    </row>
    <row r="454" spans="1:7" hidden="1" x14ac:dyDescent="0.3">
      <c r="A454" t="s">
        <v>14</v>
      </c>
      <c r="B454">
        <v>31</v>
      </c>
      <c r="G454"/>
    </row>
    <row r="455" spans="1:7" hidden="1" x14ac:dyDescent="0.3">
      <c r="A455" t="s">
        <v>14</v>
      </c>
      <c r="B455">
        <v>1181</v>
      </c>
      <c r="G455"/>
    </row>
    <row r="456" spans="1:7" hidden="1" x14ac:dyDescent="0.3">
      <c r="A456" t="s">
        <v>14</v>
      </c>
      <c r="B456">
        <v>39</v>
      </c>
      <c r="G456"/>
    </row>
    <row r="457" spans="1:7" x14ac:dyDescent="0.3">
      <c r="A457" t="s">
        <v>20</v>
      </c>
      <c r="B457">
        <v>3727</v>
      </c>
    </row>
    <row r="458" spans="1:7" x14ac:dyDescent="0.3">
      <c r="A458" t="s">
        <v>20</v>
      </c>
      <c r="B458">
        <v>1605</v>
      </c>
    </row>
    <row r="459" spans="1:7" hidden="1" x14ac:dyDescent="0.3">
      <c r="A459" t="s">
        <v>14</v>
      </c>
      <c r="B459">
        <v>46</v>
      </c>
      <c r="G459"/>
    </row>
    <row r="460" spans="1:7" x14ac:dyDescent="0.3">
      <c r="A460" t="s">
        <v>20</v>
      </c>
      <c r="B460">
        <v>2120</v>
      </c>
    </row>
    <row r="461" spans="1:7" hidden="1" x14ac:dyDescent="0.3">
      <c r="A461" t="s">
        <v>14</v>
      </c>
      <c r="B461">
        <v>105</v>
      </c>
      <c r="G461"/>
    </row>
    <row r="462" spans="1:7" x14ac:dyDescent="0.3">
      <c r="A462" t="s">
        <v>20</v>
      </c>
      <c r="B462">
        <v>50</v>
      </c>
    </row>
    <row r="463" spans="1:7" x14ac:dyDescent="0.3">
      <c r="A463" t="s">
        <v>20</v>
      </c>
      <c r="B463">
        <v>2080</v>
      </c>
    </row>
    <row r="464" spans="1:7" hidden="1" x14ac:dyDescent="0.3">
      <c r="A464" t="s">
        <v>14</v>
      </c>
      <c r="B464">
        <v>535</v>
      </c>
      <c r="G464"/>
    </row>
    <row r="465" spans="1:7" x14ac:dyDescent="0.3">
      <c r="A465" t="s">
        <v>20</v>
      </c>
      <c r="B465">
        <v>2105</v>
      </c>
    </row>
    <row r="466" spans="1:7" x14ac:dyDescent="0.3">
      <c r="A466" t="s">
        <v>20</v>
      </c>
      <c r="B466">
        <v>2436</v>
      </c>
    </row>
    <row r="467" spans="1:7" x14ac:dyDescent="0.3">
      <c r="A467" t="s">
        <v>20</v>
      </c>
      <c r="B467">
        <v>80</v>
      </c>
    </row>
    <row r="468" spans="1:7" x14ac:dyDescent="0.3">
      <c r="A468" t="s">
        <v>20</v>
      </c>
      <c r="B468">
        <v>42</v>
      </c>
    </row>
    <row r="469" spans="1:7" x14ac:dyDescent="0.3">
      <c r="A469" t="s">
        <v>20</v>
      </c>
      <c r="B469">
        <v>139</v>
      </c>
    </row>
    <row r="470" spans="1:7" hidden="1" x14ac:dyDescent="0.3">
      <c r="A470" t="s">
        <v>14</v>
      </c>
      <c r="B470">
        <v>16</v>
      </c>
      <c r="G470"/>
    </row>
    <row r="471" spans="1:7" x14ac:dyDescent="0.3">
      <c r="A471" t="s">
        <v>20</v>
      </c>
      <c r="B471">
        <v>159</v>
      </c>
    </row>
    <row r="472" spans="1:7" x14ac:dyDescent="0.3">
      <c r="A472" t="s">
        <v>20</v>
      </c>
      <c r="B472">
        <v>381</v>
      </c>
    </row>
    <row r="473" spans="1:7" x14ac:dyDescent="0.3">
      <c r="A473" t="s">
        <v>20</v>
      </c>
      <c r="B473">
        <v>194</v>
      </c>
    </row>
    <row r="474" spans="1:7" hidden="1" x14ac:dyDescent="0.3">
      <c r="A474" t="s">
        <v>14</v>
      </c>
      <c r="B474">
        <v>575</v>
      </c>
      <c r="G474"/>
    </row>
    <row r="475" spans="1:7" x14ac:dyDescent="0.3">
      <c r="A475" t="s">
        <v>20</v>
      </c>
      <c r="B475">
        <v>106</v>
      </c>
    </row>
    <row r="476" spans="1:7" x14ac:dyDescent="0.3">
      <c r="A476" t="s">
        <v>20</v>
      </c>
      <c r="B476">
        <v>142</v>
      </c>
    </row>
    <row r="477" spans="1:7" x14ac:dyDescent="0.3">
      <c r="A477" t="s">
        <v>20</v>
      </c>
      <c r="B477">
        <v>211</v>
      </c>
    </row>
    <row r="478" spans="1:7" hidden="1" x14ac:dyDescent="0.3">
      <c r="A478" t="s">
        <v>14</v>
      </c>
      <c r="B478">
        <v>1120</v>
      </c>
      <c r="G478"/>
    </row>
    <row r="479" spans="1:7" hidden="1" x14ac:dyDescent="0.3">
      <c r="A479" t="s">
        <v>14</v>
      </c>
      <c r="B479">
        <v>113</v>
      </c>
      <c r="G479"/>
    </row>
    <row r="480" spans="1:7" x14ac:dyDescent="0.3">
      <c r="A480" t="s">
        <v>20</v>
      </c>
      <c r="B480">
        <v>2756</v>
      </c>
    </row>
    <row r="481" spans="1:7" x14ac:dyDescent="0.3">
      <c r="A481" t="s">
        <v>20</v>
      </c>
      <c r="B481">
        <v>173</v>
      </c>
    </row>
    <row r="482" spans="1:7" x14ac:dyDescent="0.3">
      <c r="A482" t="s">
        <v>20</v>
      </c>
      <c r="B482">
        <v>87</v>
      </c>
    </row>
    <row r="483" spans="1:7" hidden="1" x14ac:dyDescent="0.3">
      <c r="A483" t="s">
        <v>14</v>
      </c>
      <c r="B483">
        <v>1538</v>
      </c>
      <c r="G483"/>
    </row>
    <row r="484" spans="1:7" hidden="1" x14ac:dyDescent="0.3">
      <c r="A484" t="s">
        <v>14</v>
      </c>
      <c r="B484">
        <v>9</v>
      </c>
      <c r="G484"/>
    </row>
    <row r="485" spans="1:7" hidden="1" x14ac:dyDescent="0.3">
      <c r="A485" t="s">
        <v>14</v>
      </c>
      <c r="B485">
        <v>554</v>
      </c>
      <c r="G485"/>
    </row>
    <row r="486" spans="1:7" x14ac:dyDescent="0.3">
      <c r="A486" t="s">
        <v>20</v>
      </c>
      <c r="B486">
        <v>1572</v>
      </c>
    </row>
    <row r="487" spans="1:7" hidden="1" x14ac:dyDescent="0.3">
      <c r="A487" t="s">
        <v>14</v>
      </c>
      <c r="B487">
        <v>648</v>
      </c>
      <c r="G487"/>
    </row>
    <row r="488" spans="1:7" hidden="1" x14ac:dyDescent="0.3">
      <c r="A488" t="s">
        <v>14</v>
      </c>
      <c r="B488">
        <v>21</v>
      </c>
      <c r="G488"/>
    </row>
    <row r="489" spans="1:7" x14ac:dyDescent="0.3">
      <c r="A489" t="s">
        <v>20</v>
      </c>
      <c r="B489">
        <v>2346</v>
      </c>
    </row>
    <row r="490" spans="1:7" x14ac:dyDescent="0.3">
      <c r="A490" t="s">
        <v>20</v>
      </c>
      <c r="B490">
        <v>115</v>
      </c>
    </row>
    <row r="491" spans="1:7" x14ac:dyDescent="0.3">
      <c r="A491" t="s">
        <v>20</v>
      </c>
      <c r="B491">
        <v>85</v>
      </c>
    </row>
    <row r="492" spans="1:7" x14ac:dyDescent="0.3">
      <c r="A492" t="s">
        <v>20</v>
      </c>
      <c r="B492">
        <v>144</v>
      </c>
    </row>
    <row r="493" spans="1:7" x14ac:dyDescent="0.3">
      <c r="A493" t="s">
        <v>20</v>
      </c>
      <c r="B493">
        <v>2443</v>
      </c>
    </row>
    <row r="494" spans="1:7" hidden="1" x14ac:dyDescent="0.3">
      <c r="A494" t="s">
        <v>74</v>
      </c>
      <c r="B494">
        <v>595</v>
      </c>
      <c r="G494"/>
    </row>
    <row r="495" spans="1:7" x14ac:dyDescent="0.3">
      <c r="A495" t="s">
        <v>20</v>
      </c>
      <c r="B495">
        <v>64</v>
      </c>
    </row>
    <row r="496" spans="1:7" x14ac:dyDescent="0.3">
      <c r="A496" t="s">
        <v>20</v>
      </c>
      <c r="B496">
        <v>268</v>
      </c>
    </row>
    <row r="497" spans="1:7" x14ac:dyDescent="0.3">
      <c r="A497" t="s">
        <v>20</v>
      </c>
      <c r="B497">
        <v>195</v>
      </c>
    </row>
    <row r="498" spans="1:7" hidden="1" x14ac:dyDescent="0.3">
      <c r="A498" t="s">
        <v>14</v>
      </c>
      <c r="B498">
        <v>54</v>
      </c>
      <c r="G498"/>
    </row>
    <row r="499" spans="1:7" hidden="1" x14ac:dyDescent="0.3">
      <c r="A499" t="s">
        <v>14</v>
      </c>
      <c r="B499">
        <v>120</v>
      </c>
      <c r="G499"/>
    </row>
    <row r="500" spans="1:7" hidden="1" x14ac:dyDescent="0.3">
      <c r="A500" t="s">
        <v>14</v>
      </c>
      <c r="B500">
        <v>579</v>
      </c>
      <c r="G500"/>
    </row>
    <row r="501" spans="1:7" hidden="1" x14ac:dyDescent="0.3">
      <c r="A501" t="s">
        <v>14</v>
      </c>
      <c r="B501">
        <v>2072</v>
      </c>
      <c r="G501"/>
    </row>
    <row r="502" spans="1:7" hidden="1" x14ac:dyDescent="0.3">
      <c r="A502" t="s">
        <v>14</v>
      </c>
      <c r="B502">
        <v>0</v>
      </c>
      <c r="G502"/>
    </row>
    <row r="503" spans="1:7" hidden="1" x14ac:dyDescent="0.3">
      <c r="A503" t="s">
        <v>14</v>
      </c>
      <c r="B503">
        <v>1796</v>
      </c>
      <c r="G503"/>
    </row>
    <row r="504" spans="1:7" x14ac:dyDescent="0.3">
      <c r="A504" t="s">
        <v>20</v>
      </c>
      <c r="B504">
        <v>186</v>
      </c>
    </row>
    <row r="505" spans="1:7" x14ac:dyDescent="0.3">
      <c r="A505" t="s">
        <v>20</v>
      </c>
      <c r="B505">
        <v>460</v>
      </c>
    </row>
    <row r="506" spans="1:7" hidden="1" x14ac:dyDescent="0.3">
      <c r="A506" t="s">
        <v>14</v>
      </c>
      <c r="B506">
        <v>62</v>
      </c>
      <c r="G506"/>
    </row>
    <row r="507" spans="1:7" hidden="1" x14ac:dyDescent="0.3">
      <c r="A507" t="s">
        <v>14</v>
      </c>
      <c r="B507">
        <v>347</v>
      </c>
      <c r="G507"/>
    </row>
    <row r="508" spans="1:7" x14ac:dyDescent="0.3">
      <c r="A508" t="s">
        <v>20</v>
      </c>
      <c r="B508">
        <v>2528</v>
      </c>
    </row>
    <row r="509" spans="1:7" hidden="1" x14ac:dyDescent="0.3">
      <c r="A509" t="s">
        <v>14</v>
      </c>
      <c r="B509">
        <v>19</v>
      </c>
      <c r="G509"/>
    </row>
    <row r="510" spans="1:7" x14ac:dyDescent="0.3">
      <c r="A510" t="s">
        <v>20</v>
      </c>
      <c r="B510">
        <v>3657</v>
      </c>
    </row>
    <row r="511" spans="1:7" hidden="1" x14ac:dyDescent="0.3">
      <c r="A511" t="s">
        <v>14</v>
      </c>
      <c r="B511">
        <v>1258</v>
      </c>
      <c r="G511"/>
    </row>
    <row r="512" spans="1:7" x14ac:dyDescent="0.3">
      <c r="A512" t="s">
        <v>20</v>
      </c>
      <c r="B512">
        <v>131</v>
      </c>
    </row>
    <row r="513" spans="1:7" hidden="1" x14ac:dyDescent="0.3">
      <c r="A513" t="s">
        <v>14</v>
      </c>
      <c r="B513">
        <v>362</v>
      </c>
      <c r="G513"/>
    </row>
    <row r="514" spans="1:7" x14ac:dyDescent="0.3">
      <c r="A514" t="s">
        <v>20</v>
      </c>
      <c r="B514">
        <v>239</v>
      </c>
    </row>
    <row r="515" spans="1:7" hidden="1" x14ac:dyDescent="0.3">
      <c r="A515" t="s">
        <v>74</v>
      </c>
      <c r="B515">
        <v>35</v>
      </c>
      <c r="G515"/>
    </row>
    <row r="516" spans="1:7" hidden="1" x14ac:dyDescent="0.3">
      <c r="A516" t="s">
        <v>74</v>
      </c>
      <c r="B516">
        <v>528</v>
      </c>
      <c r="G516"/>
    </row>
    <row r="517" spans="1:7" hidden="1" x14ac:dyDescent="0.3">
      <c r="A517" t="s">
        <v>14</v>
      </c>
      <c r="B517">
        <v>133</v>
      </c>
      <c r="G517"/>
    </row>
    <row r="518" spans="1:7" hidden="1" x14ac:dyDescent="0.3">
      <c r="A518" t="s">
        <v>14</v>
      </c>
      <c r="B518">
        <v>846</v>
      </c>
      <c r="G518"/>
    </row>
    <row r="519" spans="1:7" x14ac:dyDescent="0.3">
      <c r="A519" t="s">
        <v>20</v>
      </c>
      <c r="B519">
        <v>78</v>
      </c>
    </row>
    <row r="520" spans="1:7" hidden="1" x14ac:dyDescent="0.3">
      <c r="A520" t="s">
        <v>14</v>
      </c>
      <c r="B520">
        <v>10</v>
      </c>
      <c r="G520"/>
    </row>
    <row r="521" spans="1:7" x14ac:dyDescent="0.3">
      <c r="A521" t="s">
        <v>20</v>
      </c>
      <c r="B521">
        <v>1773</v>
      </c>
    </row>
    <row r="522" spans="1:7" x14ac:dyDescent="0.3">
      <c r="A522" t="s">
        <v>20</v>
      </c>
      <c r="B522">
        <v>32</v>
      </c>
    </row>
    <row r="523" spans="1:7" x14ac:dyDescent="0.3">
      <c r="A523" t="s">
        <v>20</v>
      </c>
      <c r="B523">
        <v>369</v>
      </c>
    </row>
    <row r="524" spans="1:7" hidden="1" x14ac:dyDescent="0.3">
      <c r="A524" t="s">
        <v>14</v>
      </c>
      <c r="B524">
        <v>191</v>
      </c>
      <c r="G524"/>
    </row>
    <row r="525" spans="1:7" x14ac:dyDescent="0.3">
      <c r="A525" t="s">
        <v>20</v>
      </c>
      <c r="B525">
        <v>89</v>
      </c>
    </row>
    <row r="526" spans="1:7" hidden="1" x14ac:dyDescent="0.3">
      <c r="A526" t="s">
        <v>14</v>
      </c>
      <c r="B526">
        <v>1979</v>
      </c>
      <c r="G526"/>
    </row>
    <row r="527" spans="1:7" hidden="1" x14ac:dyDescent="0.3">
      <c r="A527" t="s">
        <v>14</v>
      </c>
      <c r="B527">
        <v>63</v>
      </c>
      <c r="G527"/>
    </row>
    <row r="528" spans="1:7" x14ac:dyDescent="0.3">
      <c r="A528" t="s">
        <v>20</v>
      </c>
      <c r="B528">
        <v>147</v>
      </c>
    </row>
    <row r="529" spans="1:7" hidden="1" x14ac:dyDescent="0.3">
      <c r="A529" t="s">
        <v>14</v>
      </c>
      <c r="B529">
        <v>6080</v>
      </c>
      <c r="G529"/>
    </row>
    <row r="530" spans="1:7" hidden="1" x14ac:dyDescent="0.3">
      <c r="A530" t="s">
        <v>14</v>
      </c>
      <c r="B530">
        <v>80</v>
      </c>
      <c r="G530"/>
    </row>
    <row r="531" spans="1:7" hidden="1" x14ac:dyDescent="0.3">
      <c r="A531" t="s">
        <v>14</v>
      </c>
      <c r="B531">
        <v>9</v>
      </c>
      <c r="G531"/>
    </row>
    <row r="532" spans="1:7" hidden="1" x14ac:dyDescent="0.3">
      <c r="A532" t="s">
        <v>14</v>
      </c>
      <c r="B532">
        <v>1784</v>
      </c>
      <c r="G532"/>
    </row>
    <row r="533" spans="1:7" hidden="1" x14ac:dyDescent="0.3">
      <c r="A533" t="s">
        <v>47</v>
      </c>
      <c r="B533">
        <v>3640</v>
      </c>
      <c r="G533"/>
    </row>
    <row r="534" spans="1:7" x14ac:dyDescent="0.3">
      <c r="A534" t="s">
        <v>20</v>
      </c>
      <c r="B534">
        <v>126</v>
      </c>
    </row>
    <row r="535" spans="1:7" x14ac:dyDescent="0.3">
      <c r="A535" t="s">
        <v>20</v>
      </c>
      <c r="B535">
        <v>2218</v>
      </c>
    </row>
    <row r="536" spans="1:7" hidden="1" x14ac:dyDescent="0.3">
      <c r="A536" t="s">
        <v>14</v>
      </c>
      <c r="B536">
        <v>243</v>
      </c>
      <c r="G536"/>
    </row>
    <row r="537" spans="1:7" x14ac:dyDescent="0.3">
      <c r="A537" t="s">
        <v>20</v>
      </c>
      <c r="B537">
        <v>202</v>
      </c>
    </row>
    <row r="538" spans="1:7" x14ac:dyDescent="0.3">
      <c r="A538" t="s">
        <v>20</v>
      </c>
      <c r="B538">
        <v>140</v>
      </c>
    </row>
    <row r="539" spans="1:7" x14ac:dyDescent="0.3">
      <c r="A539" t="s">
        <v>20</v>
      </c>
      <c r="B539">
        <v>1052</v>
      </c>
    </row>
    <row r="540" spans="1:7" hidden="1" x14ac:dyDescent="0.3">
      <c r="A540" t="s">
        <v>14</v>
      </c>
      <c r="B540">
        <v>1296</v>
      </c>
      <c r="G540"/>
    </row>
    <row r="541" spans="1:7" hidden="1" x14ac:dyDescent="0.3">
      <c r="A541" t="s">
        <v>14</v>
      </c>
      <c r="B541">
        <v>77</v>
      </c>
      <c r="G541"/>
    </row>
    <row r="542" spans="1:7" x14ac:dyDescent="0.3">
      <c r="A542" t="s">
        <v>20</v>
      </c>
      <c r="B542">
        <v>247</v>
      </c>
    </row>
    <row r="543" spans="1:7" hidden="1" x14ac:dyDescent="0.3">
      <c r="A543" t="s">
        <v>14</v>
      </c>
      <c r="B543">
        <v>395</v>
      </c>
      <c r="G543"/>
    </row>
    <row r="544" spans="1:7" hidden="1" x14ac:dyDescent="0.3">
      <c r="A544" t="s">
        <v>14</v>
      </c>
      <c r="B544">
        <v>49</v>
      </c>
      <c r="G544"/>
    </row>
    <row r="545" spans="1:7" hidden="1" x14ac:dyDescent="0.3">
      <c r="A545" t="s">
        <v>14</v>
      </c>
      <c r="B545">
        <v>180</v>
      </c>
      <c r="G545"/>
    </row>
    <row r="546" spans="1:7" x14ac:dyDescent="0.3">
      <c r="A546" t="s">
        <v>20</v>
      </c>
      <c r="B546">
        <v>84</v>
      </c>
    </row>
    <row r="547" spans="1:7" hidden="1" x14ac:dyDescent="0.3">
      <c r="A547" t="s">
        <v>14</v>
      </c>
      <c r="B547">
        <v>2690</v>
      </c>
      <c r="G547"/>
    </row>
    <row r="548" spans="1:7" x14ac:dyDescent="0.3">
      <c r="A548" t="s">
        <v>20</v>
      </c>
      <c r="B548">
        <v>88</v>
      </c>
    </row>
    <row r="549" spans="1:7" x14ac:dyDescent="0.3">
      <c r="A549" t="s">
        <v>20</v>
      </c>
      <c r="B549">
        <v>156</v>
      </c>
    </row>
    <row r="550" spans="1:7" x14ac:dyDescent="0.3">
      <c r="A550" t="s">
        <v>20</v>
      </c>
      <c r="B550">
        <v>2985</v>
      </c>
    </row>
    <row r="551" spans="1:7" x14ac:dyDescent="0.3">
      <c r="A551" t="s">
        <v>20</v>
      </c>
      <c r="B551">
        <v>762</v>
      </c>
    </row>
    <row r="552" spans="1:7" hidden="1" x14ac:dyDescent="0.3">
      <c r="A552" t="s">
        <v>74</v>
      </c>
      <c r="B552">
        <v>1</v>
      </c>
      <c r="G552"/>
    </row>
    <row r="553" spans="1:7" hidden="1" x14ac:dyDescent="0.3">
      <c r="A553" t="s">
        <v>14</v>
      </c>
      <c r="B553">
        <v>2779</v>
      </c>
      <c r="G553"/>
    </row>
    <row r="554" spans="1:7" hidden="1" x14ac:dyDescent="0.3">
      <c r="A554" t="s">
        <v>14</v>
      </c>
      <c r="B554">
        <v>92</v>
      </c>
      <c r="G554"/>
    </row>
    <row r="555" spans="1:7" hidden="1" x14ac:dyDescent="0.3">
      <c r="A555" t="s">
        <v>14</v>
      </c>
      <c r="B555">
        <v>1028</v>
      </c>
      <c r="G555"/>
    </row>
    <row r="556" spans="1:7" x14ac:dyDescent="0.3">
      <c r="A556" t="s">
        <v>20</v>
      </c>
      <c r="B556">
        <v>554</v>
      </c>
    </row>
    <row r="557" spans="1:7" x14ac:dyDescent="0.3">
      <c r="A557" t="s">
        <v>20</v>
      </c>
      <c r="B557">
        <v>135</v>
      </c>
    </row>
    <row r="558" spans="1:7" x14ac:dyDescent="0.3">
      <c r="A558" t="s">
        <v>20</v>
      </c>
      <c r="B558">
        <v>122</v>
      </c>
    </row>
    <row r="559" spans="1:7" x14ac:dyDescent="0.3">
      <c r="A559" t="s">
        <v>20</v>
      </c>
      <c r="B559">
        <v>221</v>
      </c>
    </row>
    <row r="560" spans="1:7" x14ac:dyDescent="0.3">
      <c r="A560" t="s">
        <v>20</v>
      </c>
      <c r="B560">
        <v>126</v>
      </c>
    </row>
    <row r="561" spans="1:7" x14ac:dyDescent="0.3">
      <c r="A561" t="s">
        <v>20</v>
      </c>
      <c r="B561">
        <v>1022</v>
      </c>
    </row>
    <row r="562" spans="1:7" x14ac:dyDescent="0.3">
      <c r="A562" t="s">
        <v>20</v>
      </c>
      <c r="B562">
        <v>3177</v>
      </c>
    </row>
    <row r="563" spans="1:7" x14ac:dyDescent="0.3">
      <c r="A563" t="s">
        <v>20</v>
      </c>
      <c r="B563">
        <v>198</v>
      </c>
    </row>
    <row r="564" spans="1:7" hidden="1" x14ac:dyDescent="0.3">
      <c r="A564" t="s">
        <v>14</v>
      </c>
      <c r="B564">
        <v>26</v>
      </c>
      <c r="G564"/>
    </row>
    <row r="565" spans="1:7" x14ac:dyDescent="0.3">
      <c r="A565" t="s">
        <v>20</v>
      </c>
      <c r="B565">
        <v>85</v>
      </c>
    </row>
    <row r="566" spans="1:7" hidden="1" x14ac:dyDescent="0.3">
      <c r="A566" t="s">
        <v>14</v>
      </c>
      <c r="B566">
        <v>1790</v>
      </c>
      <c r="G566"/>
    </row>
    <row r="567" spans="1:7" x14ac:dyDescent="0.3">
      <c r="A567" t="s">
        <v>20</v>
      </c>
      <c r="B567">
        <v>3596</v>
      </c>
    </row>
    <row r="568" spans="1:7" hidden="1" x14ac:dyDescent="0.3">
      <c r="A568" t="s">
        <v>14</v>
      </c>
      <c r="B568">
        <v>37</v>
      </c>
      <c r="G568"/>
    </row>
    <row r="569" spans="1:7" x14ac:dyDescent="0.3">
      <c r="A569" t="s">
        <v>20</v>
      </c>
      <c r="B569">
        <v>244</v>
      </c>
    </row>
    <row r="570" spans="1:7" x14ac:dyDescent="0.3">
      <c r="A570" t="s">
        <v>20</v>
      </c>
      <c r="B570">
        <v>5180</v>
      </c>
    </row>
    <row r="571" spans="1:7" x14ac:dyDescent="0.3">
      <c r="A571" t="s">
        <v>20</v>
      </c>
      <c r="B571">
        <v>589</v>
      </c>
    </row>
    <row r="572" spans="1:7" x14ac:dyDescent="0.3">
      <c r="A572" t="s">
        <v>20</v>
      </c>
      <c r="B572">
        <v>2725</v>
      </c>
    </row>
    <row r="573" spans="1:7" hidden="1" x14ac:dyDescent="0.3">
      <c r="A573" t="s">
        <v>14</v>
      </c>
      <c r="B573">
        <v>35</v>
      </c>
      <c r="G573"/>
    </row>
    <row r="574" spans="1:7" hidden="1" x14ac:dyDescent="0.3">
      <c r="A574" t="s">
        <v>74</v>
      </c>
      <c r="B574">
        <v>94</v>
      </c>
      <c r="G574"/>
    </row>
    <row r="575" spans="1:7" x14ac:dyDescent="0.3">
      <c r="A575" t="s">
        <v>20</v>
      </c>
      <c r="B575">
        <v>300</v>
      </c>
    </row>
    <row r="576" spans="1:7" x14ac:dyDescent="0.3">
      <c r="A576" t="s">
        <v>20</v>
      </c>
      <c r="B576">
        <v>144</v>
      </c>
    </row>
    <row r="577" spans="1:7" hidden="1" x14ac:dyDescent="0.3">
      <c r="A577" t="s">
        <v>14</v>
      </c>
      <c r="B577">
        <v>558</v>
      </c>
      <c r="G577"/>
    </row>
    <row r="578" spans="1:7" hidden="1" x14ac:dyDescent="0.3">
      <c r="A578" t="s">
        <v>14</v>
      </c>
      <c r="B578">
        <v>64</v>
      </c>
      <c r="G578"/>
    </row>
    <row r="579" spans="1:7" hidden="1" x14ac:dyDescent="0.3">
      <c r="A579" t="s">
        <v>74</v>
      </c>
      <c r="B579">
        <v>37</v>
      </c>
      <c r="G579"/>
    </row>
    <row r="580" spans="1:7" hidden="1" x14ac:dyDescent="0.3">
      <c r="A580" t="s">
        <v>14</v>
      </c>
      <c r="B580">
        <v>245</v>
      </c>
      <c r="G580"/>
    </row>
    <row r="581" spans="1:7" x14ac:dyDescent="0.3">
      <c r="A581" t="s">
        <v>20</v>
      </c>
      <c r="B581">
        <v>87</v>
      </c>
    </row>
    <row r="582" spans="1:7" x14ac:dyDescent="0.3">
      <c r="A582" t="s">
        <v>20</v>
      </c>
      <c r="B582">
        <v>3116</v>
      </c>
    </row>
    <row r="583" spans="1:7" hidden="1" x14ac:dyDescent="0.3">
      <c r="A583" t="s">
        <v>14</v>
      </c>
      <c r="B583">
        <v>71</v>
      </c>
      <c r="G583"/>
    </row>
    <row r="584" spans="1:7" hidden="1" x14ac:dyDescent="0.3">
      <c r="A584" t="s">
        <v>14</v>
      </c>
      <c r="B584">
        <v>42</v>
      </c>
      <c r="G584"/>
    </row>
    <row r="585" spans="1:7" x14ac:dyDescent="0.3">
      <c r="A585" t="s">
        <v>20</v>
      </c>
      <c r="B585">
        <v>909</v>
      </c>
    </row>
    <row r="586" spans="1:7" x14ac:dyDescent="0.3">
      <c r="A586" t="s">
        <v>20</v>
      </c>
      <c r="B586">
        <v>1613</v>
      </c>
    </row>
    <row r="587" spans="1:7" x14ac:dyDescent="0.3">
      <c r="A587" t="s">
        <v>20</v>
      </c>
      <c r="B587">
        <v>136</v>
      </c>
    </row>
    <row r="588" spans="1:7" x14ac:dyDescent="0.3">
      <c r="A588" t="s">
        <v>20</v>
      </c>
      <c r="B588">
        <v>130</v>
      </c>
    </row>
    <row r="589" spans="1:7" hidden="1" x14ac:dyDescent="0.3">
      <c r="A589" t="s">
        <v>14</v>
      </c>
      <c r="B589">
        <v>156</v>
      </c>
      <c r="G589"/>
    </row>
    <row r="590" spans="1:7" hidden="1" x14ac:dyDescent="0.3">
      <c r="A590" t="s">
        <v>14</v>
      </c>
      <c r="B590">
        <v>1368</v>
      </c>
      <c r="G590"/>
    </row>
    <row r="591" spans="1:7" hidden="1" x14ac:dyDescent="0.3">
      <c r="A591" t="s">
        <v>14</v>
      </c>
      <c r="B591">
        <v>102</v>
      </c>
      <c r="G591"/>
    </row>
    <row r="592" spans="1:7" hidden="1" x14ac:dyDescent="0.3">
      <c r="A592" t="s">
        <v>14</v>
      </c>
      <c r="B592">
        <v>86</v>
      </c>
      <c r="G592"/>
    </row>
    <row r="593" spans="1:7" x14ac:dyDescent="0.3">
      <c r="A593" t="s">
        <v>20</v>
      </c>
      <c r="B593">
        <v>102</v>
      </c>
    </row>
    <row r="594" spans="1:7" hidden="1" x14ac:dyDescent="0.3">
      <c r="A594" t="s">
        <v>14</v>
      </c>
      <c r="B594">
        <v>253</v>
      </c>
      <c r="G594"/>
    </row>
    <row r="595" spans="1:7" x14ac:dyDescent="0.3">
      <c r="A595" t="s">
        <v>20</v>
      </c>
      <c r="B595">
        <v>4006</v>
      </c>
    </row>
    <row r="596" spans="1:7" hidden="1" x14ac:dyDescent="0.3">
      <c r="A596" t="s">
        <v>14</v>
      </c>
      <c r="B596">
        <v>157</v>
      </c>
      <c r="G596"/>
    </row>
    <row r="597" spans="1:7" x14ac:dyDescent="0.3">
      <c r="A597" t="s">
        <v>20</v>
      </c>
      <c r="B597">
        <v>1629</v>
      </c>
    </row>
    <row r="598" spans="1:7" hidden="1" x14ac:dyDescent="0.3">
      <c r="A598" t="s">
        <v>14</v>
      </c>
      <c r="B598">
        <v>183</v>
      </c>
      <c r="G598"/>
    </row>
    <row r="599" spans="1:7" x14ac:dyDescent="0.3">
      <c r="A599" t="s">
        <v>20</v>
      </c>
      <c r="B599">
        <v>2188</v>
      </c>
    </row>
    <row r="600" spans="1:7" x14ac:dyDescent="0.3">
      <c r="A600" t="s">
        <v>20</v>
      </c>
      <c r="B600">
        <v>2409</v>
      </c>
    </row>
    <row r="601" spans="1:7" hidden="1" x14ac:dyDescent="0.3">
      <c r="A601" t="s">
        <v>14</v>
      </c>
      <c r="B601">
        <v>82</v>
      </c>
      <c r="G601"/>
    </row>
    <row r="602" spans="1:7" hidden="1" x14ac:dyDescent="0.3">
      <c r="A602" t="s">
        <v>14</v>
      </c>
      <c r="B602">
        <v>1</v>
      </c>
      <c r="G602"/>
    </row>
    <row r="603" spans="1:7" x14ac:dyDescent="0.3">
      <c r="A603" t="s">
        <v>20</v>
      </c>
      <c r="B603">
        <v>194</v>
      </c>
    </row>
    <row r="604" spans="1:7" x14ac:dyDescent="0.3">
      <c r="A604" t="s">
        <v>20</v>
      </c>
      <c r="B604">
        <v>1140</v>
      </c>
    </row>
    <row r="605" spans="1:7" x14ac:dyDescent="0.3">
      <c r="A605" t="s">
        <v>20</v>
      </c>
      <c r="B605">
        <v>102</v>
      </c>
    </row>
    <row r="606" spans="1:7" x14ac:dyDescent="0.3">
      <c r="A606" t="s">
        <v>20</v>
      </c>
      <c r="B606">
        <v>2857</v>
      </c>
    </row>
    <row r="607" spans="1:7" x14ac:dyDescent="0.3">
      <c r="A607" t="s">
        <v>20</v>
      </c>
      <c r="B607">
        <v>107</v>
      </c>
    </row>
    <row r="608" spans="1:7" x14ac:dyDescent="0.3">
      <c r="A608" t="s">
        <v>20</v>
      </c>
      <c r="B608">
        <v>160</v>
      </c>
    </row>
    <row r="609" spans="1:7" x14ac:dyDescent="0.3">
      <c r="A609" t="s">
        <v>20</v>
      </c>
      <c r="B609">
        <v>2230</v>
      </c>
    </row>
    <row r="610" spans="1:7" x14ac:dyDescent="0.3">
      <c r="A610" t="s">
        <v>20</v>
      </c>
      <c r="B610">
        <v>316</v>
      </c>
    </row>
    <row r="611" spans="1:7" x14ac:dyDescent="0.3">
      <c r="A611" t="s">
        <v>20</v>
      </c>
      <c r="B611">
        <v>117</v>
      </c>
    </row>
    <row r="612" spans="1:7" x14ac:dyDescent="0.3">
      <c r="A612" t="s">
        <v>20</v>
      </c>
      <c r="B612">
        <v>6406</v>
      </c>
    </row>
    <row r="613" spans="1:7" hidden="1" x14ac:dyDescent="0.3">
      <c r="A613" t="s">
        <v>74</v>
      </c>
      <c r="B613">
        <v>15</v>
      </c>
      <c r="G613"/>
    </row>
    <row r="614" spans="1:7" x14ac:dyDescent="0.3">
      <c r="A614" t="s">
        <v>20</v>
      </c>
      <c r="B614">
        <v>192</v>
      </c>
    </row>
    <row r="615" spans="1:7" x14ac:dyDescent="0.3">
      <c r="A615" t="s">
        <v>20</v>
      </c>
      <c r="B615">
        <v>26</v>
      </c>
    </row>
    <row r="616" spans="1:7" x14ac:dyDescent="0.3">
      <c r="A616" t="s">
        <v>20</v>
      </c>
      <c r="B616">
        <v>723</v>
      </c>
    </row>
    <row r="617" spans="1:7" x14ac:dyDescent="0.3">
      <c r="A617" t="s">
        <v>20</v>
      </c>
      <c r="B617">
        <v>170</v>
      </c>
    </row>
    <row r="618" spans="1:7" x14ac:dyDescent="0.3">
      <c r="A618" t="s">
        <v>20</v>
      </c>
      <c r="B618">
        <v>238</v>
      </c>
    </row>
    <row r="619" spans="1:7" x14ac:dyDescent="0.3">
      <c r="A619" t="s">
        <v>20</v>
      </c>
      <c r="B619">
        <v>55</v>
      </c>
    </row>
    <row r="620" spans="1:7" hidden="1" x14ac:dyDescent="0.3">
      <c r="A620" t="s">
        <v>14</v>
      </c>
      <c r="B620">
        <v>1198</v>
      </c>
      <c r="G620"/>
    </row>
    <row r="621" spans="1:7" hidden="1" x14ac:dyDescent="0.3">
      <c r="A621" t="s">
        <v>14</v>
      </c>
      <c r="B621">
        <v>648</v>
      </c>
      <c r="G621"/>
    </row>
    <row r="622" spans="1:7" x14ac:dyDescent="0.3">
      <c r="A622" t="s">
        <v>20</v>
      </c>
      <c r="B622">
        <v>128</v>
      </c>
    </row>
    <row r="623" spans="1:7" x14ac:dyDescent="0.3">
      <c r="A623" t="s">
        <v>20</v>
      </c>
      <c r="B623">
        <v>2144</v>
      </c>
    </row>
    <row r="624" spans="1:7" hidden="1" x14ac:dyDescent="0.3">
      <c r="A624" t="s">
        <v>14</v>
      </c>
      <c r="B624">
        <v>64</v>
      </c>
      <c r="G624"/>
    </row>
    <row r="625" spans="1:7" x14ac:dyDescent="0.3">
      <c r="A625" t="s">
        <v>20</v>
      </c>
      <c r="B625">
        <v>2693</v>
      </c>
    </row>
    <row r="626" spans="1:7" x14ac:dyDescent="0.3">
      <c r="A626" t="s">
        <v>20</v>
      </c>
      <c r="B626">
        <v>432</v>
      </c>
    </row>
    <row r="627" spans="1:7" hidden="1" x14ac:dyDescent="0.3">
      <c r="A627" t="s">
        <v>14</v>
      </c>
      <c r="B627">
        <v>62</v>
      </c>
      <c r="G627"/>
    </row>
    <row r="628" spans="1:7" x14ac:dyDescent="0.3">
      <c r="A628" t="s">
        <v>20</v>
      </c>
      <c r="B628">
        <v>189</v>
      </c>
    </row>
    <row r="629" spans="1:7" x14ac:dyDescent="0.3">
      <c r="A629" t="s">
        <v>20</v>
      </c>
      <c r="B629">
        <v>154</v>
      </c>
    </row>
    <row r="630" spans="1:7" x14ac:dyDescent="0.3">
      <c r="A630" t="s">
        <v>20</v>
      </c>
      <c r="B630">
        <v>96</v>
      </c>
    </row>
    <row r="631" spans="1:7" hidden="1" x14ac:dyDescent="0.3">
      <c r="A631" t="s">
        <v>14</v>
      </c>
      <c r="B631">
        <v>750</v>
      </c>
      <c r="G631"/>
    </row>
    <row r="632" spans="1:7" hidden="1" x14ac:dyDescent="0.3">
      <c r="A632" t="s">
        <v>74</v>
      </c>
      <c r="B632">
        <v>87</v>
      </c>
      <c r="G632"/>
    </row>
    <row r="633" spans="1:7" x14ac:dyDescent="0.3">
      <c r="A633" t="s">
        <v>20</v>
      </c>
      <c r="B633">
        <v>3063</v>
      </c>
    </row>
    <row r="634" spans="1:7" hidden="1" x14ac:dyDescent="0.3">
      <c r="A634" t="s">
        <v>47</v>
      </c>
      <c r="B634">
        <v>278</v>
      </c>
      <c r="G634"/>
    </row>
    <row r="635" spans="1:7" hidden="1" x14ac:dyDescent="0.3">
      <c r="A635" t="s">
        <v>14</v>
      </c>
      <c r="B635">
        <v>105</v>
      </c>
      <c r="G635"/>
    </row>
    <row r="636" spans="1:7" hidden="1" x14ac:dyDescent="0.3">
      <c r="A636" t="s">
        <v>74</v>
      </c>
      <c r="B636">
        <v>1658</v>
      </c>
      <c r="G636"/>
    </row>
    <row r="637" spans="1:7" x14ac:dyDescent="0.3">
      <c r="A637" t="s">
        <v>20</v>
      </c>
      <c r="B637">
        <v>2266</v>
      </c>
    </row>
    <row r="638" spans="1:7" hidden="1" x14ac:dyDescent="0.3">
      <c r="A638" t="s">
        <v>14</v>
      </c>
      <c r="B638">
        <v>2604</v>
      </c>
      <c r="G638"/>
    </row>
    <row r="639" spans="1:7" hidden="1" x14ac:dyDescent="0.3">
      <c r="A639" t="s">
        <v>14</v>
      </c>
      <c r="B639">
        <v>65</v>
      </c>
      <c r="G639"/>
    </row>
    <row r="640" spans="1:7" hidden="1" x14ac:dyDescent="0.3">
      <c r="A640" t="s">
        <v>14</v>
      </c>
      <c r="B640">
        <v>94</v>
      </c>
      <c r="G640"/>
    </row>
    <row r="641" spans="1:7" hidden="1" x14ac:dyDescent="0.3">
      <c r="A641" t="s">
        <v>47</v>
      </c>
      <c r="B641">
        <v>45</v>
      </c>
      <c r="G641"/>
    </row>
    <row r="642" spans="1:7" hidden="1" x14ac:dyDescent="0.3">
      <c r="A642" t="s">
        <v>14</v>
      </c>
      <c r="B642">
        <v>257</v>
      </c>
      <c r="G642"/>
    </row>
    <row r="643" spans="1:7" x14ac:dyDescent="0.3">
      <c r="A643" t="s">
        <v>20</v>
      </c>
      <c r="B643">
        <v>194</v>
      </c>
    </row>
    <row r="644" spans="1:7" x14ac:dyDescent="0.3">
      <c r="A644" t="s">
        <v>20</v>
      </c>
      <c r="B644">
        <v>129</v>
      </c>
    </row>
    <row r="645" spans="1:7" x14ac:dyDescent="0.3">
      <c r="A645" t="s">
        <v>20</v>
      </c>
      <c r="B645">
        <v>375</v>
      </c>
    </row>
    <row r="646" spans="1:7" hidden="1" x14ac:dyDescent="0.3">
      <c r="A646" t="s">
        <v>14</v>
      </c>
      <c r="B646">
        <v>2928</v>
      </c>
      <c r="G646"/>
    </row>
    <row r="647" spans="1:7" hidden="1" x14ac:dyDescent="0.3">
      <c r="A647" t="s">
        <v>14</v>
      </c>
      <c r="B647">
        <v>4697</v>
      </c>
      <c r="G647"/>
    </row>
    <row r="648" spans="1:7" hidden="1" x14ac:dyDescent="0.3">
      <c r="A648" t="s">
        <v>14</v>
      </c>
      <c r="B648">
        <v>2915</v>
      </c>
      <c r="G648"/>
    </row>
    <row r="649" spans="1:7" hidden="1" x14ac:dyDescent="0.3">
      <c r="A649" t="s">
        <v>14</v>
      </c>
      <c r="B649">
        <v>18</v>
      </c>
      <c r="G649"/>
    </row>
    <row r="650" spans="1:7" hidden="1" x14ac:dyDescent="0.3">
      <c r="A650" t="s">
        <v>74</v>
      </c>
      <c r="B650">
        <v>723</v>
      </c>
      <c r="G650"/>
    </row>
    <row r="651" spans="1:7" hidden="1" x14ac:dyDescent="0.3">
      <c r="A651" t="s">
        <v>14</v>
      </c>
      <c r="B651">
        <v>602</v>
      </c>
      <c r="G651"/>
    </row>
    <row r="652" spans="1:7" hidden="1" x14ac:dyDescent="0.3">
      <c r="A652" t="s">
        <v>14</v>
      </c>
      <c r="B652">
        <v>1</v>
      </c>
      <c r="G652"/>
    </row>
    <row r="653" spans="1:7" hidden="1" x14ac:dyDescent="0.3">
      <c r="A653" t="s">
        <v>14</v>
      </c>
      <c r="B653">
        <v>3868</v>
      </c>
      <c r="G653"/>
    </row>
    <row r="654" spans="1:7" x14ac:dyDescent="0.3">
      <c r="A654" t="s">
        <v>20</v>
      </c>
      <c r="B654">
        <v>409</v>
      </c>
    </row>
    <row r="655" spans="1:7" x14ac:dyDescent="0.3">
      <c r="A655" t="s">
        <v>20</v>
      </c>
      <c r="B655">
        <v>234</v>
      </c>
    </row>
    <row r="656" spans="1:7" x14ac:dyDescent="0.3">
      <c r="A656" t="s">
        <v>20</v>
      </c>
      <c r="B656">
        <v>3016</v>
      </c>
    </row>
    <row r="657" spans="1:7" x14ac:dyDescent="0.3">
      <c r="A657" t="s">
        <v>20</v>
      </c>
      <c r="B657">
        <v>264</v>
      </c>
    </row>
    <row r="658" spans="1:7" hidden="1" x14ac:dyDescent="0.3">
      <c r="A658" t="s">
        <v>14</v>
      </c>
      <c r="B658">
        <v>504</v>
      </c>
      <c r="G658"/>
    </row>
    <row r="659" spans="1:7" hidden="1" x14ac:dyDescent="0.3">
      <c r="A659" t="s">
        <v>14</v>
      </c>
      <c r="B659">
        <v>14</v>
      </c>
      <c r="G659"/>
    </row>
    <row r="660" spans="1:7" hidden="1" x14ac:dyDescent="0.3">
      <c r="A660" t="s">
        <v>74</v>
      </c>
      <c r="B660">
        <v>390</v>
      </c>
      <c r="G660"/>
    </row>
    <row r="661" spans="1:7" hidden="1" x14ac:dyDescent="0.3">
      <c r="A661" t="s">
        <v>14</v>
      </c>
      <c r="B661">
        <v>750</v>
      </c>
      <c r="G661"/>
    </row>
    <row r="662" spans="1:7" hidden="1" x14ac:dyDescent="0.3">
      <c r="A662" t="s">
        <v>14</v>
      </c>
      <c r="B662">
        <v>77</v>
      </c>
      <c r="G662"/>
    </row>
    <row r="663" spans="1:7" hidden="1" x14ac:dyDescent="0.3">
      <c r="A663" t="s">
        <v>14</v>
      </c>
      <c r="B663">
        <v>752</v>
      </c>
      <c r="G663"/>
    </row>
    <row r="664" spans="1:7" hidden="1" x14ac:dyDescent="0.3">
      <c r="A664" t="s">
        <v>14</v>
      </c>
      <c r="B664">
        <v>131</v>
      </c>
      <c r="G664"/>
    </row>
    <row r="665" spans="1:7" hidden="1" x14ac:dyDescent="0.3">
      <c r="A665" t="s">
        <v>14</v>
      </c>
      <c r="B665">
        <v>87</v>
      </c>
      <c r="G665"/>
    </row>
    <row r="666" spans="1:7" hidden="1" x14ac:dyDescent="0.3">
      <c r="A666" t="s">
        <v>14</v>
      </c>
      <c r="B666">
        <v>1063</v>
      </c>
      <c r="G666"/>
    </row>
    <row r="667" spans="1:7" x14ac:dyDescent="0.3">
      <c r="A667" t="s">
        <v>20</v>
      </c>
      <c r="B667">
        <v>272</v>
      </c>
    </row>
    <row r="668" spans="1:7" hidden="1" x14ac:dyDescent="0.3">
      <c r="A668" t="s">
        <v>74</v>
      </c>
      <c r="B668">
        <v>25</v>
      </c>
      <c r="G668"/>
    </row>
    <row r="669" spans="1:7" x14ac:dyDescent="0.3">
      <c r="A669" t="s">
        <v>20</v>
      </c>
      <c r="B669">
        <v>419</v>
      </c>
    </row>
    <row r="670" spans="1:7" hidden="1" x14ac:dyDescent="0.3">
      <c r="A670" t="s">
        <v>14</v>
      </c>
      <c r="B670">
        <v>76</v>
      </c>
      <c r="G670"/>
    </row>
    <row r="671" spans="1:7" x14ac:dyDescent="0.3">
      <c r="A671" t="s">
        <v>20</v>
      </c>
      <c r="B671">
        <v>1621</v>
      </c>
    </row>
    <row r="672" spans="1:7" x14ac:dyDescent="0.3">
      <c r="A672" t="s">
        <v>20</v>
      </c>
      <c r="B672">
        <v>1101</v>
      </c>
    </row>
    <row r="673" spans="1:7" x14ac:dyDescent="0.3">
      <c r="A673" t="s">
        <v>20</v>
      </c>
      <c r="B673">
        <v>1073</v>
      </c>
    </row>
    <row r="674" spans="1:7" hidden="1" x14ac:dyDescent="0.3">
      <c r="A674" t="s">
        <v>14</v>
      </c>
      <c r="B674">
        <v>4428</v>
      </c>
      <c r="G674"/>
    </row>
    <row r="675" spans="1:7" hidden="1" x14ac:dyDescent="0.3">
      <c r="A675" t="s">
        <v>14</v>
      </c>
      <c r="B675">
        <v>58</v>
      </c>
      <c r="G675"/>
    </row>
    <row r="676" spans="1:7" hidden="1" x14ac:dyDescent="0.3">
      <c r="A676" t="s">
        <v>74</v>
      </c>
      <c r="B676">
        <v>1218</v>
      </c>
      <c r="G676"/>
    </row>
    <row r="677" spans="1:7" x14ac:dyDescent="0.3">
      <c r="A677" t="s">
        <v>20</v>
      </c>
      <c r="B677">
        <v>331</v>
      </c>
    </row>
    <row r="678" spans="1:7" x14ac:dyDescent="0.3">
      <c r="A678" t="s">
        <v>20</v>
      </c>
      <c r="B678">
        <v>1170</v>
      </c>
    </row>
    <row r="679" spans="1:7" hidden="1" x14ac:dyDescent="0.3">
      <c r="A679" t="s">
        <v>14</v>
      </c>
      <c r="B679">
        <v>111</v>
      </c>
      <c r="G679"/>
    </row>
    <row r="680" spans="1:7" hidden="1" x14ac:dyDescent="0.3">
      <c r="A680" t="s">
        <v>74</v>
      </c>
      <c r="B680">
        <v>215</v>
      </c>
      <c r="G680"/>
    </row>
    <row r="681" spans="1:7" x14ac:dyDescent="0.3">
      <c r="A681" t="s">
        <v>20</v>
      </c>
      <c r="B681">
        <v>363</v>
      </c>
    </row>
    <row r="682" spans="1:7" hidden="1" x14ac:dyDescent="0.3">
      <c r="A682" t="s">
        <v>14</v>
      </c>
      <c r="B682">
        <v>2955</v>
      </c>
      <c r="G682"/>
    </row>
    <row r="683" spans="1:7" hidden="1" x14ac:dyDescent="0.3">
      <c r="A683" t="s">
        <v>14</v>
      </c>
      <c r="B683">
        <v>1657</v>
      </c>
      <c r="G683"/>
    </row>
    <row r="684" spans="1:7" x14ac:dyDescent="0.3">
      <c r="A684" t="s">
        <v>20</v>
      </c>
      <c r="B684">
        <v>103</v>
      </c>
    </row>
    <row r="685" spans="1:7" x14ac:dyDescent="0.3">
      <c r="A685" t="s">
        <v>20</v>
      </c>
      <c r="B685">
        <v>147</v>
      </c>
    </row>
    <row r="686" spans="1:7" x14ac:dyDescent="0.3">
      <c r="A686" t="s">
        <v>20</v>
      </c>
      <c r="B686">
        <v>110</v>
      </c>
    </row>
    <row r="687" spans="1:7" hidden="1" x14ac:dyDescent="0.3">
      <c r="A687" t="s">
        <v>14</v>
      </c>
      <c r="B687">
        <v>926</v>
      </c>
      <c r="G687"/>
    </row>
    <row r="688" spans="1:7" x14ac:dyDescent="0.3">
      <c r="A688" t="s">
        <v>20</v>
      </c>
      <c r="B688">
        <v>134</v>
      </c>
    </row>
    <row r="689" spans="1:7" x14ac:dyDescent="0.3">
      <c r="A689" t="s">
        <v>20</v>
      </c>
      <c r="B689">
        <v>269</v>
      </c>
    </row>
    <row r="690" spans="1:7" x14ac:dyDescent="0.3">
      <c r="A690" t="s">
        <v>20</v>
      </c>
      <c r="B690">
        <v>175</v>
      </c>
    </row>
    <row r="691" spans="1:7" x14ac:dyDescent="0.3">
      <c r="A691" t="s">
        <v>20</v>
      </c>
      <c r="B691">
        <v>69</v>
      </c>
    </row>
    <row r="692" spans="1:7" x14ac:dyDescent="0.3">
      <c r="A692" t="s">
        <v>20</v>
      </c>
      <c r="B692">
        <v>190</v>
      </c>
    </row>
    <row r="693" spans="1:7" x14ac:dyDescent="0.3">
      <c r="A693" t="s">
        <v>20</v>
      </c>
      <c r="B693">
        <v>237</v>
      </c>
    </row>
    <row r="694" spans="1:7" hidden="1" x14ac:dyDescent="0.3">
      <c r="A694" t="s">
        <v>14</v>
      </c>
      <c r="B694">
        <v>77</v>
      </c>
      <c r="G694"/>
    </row>
    <row r="695" spans="1:7" hidden="1" x14ac:dyDescent="0.3">
      <c r="A695" t="s">
        <v>14</v>
      </c>
      <c r="B695">
        <v>1748</v>
      </c>
      <c r="G695"/>
    </row>
    <row r="696" spans="1:7" hidden="1" x14ac:dyDescent="0.3">
      <c r="A696" t="s">
        <v>14</v>
      </c>
      <c r="B696">
        <v>79</v>
      </c>
      <c r="G696"/>
    </row>
    <row r="697" spans="1:7" x14ac:dyDescent="0.3">
      <c r="A697" t="s">
        <v>20</v>
      </c>
      <c r="B697">
        <v>196</v>
      </c>
    </row>
    <row r="698" spans="1:7" hidden="1" x14ac:dyDescent="0.3">
      <c r="A698" t="s">
        <v>14</v>
      </c>
      <c r="B698">
        <v>889</v>
      </c>
      <c r="G698"/>
    </row>
    <row r="699" spans="1:7" x14ac:dyDescent="0.3">
      <c r="A699" t="s">
        <v>20</v>
      </c>
      <c r="B699">
        <v>7295</v>
      </c>
    </row>
    <row r="700" spans="1:7" x14ac:dyDescent="0.3">
      <c r="A700" t="s">
        <v>20</v>
      </c>
      <c r="B700">
        <v>2893</v>
      </c>
    </row>
    <row r="701" spans="1:7" hidden="1" x14ac:dyDescent="0.3">
      <c r="A701" t="s">
        <v>14</v>
      </c>
      <c r="B701">
        <v>56</v>
      </c>
      <c r="G701"/>
    </row>
    <row r="702" spans="1:7" hidden="1" x14ac:dyDescent="0.3">
      <c r="A702" t="s">
        <v>14</v>
      </c>
      <c r="B702">
        <v>1</v>
      </c>
      <c r="G702"/>
    </row>
    <row r="703" spans="1:7" x14ac:dyDescent="0.3">
      <c r="A703" t="s">
        <v>20</v>
      </c>
      <c r="B703">
        <v>820</v>
      </c>
    </row>
    <row r="704" spans="1:7" hidden="1" x14ac:dyDescent="0.3">
      <c r="A704" t="s">
        <v>14</v>
      </c>
      <c r="B704">
        <v>83</v>
      </c>
      <c r="G704"/>
    </row>
    <row r="705" spans="1:7" x14ac:dyDescent="0.3">
      <c r="A705" t="s">
        <v>20</v>
      </c>
      <c r="B705">
        <v>2038</v>
      </c>
    </row>
    <row r="706" spans="1:7" x14ac:dyDescent="0.3">
      <c r="A706" t="s">
        <v>20</v>
      </c>
      <c r="B706">
        <v>116</v>
      </c>
    </row>
    <row r="707" spans="1:7" hidden="1" x14ac:dyDescent="0.3">
      <c r="A707" t="s">
        <v>14</v>
      </c>
      <c r="B707">
        <v>2025</v>
      </c>
      <c r="G707"/>
    </row>
    <row r="708" spans="1:7" x14ac:dyDescent="0.3">
      <c r="A708" t="s">
        <v>20</v>
      </c>
      <c r="B708">
        <v>1345</v>
      </c>
    </row>
    <row r="709" spans="1:7" x14ac:dyDescent="0.3">
      <c r="A709" t="s">
        <v>20</v>
      </c>
      <c r="B709">
        <v>168</v>
      </c>
    </row>
    <row r="710" spans="1:7" x14ac:dyDescent="0.3">
      <c r="A710" t="s">
        <v>20</v>
      </c>
      <c r="B710">
        <v>137</v>
      </c>
    </row>
    <row r="711" spans="1:7" x14ac:dyDescent="0.3">
      <c r="A711" t="s">
        <v>20</v>
      </c>
      <c r="B711">
        <v>186</v>
      </c>
    </row>
    <row r="712" spans="1:7" x14ac:dyDescent="0.3">
      <c r="A712" t="s">
        <v>20</v>
      </c>
      <c r="B712">
        <v>125</v>
      </c>
    </row>
    <row r="713" spans="1:7" hidden="1" x14ac:dyDescent="0.3">
      <c r="A713" t="s">
        <v>14</v>
      </c>
      <c r="B713">
        <v>14</v>
      </c>
      <c r="G713"/>
    </row>
    <row r="714" spans="1:7" x14ac:dyDescent="0.3">
      <c r="A714" t="s">
        <v>20</v>
      </c>
      <c r="B714">
        <v>202</v>
      </c>
    </row>
    <row r="715" spans="1:7" x14ac:dyDescent="0.3">
      <c r="A715" t="s">
        <v>20</v>
      </c>
      <c r="B715">
        <v>103</v>
      </c>
    </row>
    <row r="716" spans="1:7" x14ac:dyDescent="0.3">
      <c r="A716" t="s">
        <v>20</v>
      </c>
      <c r="B716">
        <v>1785</v>
      </c>
    </row>
    <row r="717" spans="1:7" hidden="1" x14ac:dyDescent="0.3">
      <c r="A717" t="s">
        <v>14</v>
      </c>
      <c r="B717">
        <v>656</v>
      </c>
      <c r="G717"/>
    </row>
    <row r="718" spans="1:7" x14ac:dyDescent="0.3">
      <c r="A718" t="s">
        <v>20</v>
      </c>
      <c r="B718">
        <v>157</v>
      </c>
    </row>
    <row r="719" spans="1:7" x14ac:dyDescent="0.3">
      <c r="A719" t="s">
        <v>20</v>
      </c>
      <c r="B719">
        <v>555</v>
      </c>
    </row>
    <row r="720" spans="1:7" x14ac:dyDescent="0.3">
      <c r="A720" t="s">
        <v>20</v>
      </c>
      <c r="B720">
        <v>297</v>
      </c>
    </row>
    <row r="721" spans="1:7" x14ac:dyDescent="0.3">
      <c r="A721" t="s">
        <v>20</v>
      </c>
      <c r="B721">
        <v>123</v>
      </c>
    </row>
    <row r="722" spans="1:7" hidden="1" x14ac:dyDescent="0.3">
      <c r="A722" t="s">
        <v>74</v>
      </c>
      <c r="B722">
        <v>38</v>
      </c>
      <c r="G722"/>
    </row>
    <row r="723" spans="1:7" hidden="1" x14ac:dyDescent="0.3">
      <c r="A723" t="s">
        <v>74</v>
      </c>
      <c r="B723">
        <v>60</v>
      </c>
      <c r="G723"/>
    </row>
    <row r="724" spans="1:7" x14ac:dyDescent="0.3">
      <c r="A724" t="s">
        <v>20</v>
      </c>
      <c r="B724">
        <v>3036</v>
      </c>
    </row>
    <row r="725" spans="1:7" x14ac:dyDescent="0.3">
      <c r="A725" t="s">
        <v>20</v>
      </c>
      <c r="B725">
        <v>144</v>
      </c>
    </row>
    <row r="726" spans="1:7" x14ac:dyDescent="0.3">
      <c r="A726" t="s">
        <v>20</v>
      </c>
      <c r="B726">
        <v>121</v>
      </c>
    </row>
    <row r="727" spans="1:7" hidden="1" x14ac:dyDescent="0.3">
      <c r="A727" t="s">
        <v>14</v>
      </c>
      <c r="B727">
        <v>1596</v>
      </c>
      <c r="G727"/>
    </row>
    <row r="728" spans="1:7" hidden="1" x14ac:dyDescent="0.3">
      <c r="A728" t="s">
        <v>74</v>
      </c>
      <c r="B728">
        <v>524</v>
      </c>
      <c r="G728"/>
    </row>
    <row r="729" spans="1:7" x14ac:dyDescent="0.3">
      <c r="A729" t="s">
        <v>20</v>
      </c>
      <c r="B729">
        <v>181</v>
      </c>
    </row>
    <row r="730" spans="1:7" hidden="1" x14ac:dyDescent="0.3">
      <c r="A730" t="s">
        <v>14</v>
      </c>
      <c r="B730">
        <v>10</v>
      </c>
      <c r="G730"/>
    </row>
    <row r="731" spans="1:7" x14ac:dyDescent="0.3">
      <c r="A731" t="s">
        <v>20</v>
      </c>
      <c r="B731">
        <v>122</v>
      </c>
    </row>
    <row r="732" spans="1:7" x14ac:dyDescent="0.3">
      <c r="A732" t="s">
        <v>20</v>
      </c>
      <c r="B732">
        <v>1071</v>
      </c>
    </row>
    <row r="733" spans="1:7" hidden="1" x14ac:dyDescent="0.3">
      <c r="A733" t="s">
        <v>74</v>
      </c>
      <c r="B733">
        <v>219</v>
      </c>
      <c r="G733"/>
    </row>
    <row r="734" spans="1:7" hidden="1" x14ac:dyDescent="0.3">
      <c r="A734" t="s">
        <v>14</v>
      </c>
      <c r="B734">
        <v>1121</v>
      </c>
      <c r="G734"/>
    </row>
    <row r="735" spans="1:7" x14ac:dyDescent="0.3">
      <c r="A735" t="s">
        <v>20</v>
      </c>
      <c r="B735">
        <v>980</v>
      </c>
    </row>
    <row r="736" spans="1:7" x14ac:dyDescent="0.3">
      <c r="A736" t="s">
        <v>20</v>
      </c>
      <c r="B736">
        <v>536</v>
      </c>
    </row>
    <row r="737" spans="1:7" x14ac:dyDescent="0.3">
      <c r="A737" t="s">
        <v>20</v>
      </c>
      <c r="B737">
        <v>1991</v>
      </c>
    </row>
    <row r="738" spans="1:7" hidden="1" x14ac:dyDescent="0.3">
      <c r="A738" t="s">
        <v>74</v>
      </c>
      <c r="B738">
        <v>29</v>
      </c>
      <c r="G738"/>
    </row>
    <row r="739" spans="1:7" x14ac:dyDescent="0.3">
      <c r="A739" t="s">
        <v>20</v>
      </c>
      <c r="B739">
        <v>180</v>
      </c>
    </row>
    <row r="740" spans="1:7" hidden="1" x14ac:dyDescent="0.3">
      <c r="A740" t="s">
        <v>14</v>
      </c>
      <c r="B740">
        <v>15</v>
      </c>
      <c r="G740"/>
    </row>
    <row r="741" spans="1:7" hidden="1" x14ac:dyDescent="0.3">
      <c r="A741" t="s">
        <v>14</v>
      </c>
      <c r="B741">
        <v>191</v>
      </c>
      <c r="G741"/>
    </row>
    <row r="742" spans="1:7" hidden="1" x14ac:dyDescent="0.3">
      <c r="A742" t="s">
        <v>14</v>
      </c>
      <c r="B742">
        <v>16</v>
      </c>
      <c r="G742"/>
    </row>
    <row r="743" spans="1:7" x14ac:dyDescent="0.3">
      <c r="A743" t="s">
        <v>20</v>
      </c>
      <c r="B743">
        <v>130</v>
      </c>
    </row>
    <row r="744" spans="1:7" x14ac:dyDescent="0.3">
      <c r="A744" t="s">
        <v>20</v>
      </c>
      <c r="B744">
        <v>122</v>
      </c>
    </row>
    <row r="745" spans="1:7" hidden="1" x14ac:dyDescent="0.3">
      <c r="A745" t="s">
        <v>14</v>
      </c>
      <c r="B745">
        <v>17</v>
      </c>
      <c r="G745"/>
    </row>
    <row r="746" spans="1:7" x14ac:dyDescent="0.3">
      <c r="A746" t="s">
        <v>20</v>
      </c>
      <c r="B746">
        <v>140</v>
      </c>
    </row>
    <row r="747" spans="1:7" hidden="1" x14ac:dyDescent="0.3">
      <c r="A747" t="s">
        <v>14</v>
      </c>
      <c r="B747">
        <v>34</v>
      </c>
      <c r="G747"/>
    </row>
    <row r="748" spans="1:7" x14ac:dyDescent="0.3">
      <c r="A748" t="s">
        <v>20</v>
      </c>
      <c r="B748">
        <v>3388</v>
      </c>
    </row>
    <row r="749" spans="1:7" x14ac:dyDescent="0.3">
      <c r="A749" t="s">
        <v>20</v>
      </c>
      <c r="B749">
        <v>280</v>
      </c>
    </row>
    <row r="750" spans="1:7" hidden="1" x14ac:dyDescent="0.3">
      <c r="A750" t="s">
        <v>74</v>
      </c>
      <c r="B750">
        <v>614</v>
      </c>
      <c r="G750"/>
    </row>
    <row r="751" spans="1:7" x14ac:dyDescent="0.3">
      <c r="A751" t="s">
        <v>20</v>
      </c>
      <c r="B751">
        <v>366</v>
      </c>
    </row>
    <row r="752" spans="1:7" hidden="1" x14ac:dyDescent="0.3">
      <c r="A752" t="s">
        <v>14</v>
      </c>
      <c r="B752">
        <v>1</v>
      </c>
      <c r="G752"/>
    </row>
    <row r="753" spans="1:7" x14ac:dyDescent="0.3">
      <c r="A753" t="s">
        <v>20</v>
      </c>
      <c r="B753">
        <v>270</v>
      </c>
    </row>
    <row r="754" spans="1:7" hidden="1" x14ac:dyDescent="0.3">
      <c r="A754" t="s">
        <v>74</v>
      </c>
      <c r="B754">
        <v>114</v>
      </c>
      <c r="G754"/>
    </row>
    <row r="755" spans="1:7" x14ac:dyDescent="0.3">
      <c r="A755" t="s">
        <v>20</v>
      </c>
      <c r="B755">
        <v>137</v>
      </c>
    </row>
    <row r="756" spans="1:7" x14ac:dyDescent="0.3">
      <c r="A756" t="s">
        <v>20</v>
      </c>
      <c r="B756">
        <v>3205</v>
      </c>
    </row>
    <row r="757" spans="1:7" x14ac:dyDescent="0.3">
      <c r="A757" t="s">
        <v>20</v>
      </c>
      <c r="B757">
        <v>288</v>
      </c>
    </row>
    <row r="758" spans="1:7" x14ac:dyDescent="0.3">
      <c r="A758" t="s">
        <v>20</v>
      </c>
      <c r="B758">
        <v>148</v>
      </c>
    </row>
    <row r="759" spans="1:7" x14ac:dyDescent="0.3">
      <c r="A759" t="s">
        <v>20</v>
      </c>
      <c r="B759">
        <v>114</v>
      </c>
    </row>
    <row r="760" spans="1:7" x14ac:dyDescent="0.3">
      <c r="A760" t="s">
        <v>20</v>
      </c>
      <c r="B760">
        <v>1518</v>
      </c>
    </row>
    <row r="761" spans="1:7" hidden="1" x14ac:dyDescent="0.3">
      <c r="A761" t="s">
        <v>14</v>
      </c>
      <c r="B761">
        <v>1274</v>
      </c>
      <c r="G761"/>
    </row>
    <row r="762" spans="1:7" hidden="1" x14ac:dyDescent="0.3">
      <c r="A762" t="s">
        <v>14</v>
      </c>
      <c r="B762">
        <v>210</v>
      </c>
      <c r="G762"/>
    </row>
    <row r="763" spans="1:7" x14ac:dyDescent="0.3">
      <c r="A763" t="s">
        <v>20</v>
      </c>
      <c r="B763">
        <v>166</v>
      </c>
    </row>
    <row r="764" spans="1:7" x14ac:dyDescent="0.3">
      <c r="A764" t="s">
        <v>20</v>
      </c>
      <c r="B764">
        <v>100</v>
      </c>
    </row>
    <row r="765" spans="1:7" x14ac:dyDescent="0.3">
      <c r="A765" t="s">
        <v>20</v>
      </c>
      <c r="B765">
        <v>235</v>
      </c>
    </row>
    <row r="766" spans="1:7" x14ac:dyDescent="0.3">
      <c r="A766" t="s">
        <v>20</v>
      </c>
      <c r="B766">
        <v>148</v>
      </c>
    </row>
    <row r="767" spans="1:7" x14ac:dyDescent="0.3">
      <c r="A767" t="s">
        <v>20</v>
      </c>
      <c r="B767">
        <v>198</v>
      </c>
    </row>
    <row r="768" spans="1:7" hidden="1" x14ac:dyDescent="0.3">
      <c r="A768" t="s">
        <v>14</v>
      </c>
      <c r="B768">
        <v>248</v>
      </c>
      <c r="G768"/>
    </row>
    <row r="769" spans="1:7" hidden="1" x14ac:dyDescent="0.3">
      <c r="A769" t="s">
        <v>14</v>
      </c>
      <c r="B769">
        <v>513</v>
      </c>
      <c r="G769"/>
    </row>
    <row r="770" spans="1:7" x14ac:dyDescent="0.3">
      <c r="A770" t="s">
        <v>20</v>
      </c>
      <c r="B770">
        <v>150</v>
      </c>
    </row>
    <row r="771" spans="1:7" hidden="1" x14ac:dyDescent="0.3">
      <c r="A771" t="s">
        <v>14</v>
      </c>
      <c r="B771">
        <v>3410</v>
      </c>
      <c r="G771"/>
    </row>
    <row r="772" spans="1:7" x14ac:dyDescent="0.3">
      <c r="A772" t="s">
        <v>20</v>
      </c>
      <c r="B772">
        <v>216</v>
      </c>
    </row>
    <row r="773" spans="1:7" hidden="1" x14ac:dyDescent="0.3">
      <c r="A773" t="s">
        <v>74</v>
      </c>
      <c r="B773">
        <v>26</v>
      </c>
      <c r="G773"/>
    </row>
    <row r="774" spans="1:7" x14ac:dyDescent="0.3">
      <c r="A774" t="s">
        <v>20</v>
      </c>
      <c r="B774">
        <v>5139</v>
      </c>
    </row>
    <row r="775" spans="1:7" x14ac:dyDescent="0.3">
      <c r="A775" t="s">
        <v>20</v>
      </c>
      <c r="B775">
        <v>2353</v>
      </c>
    </row>
    <row r="776" spans="1:7" x14ac:dyDescent="0.3">
      <c r="A776" t="s">
        <v>20</v>
      </c>
      <c r="B776">
        <v>78</v>
      </c>
    </row>
    <row r="777" spans="1:7" hidden="1" x14ac:dyDescent="0.3">
      <c r="A777" t="s">
        <v>14</v>
      </c>
      <c r="B777">
        <v>10</v>
      </c>
      <c r="G777"/>
    </row>
    <row r="778" spans="1:7" hidden="1" x14ac:dyDescent="0.3">
      <c r="A778" t="s">
        <v>14</v>
      </c>
      <c r="B778">
        <v>2201</v>
      </c>
      <c r="G778"/>
    </row>
    <row r="779" spans="1:7" hidden="1" x14ac:dyDescent="0.3">
      <c r="A779" t="s">
        <v>14</v>
      </c>
      <c r="B779">
        <v>676</v>
      </c>
      <c r="G779"/>
    </row>
    <row r="780" spans="1:7" x14ac:dyDescent="0.3">
      <c r="A780" t="s">
        <v>20</v>
      </c>
      <c r="B780">
        <v>174</v>
      </c>
    </row>
    <row r="781" spans="1:7" hidden="1" x14ac:dyDescent="0.3">
      <c r="A781" t="s">
        <v>14</v>
      </c>
      <c r="B781">
        <v>831</v>
      </c>
      <c r="G781"/>
    </row>
    <row r="782" spans="1:7" x14ac:dyDescent="0.3">
      <c r="A782" t="s">
        <v>20</v>
      </c>
      <c r="B782">
        <v>164</v>
      </c>
    </row>
    <row r="783" spans="1:7" hidden="1" x14ac:dyDescent="0.3">
      <c r="A783" t="s">
        <v>74</v>
      </c>
      <c r="B783">
        <v>56</v>
      </c>
      <c r="G783"/>
    </row>
    <row r="784" spans="1:7" x14ac:dyDescent="0.3">
      <c r="A784" t="s">
        <v>20</v>
      </c>
      <c r="B784">
        <v>161</v>
      </c>
    </row>
    <row r="785" spans="1:7" x14ac:dyDescent="0.3">
      <c r="A785" t="s">
        <v>20</v>
      </c>
      <c r="B785">
        <v>138</v>
      </c>
    </row>
    <row r="786" spans="1:7" x14ac:dyDescent="0.3">
      <c r="A786" t="s">
        <v>20</v>
      </c>
      <c r="B786">
        <v>3308</v>
      </c>
    </row>
    <row r="787" spans="1:7" x14ac:dyDescent="0.3">
      <c r="A787" t="s">
        <v>20</v>
      </c>
      <c r="B787">
        <v>127</v>
      </c>
    </row>
    <row r="788" spans="1:7" x14ac:dyDescent="0.3">
      <c r="A788" t="s">
        <v>20</v>
      </c>
      <c r="B788">
        <v>207</v>
      </c>
    </row>
    <row r="789" spans="1:7" hidden="1" x14ac:dyDescent="0.3">
      <c r="A789" t="s">
        <v>14</v>
      </c>
      <c r="B789">
        <v>859</v>
      </c>
      <c r="G789"/>
    </row>
    <row r="790" spans="1:7" hidden="1" x14ac:dyDescent="0.3">
      <c r="A790" t="s">
        <v>47</v>
      </c>
      <c r="B790">
        <v>31</v>
      </c>
      <c r="G790"/>
    </row>
    <row r="791" spans="1:7" hidden="1" x14ac:dyDescent="0.3">
      <c r="A791" t="s">
        <v>14</v>
      </c>
      <c r="B791">
        <v>45</v>
      </c>
      <c r="G791"/>
    </row>
    <row r="792" spans="1:7" hidden="1" x14ac:dyDescent="0.3">
      <c r="A792" t="s">
        <v>74</v>
      </c>
      <c r="B792">
        <v>1113</v>
      </c>
      <c r="G792"/>
    </row>
    <row r="793" spans="1:7" hidden="1" x14ac:dyDescent="0.3">
      <c r="A793" t="s">
        <v>14</v>
      </c>
      <c r="B793">
        <v>6</v>
      </c>
      <c r="G793"/>
    </row>
    <row r="794" spans="1:7" hidden="1" x14ac:dyDescent="0.3">
      <c r="A794" t="s">
        <v>14</v>
      </c>
      <c r="B794">
        <v>7</v>
      </c>
      <c r="G794"/>
    </row>
    <row r="795" spans="1:7" x14ac:dyDescent="0.3">
      <c r="A795" t="s">
        <v>20</v>
      </c>
      <c r="B795">
        <v>181</v>
      </c>
    </row>
    <row r="796" spans="1:7" x14ac:dyDescent="0.3">
      <c r="A796" t="s">
        <v>20</v>
      </c>
      <c r="B796">
        <v>110</v>
      </c>
    </row>
    <row r="797" spans="1:7" hidden="1" x14ac:dyDescent="0.3">
      <c r="A797" t="s">
        <v>14</v>
      </c>
      <c r="B797">
        <v>31</v>
      </c>
      <c r="G797"/>
    </row>
    <row r="798" spans="1:7" hidden="1" x14ac:dyDescent="0.3">
      <c r="A798" t="s">
        <v>14</v>
      </c>
      <c r="B798">
        <v>78</v>
      </c>
      <c r="G798"/>
    </row>
    <row r="799" spans="1:7" x14ac:dyDescent="0.3">
      <c r="A799" t="s">
        <v>20</v>
      </c>
      <c r="B799">
        <v>185</v>
      </c>
    </row>
    <row r="800" spans="1:7" x14ac:dyDescent="0.3">
      <c r="A800" t="s">
        <v>20</v>
      </c>
      <c r="B800">
        <v>121</v>
      </c>
    </row>
    <row r="801" spans="1:7" hidden="1" x14ac:dyDescent="0.3">
      <c r="A801" t="s">
        <v>14</v>
      </c>
      <c r="B801">
        <v>1225</v>
      </c>
      <c r="G801"/>
    </row>
    <row r="802" spans="1:7" hidden="1" x14ac:dyDescent="0.3">
      <c r="A802" t="s">
        <v>14</v>
      </c>
      <c r="B802">
        <v>1</v>
      </c>
      <c r="G802"/>
    </row>
    <row r="803" spans="1:7" x14ac:dyDescent="0.3">
      <c r="A803" t="s">
        <v>20</v>
      </c>
      <c r="B803">
        <v>106</v>
      </c>
    </row>
    <row r="804" spans="1:7" x14ac:dyDescent="0.3">
      <c r="A804" t="s">
        <v>20</v>
      </c>
      <c r="B804">
        <v>142</v>
      </c>
    </row>
    <row r="805" spans="1:7" x14ac:dyDescent="0.3">
      <c r="A805" t="s">
        <v>20</v>
      </c>
      <c r="B805">
        <v>233</v>
      </c>
    </row>
    <row r="806" spans="1:7" x14ac:dyDescent="0.3">
      <c r="A806" t="s">
        <v>20</v>
      </c>
      <c r="B806">
        <v>218</v>
      </c>
    </row>
    <row r="807" spans="1:7" hidden="1" x14ac:dyDescent="0.3">
      <c r="A807" t="s">
        <v>14</v>
      </c>
      <c r="B807">
        <v>67</v>
      </c>
      <c r="G807"/>
    </row>
    <row r="808" spans="1:7" x14ac:dyDescent="0.3">
      <c r="A808" t="s">
        <v>20</v>
      </c>
      <c r="B808">
        <v>76</v>
      </c>
    </row>
    <row r="809" spans="1:7" x14ac:dyDescent="0.3">
      <c r="A809" t="s">
        <v>20</v>
      </c>
      <c r="B809">
        <v>43</v>
      </c>
    </row>
    <row r="810" spans="1:7" hidden="1" x14ac:dyDescent="0.3">
      <c r="A810" t="s">
        <v>14</v>
      </c>
      <c r="B810">
        <v>19</v>
      </c>
      <c r="G810"/>
    </row>
    <row r="811" spans="1:7" hidden="1" x14ac:dyDescent="0.3">
      <c r="A811" t="s">
        <v>14</v>
      </c>
      <c r="B811">
        <v>2108</v>
      </c>
      <c r="G811"/>
    </row>
    <row r="812" spans="1:7" x14ac:dyDescent="0.3">
      <c r="A812" t="s">
        <v>20</v>
      </c>
      <c r="B812">
        <v>221</v>
      </c>
    </row>
    <row r="813" spans="1:7" hidden="1" x14ac:dyDescent="0.3">
      <c r="A813" t="s">
        <v>14</v>
      </c>
      <c r="B813">
        <v>679</v>
      </c>
      <c r="G813"/>
    </row>
    <row r="814" spans="1:7" x14ac:dyDescent="0.3">
      <c r="A814" t="s">
        <v>20</v>
      </c>
      <c r="B814">
        <v>2805</v>
      </c>
    </row>
    <row r="815" spans="1:7" x14ac:dyDescent="0.3">
      <c r="A815" t="s">
        <v>20</v>
      </c>
      <c r="B815">
        <v>68</v>
      </c>
    </row>
    <row r="816" spans="1:7" hidden="1" x14ac:dyDescent="0.3">
      <c r="A816" t="s">
        <v>14</v>
      </c>
      <c r="B816">
        <v>36</v>
      </c>
      <c r="G816"/>
    </row>
    <row r="817" spans="1:7" x14ac:dyDescent="0.3">
      <c r="A817" t="s">
        <v>20</v>
      </c>
      <c r="B817">
        <v>183</v>
      </c>
    </row>
    <row r="818" spans="1:7" x14ac:dyDescent="0.3">
      <c r="A818" t="s">
        <v>20</v>
      </c>
      <c r="B818">
        <v>133</v>
      </c>
    </row>
    <row r="819" spans="1:7" x14ac:dyDescent="0.3">
      <c r="A819" t="s">
        <v>20</v>
      </c>
      <c r="B819">
        <v>2489</v>
      </c>
    </row>
    <row r="820" spans="1:7" x14ac:dyDescent="0.3">
      <c r="A820" t="s">
        <v>20</v>
      </c>
      <c r="B820">
        <v>69</v>
      </c>
    </row>
    <row r="821" spans="1:7" hidden="1" x14ac:dyDescent="0.3">
      <c r="A821" t="s">
        <v>14</v>
      </c>
      <c r="B821">
        <v>47</v>
      </c>
      <c r="G821"/>
    </row>
    <row r="822" spans="1:7" x14ac:dyDescent="0.3">
      <c r="A822" t="s">
        <v>20</v>
      </c>
      <c r="B822">
        <v>279</v>
      </c>
    </row>
    <row r="823" spans="1:7" x14ac:dyDescent="0.3">
      <c r="A823" t="s">
        <v>20</v>
      </c>
      <c r="B823">
        <v>210</v>
      </c>
    </row>
    <row r="824" spans="1:7" x14ac:dyDescent="0.3">
      <c r="A824" t="s">
        <v>20</v>
      </c>
      <c r="B824">
        <v>2100</v>
      </c>
    </row>
    <row r="825" spans="1:7" x14ac:dyDescent="0.3">
      <c r="A825" t="s">
        <v>20</v>
      </c>
      <c r="B825">
        <v>252</v>
      </c>
    </row>
    <row r="826" spans="1:7" x14ac:dyDescent="0.3">
      <c r="A826" t="s">
        <v>20</v>
      </c>
      <c r="B826">
        <v>1280</v>
      </c>
    </row>
    <row r="827" spans="1:7" x14ac:dyDescent="0.3">
      <c r="A827" t="s">
        <v>20</v>
      </c>
      <c r="B827">
        <v>157</v>
      </c>
    </row>
    <row r="828" spans="1:7" x14ac:dyDescent="0.3">
      <c r="A828" t="s">
        <v>20</v>
      </c>
      <c r="B828">
        <v>194</v>
      </c>
    </row>
    <row r="829" spans="1:7" x14ac:dyDescent="0.3">
      <c r="A829" t="s">
        <v>20</v>
      </c>
      <c r="B829">
        <v>82</v>
      </c>
    </row>
    <row r="830" spans="1:7" hidden="1" x14ac:dyDescent="0.3">
      <c r="A830" t="s">
        <v>14</v>
      </c>
      <c r="B830">
        <v>70</v>
      </c>
      <c r="G830"/>
    </row>
    <row r="831" spans="1:7" hidden="1" x14ac:dyDescent="0.3">
      <c r="A831" t="s">
        <v>14</v>
      </c>
      <c r="B831">
        <v>154</v>
      </c>
      <c r="G831"/>
    </row>
    <row r="832" spans="1:7" hidden="1" x14ac:dyDescent="0.3">
      <c r="A832" t="s">
        <v>14</v>
      </c>
      <c r="B832">
        <v>22</v>
      </c>
      <c r="G832"/>
    </row>
    <row r="833" spans="1:7" x14ac:dyDescent="0.3">
      <c r="A833" t="s">
        <v>20</v>
      </c>
      <c r="B833">
        <v>4233</v>
      </c>
    </row>
    <row r="834" spans="1:7" x14ac:dyDescent="0.3">
      <c r="A834" t="s">
        <v>20</v>
      </c>
      <c r="B834">
        <v>1297</v>
      </c>
    </row>
    <row r="835" spans="1:7" x14ac:dyDescent="0.3">
      <c r="A835" t="s">
        <v>20</v>
      </c>
      <c r="B835">
        <v>165</v>
      </c>
    </row>
    <row r="836" spans="1:7" x14ac:dyDescent="0.3">
      <c r="A836" t="s">
        <v>20</v>
      </c>
      <c r="B836">
        <v>119</v>
      </c>
    </row>
    <row r="837" spans="1:7" hidden="1" x14ac:dyDescent="0.3">
      <c r="A837" t="s">
        <v>14</v>
      </c>
      <c r="B837">
        <v>1758</v>
      </c>
      <c r="G837"/>
    </row>
    <row r="838" spans="1:7" hidden="1" x14ac:dyDescent="0.3">
      <c r="A838" t="s">
        <v>14</v>
      </c>
      <c r="B838">
        <v>94</v>
      </c>
      <c r="G838"/>
    </row>
    <row r="839" spans="1:7" x14ac:dyDescent="0.3">
      <c r="A839" t="s">
        <v>20</v>
      </c>
      <c r="B839">
        <v>1797</v>
      </c>
    </row>
    <row r="840" spans="1:7" x14ac:dyDescent="0.3">
      <c r="A840" t="s">
        <v>20</v>
      </c>
      <c r="B840">
        <v>261</v>
      </c>
    </row>
    <row r="841" spans="1:7" x14ac:dyDescent="0.3">
      <c r="A841" t="s">
        <v>20</v>
      </c>
      <c r="B841">
        <v>157</v>
      </c>
    </row>
    <row r="842" spans="1:7" x14ac:dyDescent="0.3">
      <c r="A842" t="s">
        <v>20</v>
      </c>
      <c r="B842">
        <v>3533</v>
      </c>
    </row>
    <row r="843" spans="1:7" x14ac:dyDescent="0.3">
      <c r="A843" t="s">
        <v>20</v>
      </c>
      <c r="B843">
        <v>155</v>
      </c>
    </row>
    <row r="844" spans="1:7" x14ac:dyDescent="0.3">
      <c r="A844" t="s">
        <v>20</v>
      </c>
      <c r="B844">
        <v>132</v>
      </c>
    </row>
    <row r="845" spans="1:7" hidden="1" x14ac:dyDescent="0.3">
      <c r="A845" t="s">
        <v>14</v>
      </c>
      <c r="B845">
        <v>33</v>
      </c>
      <c r="G845"/>
    </row>
    <row r="846" spans="1:7" hidden="1" x14ac:dyDescent="0.3">
      <c r="A846" t="s">
        <v>74</v>
      </c>
      <c r="B846">
        <v>94</v>
      </c>
      <c r="G846"/>
    </row>
    <row r="847" spans="1:7" x14ac:dyDescent="0.3">
      <c r="A847" t="s">
        <v>20</v>
      </c>
      <c r="B847">
        <v>1354</v>
      </c>
    </row>
    <row r="848" spans="1:7" x14ac:dyDescent="0.3">
      <c r="A848" t="s">
        <v>20</v>
      </c>
      <c r="B848">
        <v>48</v>
      </c>
    </row>
    <row r="849" spans="1:7" x14ac:dyDescent="0.3">
      <c r="A849" t="s">
        <v>20</v>
      </c>
      <c r="B849">
        <v>110</v>
      </c>
    </row>
    <row r="850" spans="1:7" x14ac:dyDescent="0.3">
      <c r="A850" t="s">
        <v>20</v>
      </c>
      <c r="B850">
        <v>172</v>
      </c>
    </row>
    <row r="851" spans="1:7" x14ac:dyDescent="0.3">
      <c r="A851" t="s">
        <v>20</v>
      </c>
      <c r="B851">
        <v>307</v>
      </c>
    </row>
    <row r="852" spans="1:7" hidden="1" x14ac:dyDescent="0.3">
      <c r="A852" t="s">
        <v>14</v>
      </c>
      <c r="B852">
        <v>1</v>
      </c>
      <c r="G852"/>
    </row>
    <row r="853" spans="1:7" x14ac:dyDescent="0.3">
      <c r="A853" t="s">
        <v>20</v>
      </c>
      <c r="B853">
        <v>160</v>
      </c>
    </row>
    <row r="854" spans="1:7" hidden="1" x14ac:dyDescent="0.3">
      <c r="A854" t="s">
        <v>14</v>
      </c>
      <c r="B854">
        <v>31</v>
      </c>
      <c r="G854"/>
    </row>
    <row r="855" spans="1:7" x14ac:dyDescent="0.3">
      <c r="A855" t="s">
        <v>20</v>
      </c>
      <c r="B855">
        <v>1467</v>
      </c>
    </row>
    <row r="856" spans="1:7" x14ac:dyDescent="0.3">
      <c r="A856" t="s">
        <v>20</v>
      </c>
      <c r="B856">
        <v>2662</v>
      </c>
    </row>
    <row r="857" spans="1:7" x14ac:dyDescent="0.3">
      <c r="A857" t="s">
        <v>20</v>
      </c>
      <c r="B857">
        <v>452</v>
      </c>
    </row>
    <row r="858" spans="1:7" x14ac:dyDescent="0.3">
      <c r="A858" t="s">
        <v>20</v>
      </c>
      <c r="B858">
        <v>158</v>
      </c>
    </row>
    <row r="859" spans="1:7" x14ac:dyDescent="0.3">
      <c r="A859" t="s">
        <v>20</v>
      </c>
      <c r="B859">
        <v>225</v>
      </c>
    </row>
    <row r="860" spans="1:7" hidden="1" x14ac:dyDescent="0.3">
      <c r="A860" t="s">
        <v>14</v>
      </c>
      <c r="B860">
        <v>35</v>
      </c>
      <c r="G860"/>
    </row>
    <row r="861" spans="1:7" hidden="1" x14ac:dyDescent="0.3">
      <c r="A861" t="s">
        <v>14</v>
      </c>
      <c r="B861">
        <v>63</v>
      </c>
      <c r="G861"/>
    </row>
    <row r="862" spans="1:7" x14ac:dyDescent="0.3">
      <c r="A862" t="s">
        <v>20</v>
      </c>
      <c r="B862">
        <v>65</v>
      </c>
    </row>
    <row r="863" spans="1:7" x14ac:dyDescent="0.3">
      <c r="A863" t="s">
        <v>20</v>
      </c>
      <c r="B863">
        <v>163</v>
      </c>
    </row>
    <row r="864" spans="1:7" x14ac:dyDescent="0.3">
      <c r="A864" t="s">
        <v>20</v>
      </c>
      <c r="B864">
        <v>85</v>
      </c>
    </row>
    <row r="865" spans="1:7" x14ac:dyDescent="0.3">
      <c r="A865" t="s">
        <v>20</v>
      </c>
      <c r="B865">
        <v>217</v>
      </c>
    </row>
    <row r="866" spans="1:7" x14ac:dyDescent="0.3">
      <c r="A866" t="s">
        <v>20</v>
      </c>
      <c r="B866">
        <v>150</v>
      </c>
    </row>
    <row r="867" spans="1:7" x14ac:dyDescent="0.3">
      <c r="A867" t="s">
        <v>20</v>
      </c>
      <c r="B867">
        <v>3272</v>
      </c>
    </row>
    <row r="868" spans="1:7" hidden="1" x14ac:dyDescent="0.3">
      <c r="A868" t="s">
        <v>74</v>
      </c>
      <c r="B868">
        <v>898</v>
      </c>
      <c r="G868"/>
    </row>
    <row r="869" spans="1:7" x14ac:dyDescent="0.3">
      <c r="A869" t="s">
        <v>20</v>
      </c>
      <c r="B869">
        <v>300</v>
      </c>
    </row>
    <row r="870" spans="1:7" x14ac:dyDescent="0.3">
      <c r="A870" t="s">
        <v>20</v>
      </c>
      <c r="B870">
        <v>126</v>
      </c>
    </row>
    <row r="871" spans="1:7" hidden="1" x14ac:dyDescent="0.3">
      <c r="A871" t="s">
        <v>14</v>
      </c>
      <c r="B871">
        <v>526</v>
      </c>
      <c r="G871"/>
    </row>
    <row r="872" spans="1:7" hidden="1" x14ac:dyDescent="0.3">
      <c r="A872" t="s">
        <v>14</v>
      </c>
      <c r="B872">
        <v>121</v>
      </c>
      <c r="G872"/>
    </row>
    <row r="873" spans="1:7" x14ac:dyDescent="0.3">
      <c r="A873" t="s">
        <v>20</v>
      </c>
      <c r="B873">
        <v>2320</v>
      </c>
    </row>
    <row r="874" spans="1:7" x14ac:dyDescent="0.3">
      <c r="A874" t="s">
        <v>20</v>
      </c>
      <c r="B874">
        <v>81</v>
      </c>
    </row>
    <row r="875" spans="1:7" x14ac:dyDescent="0.3">
      <c r="A875" t="s">
        <v>20</v>
      </c>
      <c r="B875">
        <v>1887</v>
      </c>
    </row>
    <row r="876" spans="1:7" x14ac:dyDescent="0.3">
      <c r="A876" t="s">
        <v>20</v>
      </c>
      <c r="B876">
        <v>4358</v>
      </c>
    </row>
    <row r="877" spans="1:7" hidden="1" x14ac:dyDescent="0.3">
      <c r="A877" t="s">
        <v>14</v>
      </c>
      <c r="B877">
        <v>67</v>
      </c>
      <c r="G877"/>
    </row>
    <row r="878" spans="1:7" hidden="1" x14ac:dyDescent="0.3">
      <c r="A878" t="s">
        <v>14</v>
      </c>
      <c r="B878">
        <v>57</v>
      </c>
      <c r="G878"/>
    </row>
    <row r="879" spans="1:7" hidden="1" x14ac:dyDescent="0.3">
      <c r="A879" t="s">
        <v>14</v>
      </c>
      <c r="B879">
        <v>1229</v>
      </c>
      <c r="G879"/>
    </row>
    <row r="880" spans="1:7" hidden="1" x14ac:dyDescent="0.3">
      <c r="A880" t="s">
        <v>14</v>
      </c>
      <c r="B880">
        <v>12</v>
      </c>
      <c r="G880"/>
    </row>
    <row r="881" spans="1:7" x14ac:dyDescent="0.3">
      <c r="A881" t="s">
        <v>20</v>
      </c>
      <c r="B881">
        <v>53</v>
      </c>
    </row>
    <row r="882" spans="1:7" x14ac:dyDescent="0.3">
      <c r="A882" t="s">
        <v>20</v>
      </c>
      <c r="B882">
        <v>2414</v>
      </c>
    </row>
    <row r="883" spans="1:7" hidden="1" x14ac:dyDescent="0.3">
      <c r="A883" t="s">
        <v>14</v>
      </c>
      <c r="B883">
        <v>452</v>
      </c>
      <c r="G883"/>
    </row>
    <row r="884" spans="1:7" x14ac:dyDescent="0.3">
      <c r="A884" t="s">
        <v>20</v>
      </c>
      <c r="B884">
        <v>80</v>
      </c>
    </row>
    <row r="885" spans="1:7" x14ac:dyDescent="0.3">
      <c r="A885" t="s">
        <v>20</v>
      </c>
      <c r="B885">
        <v>193</v>
      </c>
    </row>
    <row r="886" spans="1:7" hidden="1" x14ac:dyDescent="0.3">
      <c r="A886" t="s">
        <v>14</v>
      </c>
      <c r="B886">
        <v>1886</v>
      </c>
      <c r="G886"/>
    </row>
    <row r="887" spans="1:7" x14ac:dyDescent="0.3">
      <c r="A887" t="s">
        <v>20</v>
      </c>
      <c r="B887">
        <v>52</v>
      </c>
    </row>
    <row r="888" spans="1:7" hidden="1" x14ac:dyDescent="0.3">
      <c r="A888" t="s">
        <v>14</v>
      </c>
      <c r="B888">
        <v>1825</v>
      </c>
      <c r="G888"/>
    </row>
    <row r="889" spans="1:7" hidden="1" x14ac:dyDescent="0.3">
      <c r="A889" t="s">
        <v>14</v>
      </c>
      <c r="B889">
        <v>31</v>
      </c>
      <c r="G889"/>
    </row>
    <row r="890" spans="1:7" x14ac:dyDescent="0.3">
      <c r="A890" t="s">
        <v>20</v>
      </c>
      <c r="B890">
        <v>290</v>
      </c>
    </row>
    <row r="891" spans="1:7" x14ac:dyDescent="0.3">
      <c r="A891" t="s">
        <v>20</v>
      </c>
      <c r="B891">
        <v>122</v>
      </c>
    </row>
    <row r="892" spans="1:7" x14ac:dyDescent="0.3">
      <c r="A892" t="s">
        <v>20</v>
      </c>
      <c r="B892">
        <v>1470</v>
      </c>
    </row>
    <row r="893" spans="1:7" x14ac:dyDescent="0.3">
      <c r="A893" t="s">
        <v>20</v>
      </c>
      <c r="B893">
        <v>165</v>
      </c>
    </row>
    <row r="894" spans="1:7" x14ac:dyDescent="0.3">
      <c r="A894" t="s">
        <v>20</v>
      </c>
      <c r="B894">
        <v>182</v>
      </c>
    </row>
    <row r="895" spans="1:7" x14ac:dyDescent="0.3">
      <c r="A895" t="s">
        <v>20</v>
      </c>
      <c r="B895">
        <v>199</v>
      </c>
    </row>
    <row r="896" spans="1:7" x14ac:dyDescent="0.3">
      <c r="A896" t="s">
        <v>20</v>
      </c>
      <c r="B896">
        <v>56</v>
      </c>
    </row>
    <row r="897" spans="1:7" hidden="1" x14ac:dyDescent="0.3">
      <c r="A897" t="s">
        <v>14</v>
      </c>
      <c r="B897">
        <v>107</v>
      </c>
      <c r="G897"/>
    </row>
    <row r="898" spans="1:7" x14ac:dyDescent="0.3">
      <c r="A898" t="s">
        <v>20</v>
      </c>
      <c r="B898">
        <v>1460</v>
      </c>
    </row>
    <row r="899" spans="1:7" hidden="1" x14ac:dyDescent="0.3">
      <c r="A899" t="s">
        <v>14</v>
      </c>
      <c r="B899">
        <v>27</v>
      </c>
      <c r="G899"/>
    </row>
    <row r="900" spans="1:7" hidden="1" x14ac:dyDescent="0.3">
      <c r="A900" t="s">
        <v>14</v>
      </c>
      <c r="B900">
        <v>1221</v>
      </c>
      <c r="G900"/>
    </row>
    <row r="901" spans="1:7" x14ac:dyDescent="0.3">
      <c r="A901" t="s">
        <v>20</v>
      </c>
      <c r="B901">
        <v>123</v>
      </c>
    </row>
    <row r="902" spans="1:7" hidden="1" x14ac:dyDescent="0.3">
      <c r="A902" t="s">
        <v>14</v>
      </c>
      <c r="B902">
        <v>1</v>
      </c>
      <c r="G902"/>
    </row>
    <row r="903" spans="1:7" x14ac:dyDescent="0.3">
      <c r="A903" t="s">
        <v>20</v>
      </c>
      <c r="B903">
        <v>159</v>
      </c>
    </row>
    <row r="904" spans="1:7" x14ac:dyDescent="0.3">
      <c r="A904" t="s">
        <v>20</v>
      </c>
      <c r="B904">
        <v>110</v>
      </c>
    </row>
    <row r="905" spans="1:7" hidden="1" x14ac:dyDescent="0.3">
      <c r="A905" t="s">
        <v>47</v>
      </c>
      <c r="B905">
        <v>14</v>
      </c>
      <c r="G905"/>
    </row>
    <row r="906" spans="1:7" hidden="1" x14ac:dyDescent="0.3">
      <c r="A906" t="s">
        <v>14</v>
      </c>
      <c r="B906">
        <v>16</v>
      </c>
      <c r="G906"/>
    </row>
    <row r="907" spans="1:7" x14ac:dyDescent="0.3">
      <c r="A907" t="s">
        <v>20</v>
      </c>
      <c r="B907">
        <v>236</v>
      </c>
    </row>
    <row r="908" spans="1:7" x14ac:dyDescent="0.3">
      <c r="A908" t="s">
        <v>20</v>
      </c>
      <c r="B908">
        <v>191</v>
      </c>
    </row>
    <row r="909" spans="1:7" hidden="1" x14ac:dyDescent="0.3">
      <c r="A909" t="s">
        <v>14</v>
      </c>
      <c r="B909">
        <v>41</v>
      </c>
      <c r="G909"/>
    </row>
    <row r="910" spans="1:7" x14ac:dyDescent="0.3">
      <c r="A910" t="s">
        <v>20</v>
      </c>
      <c r="B910">
        <v>3934</v>
      </c>
    </row>
    <row r="911" spans="1:7" x14ac:dyDescent="0.3">
      <c r="A911" t="s">
        <v>20</v>
      </c>
      <c r="B911">
        <v>80</v>
      </c>
    </row>
    <row r="912" spans="1:7" hidden="1" x14ac:dyDescent="0.3">
      <c r="A912" t="s">
        <v>74</v>
      </c>
      <c r="B912">
        <v>296</v>
      </c>
      <c r="G912"/>
    </row>
    <row r="913" spans="1:7" x14ac:dyDescent="0.3">
      <c r="A913" t="s">
        <v>20</v>
      </c>
      <c r="B913">
        <v>462</v>
      </c>
    </row>
    <row r="914" spans="1:7" x14ac:dyDescent="0.3">
      <c r="A914" t="s">
        <v>20</v>
      </c>
      <c r="B914">
        <v>179</v>
      </c>
    </row>
    <row r="915" spans="1:7" hidden="1" x14ac:dyDescent="0.3">
      <c r="A915" t="s">
        <v>14</v>
      </c>
      <c r="B915">
        <v>523</v>
      </c>
      <c r="G915"/>
    </row>
    <row r="916" spans="1:7" hidden="1" x14ac:dyDescent="0.3">
      <c r="A916" t="s">
        <v>14</v>
      </c>
      <c r="B916">
        <v>141</v>
      </c>
      <c r="G916"/>
    </row>
    <row r="917" spans="1:7" x14ac:dyDescent="0.3">
      <c r="A917" t="s">
        <v>20</v>
      </c>
      <c r="B917">
        <v>1866</v>
      </c>
    </row>
    <row r="918" spans="1:7" hidden="1" x14ac:dyDescent="0.3">
      <c r="A918" t="s">
        <v>14</v>
      </c>
      <c r="B918">
        <v>52</v>
      </c>
      <c r="G918"/>
    </row>
    <row r="919" spans="1:7" hidden="1" x14ac:dyDescent="0.3">
      <c r="A919" t="s">
        <v>47</v>
      </c>
      <c r="B919">
        <v>27</v>
      </c>
      <c r="G919"/>
    </row>
    <row r="920" spans="1:7" x14ac:dyDescent="0.3">
      <c r="A920" t="s">
        <v>20</v>
      </c>
      <c r="B920">
        <v>156</v>
      </c>
    </row>
    <row r="921" spans="1:7" hidden="1" x14ac:dyDescent="0.3">
      <c r="A921" t="s">
        <v>14</v>
      </c>
      <c r="B921">
        <v>225</v>
      </c>
      <c r="G921"/>
    </row>
    <row r="922" spans="1:7" x14ac:dyDescent="0.3">
      <c r="A922" t="s">
        <v>20</v>
      </c>
      <c r="B922">
        <v>255</v>
      </c>
    </row>
    <row r="923" spans="1:7" hidden="1" x14ac:dyDescent="0.3">
      <c r="A923" t="s">
        <v>14</v>
      </c>
      <c r="B923">
        <v>38</v>
      </c>
      <c r="G923"/>
    </row>
    <row r="924" spans="1:7" x14ac:dyDescent="0.3">
      <c r="A924" t="s">
        <v>20</v>
      </c>
      <c r="B924">
        <v>2261</v>
      </c>
    </row>
    <row r="925" spans="1:7" x14ac:dyDescent="0.3">
      <c r="A925" t="s">
        <v>20</v>
      </c>
      <c r="B925">
        <v>40</v>
      </c>
    </row>
    <row r="926" spans="1:7" x14ac:dyDescent="0.3">
      <c r="A926" t="s">
        <v>20</v>
      </c>
      <c r="B926">
        <v>2289</v>
      </c>
    </row>
    <row r="927" spans="1:7" x14ac:dyDescent="0.3">
      <c r="A927" t="s">
        <v>20</v>
      </c>
      <c r="B927">
        <v>65</v>
      </c>
    </row>
    <row r="928" spans="1:7" hidden="1" x14ac:dyDescent="0.3">
      <c r="A928" t="s">
        <v>14</v>
      </c>
      <c r="B928">
        <v>15</v>
      </c>
      <c r="G928"/>
    </row>
    <row r="929" spans="1:7" hidden="1" x14ac:dyDescent="0.3">
      <c r="A929" t="s">
        <v>14</v>
      </c>
      <c r="B929">
        <v>37</v>
      </c>
      <c r="G929"/>
    </row>
    <row r="930" spans="1:7" x14ac:dyDescent="0.3">
      <c r="A930" t="s">
        <v>20</v>
      </c>
      <c r="B930">
        <v>3777</v>
      </c>
    </row>
    <row r="931" spans="1:7" x14ac:dyDescent="0.3">
      <c r="A931" t="s">
        <v>20</v>
      </c>
      <c r="B931">
        <v>184</v>
      </c>
    </row>
    <row r="932" spans="1:7" x14ac:dyDescent="0.3">
      <c r="A932" t="s">
        <v>20</v>
      </c>
      <c r="B932">
        <v>85</v>
      </c>
    </row>
    <row r="933" spans="1:7" hidden="1" x14ac:dyDescent="0.3">
      <c r="A933" t="s">
        <v>14</v>
      </c>
      <c r="B933">
        <v>112</v>
      </c>
      <c r="G933"/>
    </row>
    <row r="934" spans="1:7" x14ac:dyDescent="0.3">
      <c r="A934" t="s">
        <v>20</v>
      </c>
      <c r="B934">
        <v>144</v>
      </c>
    </row>
    <row r="935" spans="1:7" x14ac:dyDescent="0.3">
      <c r="A935" t="s">
        <v>20</v>
      </c>
      <c r="B935">
        <v>1902</v>
      </c>
    </row>
    <row r="936" spans="1:7" x14ac:dyDescent="0.3">
      <c r="A936" t="s">
        <v>20</v>
      </c>
      <c r="B936">
        <v>105</v>
      </c>
    </row>
    <row r="937" spans="1:7" x14ac:dyDescent="0.3">
      <c r="A937" t="s">
        <v>20</v>
      </c>
      <c r="B937">
        <v>132</v>
      </c>
    </row>
    <row r="938" spans="1:7" hidden="1" x14ac:dyDescent="0.3">
      <c r="A938" t="s">
        <v>14</v>
      </c>
      <c r="B938">
        <v>21</v>
      </c>
      <c r="G938"/>
    </row>
    <row r="939" spans="1:7" hidden="1" x14ac:dyDescent="0.3">
      <c r="A939" t="s">
        <v>74</v>
      </c>
      <c r="B939">
        <v>976</v>
      </c>
      <c r="G939"/>
    </row>
    <row r="940" spans="1:7" x14ac:dyDescent="0.3">
      <c r="A940" t="s">
        <v>20</v>
      </c>
      <c r="B940">
        <v>96</v>
      </c>
    </row>
    <row r="941" spans="1:7" hidden="1" x14ac:dyDescent="0.3">
      <c r="A941" t="s">
        <v>14</v>
      </c>
      <c r="B941">
        <v>67</v>
      </c>
      <c r="G941"/>
    </row>
    <row r="942" spans="1:7" hidden="1" x14ac:dyDescent="0.3">
      <c r="A942" t="s">
        <v>47</v>
      </c>
      <c r="B942">
        <v>66</v>
      </c>
      <c r="G942"/>
    </row>
    <row r="943" spans="1:7" hidden="1" x14ac:dyDescent="0.3">
      <c r="A943" t="s">
        <v>14</v>
      </c>
      <c r="B943">
        <v>78</v>
      </c>
      <c r="G943"/>
    </row>
    <row r="944" spans="1:7" hidden="1" x14ac:dyDescent="0.3">
      <c r="A944" t="s">
        <v>14</v>
      </c>
      <c r="B944">
        <v>67</v>
      </c>
      <c r="G944"/>
    </row>
    <row r="945" spans="1:7" x14ac:dyDescent="0.3">
      <c r="A945" t="s">
        <v>20</v>
      </c>
      <c r="B945">
        <v>114</v>
      </c>
    </row>
    <row r="946" spans="1:7" hidden="1" x14ac:dyDescent="0.3">
      <c r="A946" t="s">
        <v>14</v>
      </c>
      <c r="B946">
        <v>263</v>
      </c>
      <c r="G946"/>
    </row>
    <row r="947" spans="1:7" hidden="1" x14ac:dyDescent="0.3">
      <c r="A947" t="s">
        <v>14</v>
      </c>
      <c r="B947">
        <v>1691</v>
      </c>
      <c r="G947"/>
    </row>
    <row r="948" spans="1:7" hidden="1" x14ac:dyDescent="0.3">
      <c r="A948" t="s">
        <v>14</v>
      </c>
      <c r="B948">
        <v>181</v>
      </c>
      <c r="G948"/>
    </row>
    <row r="949" spans="1:7" hidden="1" x14ac:dyDescent="0.3">
      <c r="A949" t="s">
        <v>14</v>
      </c>
      <c r="B949">
        <v>13</v>
      </c>
      <c r="G949"/>
    </row>
    <row r="950" spans="1:7" hidden="1" x14ac:dyDescent="0.3">
      <c r="A950" t="s">
        <v>74</v>
      </c>
      <c r="B950">
        <v>160</v>
      </c>
      <c r="G950"/>
    </row>
    <row r="951" spans="1:7" x14ac:dyDescent="0.3">
      <c r="A951" t="s">
        <v>20</v>
      </c>
      <c r="B951">
        <v>203</v>
      </c>
    </row>
    <row r="952" spans="1:7" hidden="1" x14ac:dyDescent="0.3">
      <c r="A952" t="s">
        <v>14</v>
      </c>
      <c r="B952">
        <v>1</v>
      </c>
      <c r="G952"/>
    </row>
    <row r="953" spans="1:7" x14ac:dyDescent="0.3">
      <c r="A953" t="s">
        <v>20</v>
      </c>
      <c r="B953">
        <v>1559</v>
      </c>
    </row>
    <row r="954" spans="1:7" hidden="1" x14ac:dyDescent="0.3">
      <c r="A954" t="s">
        <v>74</v>
      </c>
      <c r="B954">
        <v>2266</v>
      </c>
      <c r="G954"/>
    </row>
    <row r="955" spans="1:7" hidden="1" x14ac:dyDescent="0.3">
      <c r="A955" t="s">
        <v>14</v>
      </c>
      <c r="B955">
        <v>21</v>
      </c>
      <c r="G955"/>
    </row>
    <row r="956" spans="1:7" x14ac:dyDescent="0.3">
      <c r="A956" t="s">
        <v>20</v>
      </c>
      <c r="B956">
        <v>1548</v>
      </c>
    </row>
    <row r="957" spans="1:7" x14ac:dyDescent="0.3">
      <c r="A957" t="s">
        <v>20</v>
      </c>
      <c r="B957">
        <v>80</v>
      </c>
    </row>
    <row r="958" spans="1:7" hidden="1" x14ac:dyDescent="0.3">
      <c r="A958" t="s">
        <v>14</v>
      </c>
      <c r="B958">
        <v>830</v>
      </c>
      <c r="G958"/>
    </row>
    <row r="959" spans="1:7" x14ac:dyDescent="0.3">
      <c r="A959" t="s">
        <v>20</v>
      </c>
      <c r="B959">
        <v>131</v>
      </c>
    </row>
    <row r="960" spans="1:7" x14ac:dyDescent="0.3">
      <c r="A960" t="s">
        <v>20</v>
      </c>
      <c r="B960">
        <v>112</v>
      </c>
    </row>
    <row r="961" spans="1:7" hidden="1" x14ac:dyDescent="0.3">
      <c r="A961" t="s">
        <v>14</v>
      </c>
      <c r="B961">
        <v>130</v>
      </c>
      <c r="G961"/>
    </row>
    <row r="962" spans="1:7" hidden="1" x14ac:dyDescent="0.3">
      <c r="A962" t="s">
        <v>14</v>
      </c>
      <c r="B962">
        <v>55</v>
      </c>
      <c r="G962"/>
    </row>
    <row r="963" spans="1:7" x14ac:dyDescent="0.3">
      <c r="A963" t="s">
        <v>20</v>
      </c>
      <c r="B963">
        <v>155</v>
      </c>
    </row>
    <row r="964" spans="1:7" x14ac:dyDescent="0.3">
      <c r="A964" t="s">
        <v>20</v>
      </c>
      <c r="B964">
        <v>266</v>
      </c>
    </row>
    <row r="965" spans="1:7" hidden="1" x14ac:dyDescent="0.3">
      <c r="A965" t="s">
        <v>14</v>
      </c>
      <c r="B965">
        <v>114</v>
      </c>
      <c r="G965"/>
    </row>
    <row r="966" spans="1:7" x14ac:dyDescent="0.3">
      <c r="A966" t="s">
        <v>20</v>
      </c>
      <c r="B966">
        <v>155</v>
      </c>
    </row>
    <row r="967" spans="1:7" x14ac:dyDescent="0.3">
      <c r="A967" t="s">
        <v>20</v>
      </c>
      <c r="B967">
        <v>207</v>
      </c>
    </row>
    <row r="968" spans="1:7" x14ac:dyDescent="0.3">
      <c r="A968" t="s">
        <v>20</v>
      </c>
      <c r="B968">
        <v>245</v>
      </c>
    </row>
    <row r="969" spans="1:7" x14ac:dyDescent="0.3">
      <c r="A969" t="s">
        <v>20</v>
      </c>
      <c r="B969">
        <v>1573</v>
      </c>
    </row>
    <row r="970" spans="1:7" x14ac:dyDescent="0.3">
      <c r="A970" t="s">
        <v>20</v>
      </c>
      <c r="B970">
        <v>114</v>
      </c>
    </row>
    <row r="971" spans="1:7" x14ac:dyDescent="0.3">
      <c r="A971" t="s">
        <v>20</v>
      </c>
      <c r="B971">
        <v>93</v>
      </c>
    </row>
    <row r="972" spans="1:7" hidden="1" x14ac:dyDescent="0.3">
      <c r="A972" t="s">
        <v>14</v>
      </c>
      <c r="B972">
        <v>594</v>
      </c>
      <c r="G972"/>
    </row>
    <row r="973" spans="1:7" hidden="1" x14ac:dyDescent="0.3">
      <c r="A973" t="s">
        <v>14</v>
      </c>
      <c r="B973">
        <v>24</v>
      </c>
      <c r="G973"/>
    </row>
    <row r="974" spans="1:7" x14ac:dyDescent="0.3">
      <c r="A974" t="s">
        <v>20</v>
      </c>
      <c r="B974">
        <v>1681</v>
      </c>
    </row>
    <row r="975" spans="1:7" hidden="1" x14ac:dyDescent="0.3">
      <c r="A975" t="s">
        <v>14</v>
      </c>
      <c r="B975">
        <v>252</v>
      </c>
      <c r="G975"/>
    </row>
    <row r="976" spans="1:7" x14ac:dyDescent="0.3">
      <c r="A976" t="s">
        <v>20</v>
      </c>
      <c r="B976">
        <v>32</v>
      </c>
    </row>
    <row r="977" spans="1:7" x14ac:dyDescent="0.3">
      <c r="A977" t="s">
        <v>20</v>
      </c>
      <c r="B977">
        <v>135</v>
      </c>
    </row>
    <row r="978" spans="1:7" x14ac:dyDescent="0.3">
      <c r="A978" t="s">
        <v>20</v>
      </c>
      <c r="B978">
        <v>140</v>
      </c>
    </row>
    <row r="979" spans="1:7" hidden="1" x14ac:dyDescent="0.3">
      <c r="A979" t="s">
        <v>14</v>
      </c>
      <c r="B979">
        <v>67</v>
      </c>
      <c r="G979"/>
    </row>
    <row r="980" spans="1:7" x14ac:dyDescent="0.3">
      <c r="A980" t="s">
        <v>20</v>
      </c>
      <c r="B980">
        <v>92</v>
      </c>
    </row>
    <row r="981" spans="1:7" x14ac:dyDescent="0.3">
      <c r="A981" t="s">
        <v>20</v>
      </c>
      <c r="B981">
        <v>1015</v>
      </c>
    </row>
    <row r="982" spans="1:7" hidden="1" x14ac:dyDescent="0.3">
      <c r="A982" t="s">
        <v>14</v>
      </c>
      <c r="B982">
        <v>742</v>
      </c>
      <c r="G982"/>
    </row>
    <row r="983" spans="1:7" x14ac:dyDescent="0.3">
      <c r="A983" t="s">
        <v>20</v>
      </c>
      <c r="B983">
        <v>323</v>
      </c>
    </row>
    <row r="984" spans="1:7" hidden="1" x14ac:dyDescent="0.3">
      <c r="A984" t="s">
        <v>14</v>
      </c>
      <c r="B984">
        <v>75</v>
      </c>
      <c r="G984"/>
    </row>
    <row r="985" spans="1:7" x14ac:dyDescent="0.3">
      <c r="A985" t="s">
        <v>20</v>
      </c>
      <c r="B985">
        <v>2326</v>
      </c>
    </row>
    <row r="986" spans="1:7" x14ac:dyDescent="0.3">
      <c r="A986" t="s">
        <v>20</v>
      </c>
      <c r="B986">
        <v>381</v>
      </c>
    </row>
    <row r="987" spans="1:7" hidden="1" x14ac:dyDescent="0.3">
      <c r="A987" t="s">
        <v>14</v>
      </c>
      <c r="B987">
        <v>4405</v>
      </c>
      <c r="G987"/>
    </row>
    <row r="988" spans="1:7" hidden="1" x14ac:dyDescent="0.3">
      <c r="A988" t="s">
        <v>14</v>
      </c>
      <c r="B988">
        <v>92</v>
      </c>
      <c r="G988"/>
    </row>
    <row r="989" spans="1:7" x14ac:dyDescent="0.3">
      <c r="A989" t="s">
        <v>20</v>
      </c>
      <c r="B989">
        <v>480</v>
      </c>
    </row>
    <row r="990" spans="1:7" hidden="1" x14ac:dyDescent="0.3">
      <c r="A990" t="s">
        <v>14</v>
      </c>
      <c r="B990">
        <v>64</v>
      </c>
      <c r="G990"/>
    </row>
    <row r="991" spans="1:7" x14ac:dyDescent="0.3">
      <c r="A991" t="s">
        <v>20</v>
      </c>
      <c r="B991">
        <v>226</v>
      </c>
    </row>
    <row r="992" spans="1:7" hidden="1" x14ac:dyDescent="0.3">
      <c r="A992" t="s">
        <v>14</v>
      </c>
      <c r="B992">
        <v>64</v>
      </c>
      <c r="G992"/>
    </row>
    <row r="993" spans="1:7" x14ac:dyDescent="0.3">
      <c r="A993" t="s">
        <v>20</v>
      </c>
      <c r="B993">
        <v>241</v>
      </c>
    </row>
    <row r="994" spans="1:7" x14ac:dyDescent="0.3">
      <c r="A994" t="s">
        <v>20</v>
      </c>
      <c r="B994">
        <v>132</v>
      </c>
    </row>
    <row r="995" spans="1:7" hidden="1" x14ac:dyDescent="0.3">
      <c r="A995" t="s">
        <v>74</v>
      </c>
      <c r="B995">
        <v>75</v>
      </c>
      <c r="G995"/>
    </row>
    <row r="996" spans="1:7" hidden="1" x14ac:dyDescent="0.3">
      <c r="A996" t="s">
        <v>14</v>
      </c>
      <c r="B996">
        <v>842</v>
      </c>
      <c r="G996"/>
    </row>
    <row r="997" spans="1:7" x14ac:dyDescent="0.3">
      <c r="A997" t="s">
        <v>20</v>
      </c>
      <c r="B997">
        <v>2043</v>
      </c>
    </row>
    <row r="998" spans="1:7" hidden="1" x14ac:dyDescent="0.3">
      <c r="A998" t="s">
        <v>14</v>
      </c>
      <c r="B998">
        <v>112</v>
      </c>
      <c r="G998"/>
    </row>
    <row r="999" spans="1:7" hidden="1" x14ac:dyDescent="0.3">
      <c r="A999" t="s">
        <v>74</v>
      </c>
      <c r="B999">
        <v>139</v>
      </c>
      <c r="G999"/>
    </row>
    <row r="1000" spans="1:7" hidden="1" x14ac:dyDescent="0.3">
      <c r="A1000" t="s">
        <v>14</v>
      </c>
      <c r="B1000">
        <v>374</v>
      </c>
      <c r="G1000"/>
    </row>
    <row r="1001" spans="1:7" hidden="1" x14ac:dyDescent="0.3">
      <c r="A1001" t="s">
        <v>74</v>
      </c>
      <c r="B1001">
        <v>1122</v>
      </c>
      <c r="G1001"/>
    </row>
  </sheetData>
  <autoFilter ref="A1:B1001" xr:uid="{A34FD9CA-06BB-4ADF-9966-A057DC660783}">
    <filterColumn colId="0">
      <colorFilter dxfId="24" cellColor="0"/>
    </filterColumn>
  </autoFilter>
  <mergeCells count="2">
    <mergeCell ref="I1:J1"/>
    <mergeCell ref="G1:H1"/>
  </mergeCells>
  <conditionalFormatting sqref="A1:A1048576">
    <cfRule type="containsText" dxfId="14" priority="7" operator="containsText" text="successful">
      <formula>NOT(ISERROR(SEARCH("successful",A1)))</formula>
    </cfRule>
    <cfRule type="containsText" dxfId="13" priority="8" operator="containsText" text="canceled">
      <formula>NOT(ISERROR(SEARCH("canceled",A1)))</formula>
    </cfRule>
    <cfRule type="containsText" dxfId="12" priority="9" operator="containsText" text="live">
      <formula>NOT(ISERROR(SEARCH("live",A1)))</formula>
    </cfRule>
    <cfRule type="containsText" dxfId="11" priority="10" operator="containsText" text="successful">
      <formula>NOT(ISERROR(SEARCH("successful",A1)))</formula>
    </cfRule>
    <cfRule type="containsText" dxfId="10" priority="11" operator="containsText" text="failed">
      <formula>NOT(ISERROR(SEARCH("failed",A1)))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ontainsText" dxfId="4" priority="1" operator="containsText" text="successful">
      <formula>NOT(ISERROR(SEARCH("successful",D1)))</formula>
    </cfRule>
    <cfRule type="containsText" dxfId="3" priority="2" operator="containsText" text="canceled">
      <formula>NOT(ISERROR(SEARCH("canceled",D1)))</formula>
    </cfRule>
    <cfRule type="containsText" dxfId="2" priority="3" operator="containsText" text="live">
      <formula>NOT(ISERROR(SEARCH("live",D1)))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FAB9-42F9-44C9-BEF8-2FB7EA1112A1}">
  <dimension ref="A3:F14"/>
  <sheetViews>
    <sheetView workbookViewId="0">
      <selection activeCell="T19" sqref="T19"/>
    </sheetView>
  </sheetViews>
  <sheetFormatPr defaultRowHeight="17.25" x14ac:dyDescent="0.3"/>
  <cols>
    <col min="1" max="1" width="16.6640625" customWidth="1"/>
    <col min="2" max="2" width="15.44140625" customWidth="1"/>
    <col min="3" max="3" width="5.77734375" customWidth="1"/>
    <col min="4" max="4" width="4" customWidth="1"/>
    <col min="5" max="5" width="9.44140625" customWidth="1"/>
    <col min="6" max="7" width="11.109375" customWidth="1"/>
  </cols>
  <sheetData>
    <row r="3" spans="1:6" x14ac:dyDescent="0.3">
      <c r="A3" s="6" t="s">
        <v>2069</v>
      </c>
      <c r="B3" s="6" t="s">
        <v>2044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7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2043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2034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DFE7-EC37-49C3-BE4C-42A416F149A0}">
  <dimension ref="A1:F30"/>
  <sheetViews>
    <sheetView topLeftCell="B1" workbookViewId="0">
      <selection activeCell="S23" sqref="S23"/>
    </sheetView>
  </sheetViews>
  <sheetFormatPr defaultRowHeight="17.25" x14ac:dyDescent="0.3"/>
  <cols>
    <col min="1" max="1" width="18.21875" bestFit="1" customWidth="1"/>
    <col min="2" max="2" width="15.6640625" bestFit="1" customWidth="1"/>
    <col min="3" max="3" width="5.88671875" bestFit="1" customWidth="1"/>
    <col min="4" max="4" width="4" bestFit="1" customWidth="1"/>
    <col min="5" max="5" width="9.44140625" bestFit="1" customWidth="1"/>
    <col min="6" max="7" width="11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2031</v>
      </c>
      <c r="B2" t="s">
        <v>2070</v>
      </c>
    </row>
    <row r="4" spans="1:6" x14ac:dyDescent="0.3">
      <c r="A4" s="6" t="s">
        <v>2069</v>
      </c>
      <c r="B4" s="6" t="s">
        <v>2044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7" t="s">
        <v>2045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2054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2046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2047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2055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2062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2051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2052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2063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2068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2064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2059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2048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2049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2050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2065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2053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2066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2067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2060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ECDC-48F8-4D85-9180-5DE0C2091252}">
  <dimension ref="A1:I13"/>
  <sheetViews>
    <sheetView workbookViewId="0">
      <selection activeCell="K6" sqref="K6"/>
    </sheetView>
  </sheetViews>
  <sheetFormatPr defaultRowHeight="17.25" x14ac:dyDescent="0.3"/>
  <cols>
    <col min="1" max="1" width="26.5546875" bestFit="1" customWidth="1"/>
    <col min="2" max="2" width="17.44140625" bestFit="1" customWidth="1"/>
    <col min="3" max="3" width="14" bestFit="1" customWidth="1"/>
    <col min="4" max="4" width="17.44140625" bestFit="1" customWidth="1"/>
    <col min="5" max="5" width="11.88671875" bestFit="1" customWidth="1"/>
    <col min="6" max="6" width="20.33203125" bestFit="1" customWidth="1"/>
    <col min="7" max="7" width="16.88671875" bestFit="1" customWidth="1"/>
    <col min="8" max="8" width="20.33203125" bestFit="1" customWidth="1"/>
  </cols>
  <sheetData>
    <row r="1" spans="1:9" s="1" customFormat="1" ht="15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I1" s="1" t="s">
        <v>2106</v>
      </c>
    </row>
    <row r="2" spans="1:9" x14ac:dyDescent="0.3">
      <c r="A2" t="s">
        <v>2094</v>
      </c>
      <c r="B2">
        <f>COUNTIFS(Worksheet!D2:D1001,"&lt;1000",Worksheet!F2:F1001,"=successful")</f>
        <v>30</v>
      </c>
      <c r="C2">
        <f>COUNTIFS(Worksheet!D2:D1001,"&lt;1000",Worksheet!F2:F1001,"=failed")</f>
        <v>20</v>
      </c>
      <c r="D2">
        <f>COUNTIFS(Worksheet!D2:D1001,"&lt;1000",Worksheet!F2:F1001,"=canceled")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  <c r="I2" s="11">
        <f>SUM(F2:H2)</f>
        <v>1</v>
      </c>
    </row>
    <row r="3" spans="1:9" x14ac:dyDescent="0.3">
      <c r="A3" t="s">
        <v>2095</v>
      </c>
      <c r="B3">
        <f>COUNTIFS(Worksheet!D2:D1001,"&gt;=1000",Worksheet!D2:D1001,"&lt;4999",Worksheet!F2:F1001,"=successful")</f>
        <v>191</v>
      </c>
      <c r="C3">
        <f>COUNTIFS(Worksheet!D2:D1001,"&gt;=1000",Worksheet!D2:D1001,"&lt;4999",Worksheet!F2:F1001,"=failed")</f>
        <v>38</v>
      </c>
      <c r="D3">
        <f>COUNTIFS(Worksheet!D2:D1001,"&gt;=1000",Worksheet!D2:D1001,"&lt;4999",Worksheet!F2:F1001,"=canceled")</f>
        <v>2</v>
      </c>
      <c r="E3">
        <f>B3+C3+D3</f>
        <v>231</v>
      </c>
      <c r="F3" s="10">
        <f>B3/E3</f>
        <v>0.82683982683982682</v>
      </c>
      <c r="G3" s="10">
        <f>C3/E3</f>
        <v>0.16450216450216451</v>
      </c>
      <c r="H3" s="10">
        <f>D3/E3</f>
        <v>8.658008658008658E-3</v>
      </c>
      <c r="I3" s="11">
        <f t="shared" ref="I3:I13" si="0">SUM(F3:H3)</f>
        <v>1</v>
      </c>
    </row>
    <row r="4" spans="1:9" x14ac:dyDescent="0.3">
      <c r="A4" t="s">
        <v>2096</v>
      </c>
      <c r="B4">
        <f>COUNTIFS(Worksheet!D2:D1001,"&gt;=5000",Worksheet!D2:D1001,"&lt;9999",Worksheet!F2:F1001,"=successful")</f>
        <v>164</v>
      </c>
      <c r="C4">
        <f>COUNTIFS(Worksheet!D2:D1001,"&gt;=5000",Worksheet!D2:D1001,"&lt;9999",Worksheet!F2:F1001,"=failed")</f>
        <v>126</v>
      </c>
      <c r="D4">
        <f>COUNTIFS(Worksheet!D2:D1001,"&gt;=5000",Worksheet!D2:D1001,"&lt;9999",Worksheet!F2:F1001,"=canceled")</f>
        <v>25</v>
      </c>
      <c r="E4">
        <f>B4+C4+D4</f>
        <v>315</v>
      </c>
      <c r="F4" s="10">
        <f>B4/E4</f>
        <v>0.52063492063492067</v>
      </c>
      <c r="G4" s="10">
        <f>C4/E4</f>
        <v>0.4</v>
      </c>
      <c r="H4" s="10">
        <f>D4/E4</f>
        <v>7.9365079365079361E-2</v>
      </c>
      <c r="I4" s="11">
        <f t="shared" si="0"/>
        <v>1</v>
      </c>
    </row>
    <row r="5" spans="1:9" x14ac:dyDescent="0.3">
      <c r="A5" t="s">
        <v>2097</v>
      </c>
      <c r="B5">
        <f>COUNTIFS(Worksheet!D2:D1001,"&gt;=10000",Worksheet!D2:D1001,"&lt;14999",Worksheet!F2:F1001,"=successful")</f>
        <v>4</v>
      </c>
      <c r="C5">
        <f>COUNTIFS(Worksheet!D2:D1001,"&gt;=10000",Worksheet!D2:D1001,"&lt;14999",Worksheet!F2:F1001,"=failed")</f>
        <v>5</v>
      </c>
      <c r="D5">
        <f>COUNTIFS(Worksheet!D2:D1001,"&gt;=10000",Worksheet!D2:D1001,"&lt;14999",Worksheet!F2:F1001,"=canceled")</f>
        <v>0</v>
      </c>
      <c r="E5">
        <f t="shared" ref="E5:E13" si="1">B5+C5+D5</f>
        <v>9</v>
      </c>
      <c r="F5" s="10">
        <f t="shared" ref="F5:F13" si="2">B5/E5</f>
        <v>0.44444444444444442</v>
      </c>
      <c r="G5" s="10">
        <f t="shared" ref="G5:G13" si="3">C5/E5</f>
        <v>0.55555555555555558</v>
      </c>
      <c r="H5" s="10">
        <f t="shared" ref="H5:H13" si="4">D5/E5</f>
        <v>0</v>
      </c>
      <c r="I5" s="11">
        <f t="shared" si="0"/>
        <v>1</v>
      </c>
    </row>
    <row r="6" spans="1:9" x14ac:dyDescent="0.3">
      <c r="A6" t="s">
        <v>2098</v>
      </c>
      <c r="B6">
        <f>COUNTIFS(Worksheet!D2:D1001,"&gt;=15000",Worksheet!D2:D1001,"&lt;19999",Worksheet!F2:F1001,"=successful")</f>
        <v>10</v>
      </c>
      <c r="C6">
        <f>COUNTIFS(Worksheet!D3:D1002,"&gt;=15000",Worksheet!D3:D1002,"&lt;19999",Worksheet!F3:F1002,"=failed")</f>
        <v>0</v>
      </c>
      <c r="D6">
        <f>COUNTIFS(Worksheet!D3:D1002,"&gt;=15000",Worksheet!D3:D1002,"&lt;19999",Worksheet!F3:F1002,"=canceled")</f>
        <v>0</v>
      </c>
      <c r="E6">
        <f t="shared" si="1"/>
        <v>10</v>
      </c>
      <c r="F6" s="10">
        <f t="shared" si="2"/>
        <v>1</v>
      </c>
      <c r="G6" s="10">
        <f t="shared" si="3"/>
        <v>0</v>
      </c>
      <c r="H6" s="10">
        <f t="shared" si="4"/>
        <v>0</v>
      </c>
      <c r="I6" s="11">
        <f t="shared" si="0"/>
        <v>1</v>
      </c>
    </row>
    <row r="7" spans="1:9" x14ac:dyDescent="0.3">
      <c r="A7" t="s">
        <v>2099</v>
      </c>
      <c r="B7">
        <f>COUNTIFS(Worksheet!D3:D1002,"&gt;=20000",Worksheet!D3:D1002,"&lt;24999",Worksheet!F3:F1002,"=successful")</f>
        <v>7</v>
      </c>
      <c r="C7">
        <f>COUNTIFS(Worksheet!D4:D1003,"&gt;=20000",Worksheet!D4:D1003,"&lt;24999",Worksheet!F4:F1003,"=failed")</f>
        <v>0</v>
      </c>
      <c r="D7">
        <f>COUNTIFS(Worksheet!D4:D1003,"&gt;=20000",Worksheet!D4:D1003,"&lt;24999",Worksheet!F4:F1003,"=canceled")</f>
        <v>0</v>
      </c>
      <c r="E7">
        <f t="shared" si="1"/>
        <v>7</v>
      </c>
      <c r="F7" s="10">
        <f t="shared" si="2"/>
        <v>1</v>
      </c>
      <c r="G7" s="10">
        <f t="shared" si="3"/>
        <v>0</v>
      </c>
      <c r="H7" s="10">
        <f t="shared" si="4"/>
        <v>0</v>
      </c>
      <c r="I7" s="11">
        <f t="shared" si="0"/>
        <v>1</v>
      </c>
    </row>
    <row r="8" spans="1:9" x14ac:dyDescent="0.3">
      <c r="A8" t="s">
        <v>2100</v>
      </c>
      <c r="B8">
        <f>COUNTIFS(Worksheet!D4:D1003,"&gt;=25000",Worksheet!D4:D1003,"&lt;29999",Worksheet!F4:F1003,"=successful")</f>
        <v>11</v>
      </c>
      <c r="C8">
        <f>COUNTIFS(Worksheet!D5:D1004,"&gt;=25000",Worksheet!D5:D1004,"&lt;29999",Worksheet!F5:F1004,"=failed")</f>
        <v>3</v>
      </c>
      <c r="D8">
        <f>COUNTIFS(Worksheet!D5:D1004,"&gt;=25000",Worksheet!D5:D1004,"&lt;29999",Worksheet!F5:F1004,"=canceled")</f>
        <v>0</v>
      </c>
      <c r="E8">
        <f t="shared" si="1"/>
        <v>14</v>
      </c>
      <c r="F8" s="10">
        <f t="shared" si="2"/>
        <v>0.7857142857142857</v>
      </c>
      <c r="G8" s="10">
        <f t="shared" si="3"/>
        <v>0.21428571428571427</v>
      </c>
      <c r="H8" s="10">
        <f t="shared" si="4"/>
        <v>0</v>
      </c>
      <c r="I8" s="11">
        <f t="shared" si="0"/>
        <v>1</v>
      </c>
    </row>
    <row r="9" spans="1:9" x14ac:dyDescent="0.3">
      <c r="A9" t="s">
        <v>2101</v>
      </c>
      <c r="B9">
        <f>COUNTIFS(Worksheet!D5:D1004,"&gt;=30000",Worksheet!D5:D1004,"&lt;34999",Worksheet!F5:F1004,"=successful")</f>
        <v>7</v>
      </c>
      <c r="C9">
        <f>COUNTIFS(Worksheet!D6:D1005,"&gt;=30000",Worksheet!D6:D1005,"&lt;34999",Worksheet!F6:F1005,"=failed")</f>
        <v>0</v>
      </c>
      <c r="D9">
        <f>COUNTIFS(Worksheet!D6:D1005,"&gt;=30000",Worksheet!D6:D1005,"&lt;34999",Worksheet!F6:F1005,"=canceled")</f>
        <v>0</v>
      </c>
      <c r="E9">
        <f t="shared" si="1"/>
        <v>7</v>
      </c>
      <c r="F9" s="10">
        <f t="shared" si="2"/>
        <v>1</v>
      </c>
      <c r="G9" s="10">
        <f t="shared" si="3"/>
        <v>0</v>
      </c>
      <c r="H9" s="10">
        <f t="shared" si="4"/>
        <v>0</v>
      </c>
      <c r="I9" s="11">
        <f t="shared" si="0"/>
        <v>1</v>
      </c>
    </row>
    <row r="10" spans="1:9" x14ac:dyDescent="0.3">
      <c r="A10" t="s">
        <v>2102</v>
      </c>
      <c r="B10">
        <f>COUNTIFS(Worksheet!D6:D1005,"&gt;=35000",Worksheet!D6:D1005,"&lt;39999",Worksheet!F6:F1005,"=successful")</f>
        <v>8</v>
      </c>
      <c r="C10">
        <f>COUNTIFS(Worksheet!D7:D1006,"&gt;=35000",Worksheet!D7:D1006,"&lt;39999",Worksheet!F7:F1006,"=failed")</f>
        <v>3</v>
      </c>
      <c r="D10">
        <f>COUNTIFS(Worksheet!D7:D1006,"&gt;=35000",Worksheet!D7:D1006,"&lt;39999",Worksheet!F7:F1006,"=canceled")</f>
        <v>1</v>
      </c>
      <c r="E10">
        <f t="shared" si="1"/>
        <v>12</v>
      </c>
      <c r="F10" s="10">
        <f t="shared" si="2"/>
        <v>0.66666666666666663</v>
      </c>
      <c r="G10" s="10">
        <f t="shared" si="3"/>
        <v>0.25</v>
      </c>
      <c r="H10" s="10">
        <f t="shared" si="4"/>
        <v>8.3333333333333329E-2</v>
      </c>
      <c r="I10" s="11">
        <f t="shared" si="0"/>
        <v>1</v>
      </c>
    </row>
    <row r="11" spans="1:9" x14ac:dyDescent="0.3">
      <c r="A11" t="s">
        <v>2103</v>
      </c>
      <c r="B11">
        <f>COUNTIFS(Worksheet!D7:D1006,"&gt;=40000",Worksheet!D7:D1006,"&lt;44999",Worksheet!F7:F1006,"=successful")</f>
        <v>11</v>
      </c>
      <c r="C11">
        <f>COUNTIFS(Worksheet!D8:D1007,"&gt;=40000",Worksheet!D8:D1007,"&lt;44999",Worksheet!F8:F1007,"=failed")</f>
        <v>3</v>
      </c>
      <c r="D11">
        <f>COUNTIFS(Worksheet!D8:D1007,"&gt;=40000",Worksheet!D8:D1007,"&lt;44999",Worksheet!F8:F1007,"=canceled")</f>
        <v>0</v>
      </c>
      <c r="E11">
        <f t="shared" si="1"/>
        <v>14</v>
      </c>
      <c r="F11" s="10">
        <f t="shared" si="2"/>
        <v>0.7857142857142857</v>
      </c>
      <c r="G11" s="10">
        <f t="shared" si="3"/>
        <v>0.21428571428571427</v>
      </c>
      <c r="H11" s="10">
        <f t="shared" si="4"/>
        <v>0</v>
      </c>
      <c r="I11" s="11">
        <f t="shared" si="0"/>
        <v>1</v>
      </c>
    </row>
    <row r="12" spans="1:9" x14ac:dyDescent="0.3">
      <c r="A12" t="s">
        <v>2104</v>
      </c>
      <c r="B12">
        <f>COUNTIFS(Worksheet!D8:D1007,"&gt;=45000",Worksheet!D8:D1007,"&lt;49999",Worksheet!F8:F1007,"=successful")</f>
        <v>8</v>
      </c>
      <c r="C12">
        <f>COUNTIFS(Worksheet!D9:D1008,"&gt;=45000",Worksheet!D9:D1008,"&lt;49999",Worksheet!F9:F1008,"=failed")</f>
        <v>3</v>
      </c>
      <c r="D12">
        <f>COUNTIFS(Worksheet!D9:D1008,"&gt;=45000",Worksheet!D9:D1008,"&lt;49999",Worksheet!F9:F1008,"=canceled")</f>
        <v>0</v>
      </c>
      <c r="E12">
        <f t="shared" si="1"/>
        <v>11</v>
      </c>
      <c r="F12" s="10">
        <f t="shared" si="2"/>
        <v>0.72727272727272729</v>
      </c>
      <c r="G12" s="10">
        <f t="shared" si="3"/>
        <v>0.27272727272727271</v>
      </c>
      <c r="H12" s="10">
        <f t="shared" si="4"/>
        <v>0</v>
      </c>
      <c r="I12" s="11">
        <f t="shared" si="0"/>
        <v>1</v>
      </c>
    </row>
    <row r="13" spans="1:9" x14ac:dyDescent="0.3">
      <c r="A13" t="s">
        <v>2105</v>
      </c>
      <c r="B13">
        <f>COUNTIFS(Worksheet!D9:D1008,"&gt;=50000",Worksheet!F9:F1008,"=successful")</f>
        <v>113</v>
      </c>
      <c r="C13">
        <f>COUNTIFS(Worksheet!D9:D1008,"&gt;=50000",Worksheet!F9:F1008,"=failed")</f>
        <v>163</v>
      </c>
      <c r="D13">
        <f>COUNTIFS(Worksheet!D9:D1008,"&gt;=50000",Worksheet!F9:F1008,"=canceled")</f>
        <v>28</v>
      </c>
      <c r="E13">
        <f t="shared" si="1"/>
        <v>304</v>
      </c>
      <c r="F13" s="10">
        <f t="shared" si="2"/>
        <v>0.37171052631578949</v>
      </c>
      <c r="G13" s="10">
        <f t="shared" si="3"/>
        <v>0.53618421052631582</v>
      </c>
      <c r="H13" s="10">
        <f t="shared" si="4"/>
        <v>9.2105263157894732E-2</v>
      </c>
      <c r="I13" s="11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011-E958-4FDE-9FE4-1B6FC1D62CC2}">
  <dimension ref="A2:E19"/>
  <sheetViews>
    <sheetView workbookViewId="0">
      <selection activeCell="F31" sqref="F31"/>
    </sheetView>
  </sheetViews>
  <sheetFormatPr defaultRowHeight="17.25" x14ac:dyDescent="0.3"/>
  <cols>
    <col min="1" max="1" width="30.5546875" bestFit="1" customWidth="1"/>
    <col min="2" max="2" width="15.6640625" bestFit="1" customWidth="1"/>
    <col min="3" max="3" width="5.88671875" bestFit="1" customWidth="1"/>
    <col min="4" max="4" width="9.44140625" bestFit="1" customWidth="1"/>
    <col min="5" max="7" width="11" bestFit="1" customWidth="1"/>
  </cols>
  <sheetData>
    <row r="2" spans="1:5" x14ac:dyDescent="0.3">
      <c r="A2" s="6" t="s">
        <v>2031</v>
      </c>
      <c r="B2" t="s">
        <v>2070</v>
      </c>
    </row>
    <row r="3" spans="1:5" x14ac:dyDescent="0.3">
      <c r="A3" s="6" t="s">
        <v>2085</v>
      </c>
      <c r="B3" t="s">
        <v>2070</v>
      </c>
    </row>
    <row r="5" spans="1:5" x14ac:dyDescent="0.3">
      <c r="A5" s="6" t="s">
        <v>2069</v>
      </c>
      <c r="B5" s="6" t="s">
        <v>2044</v>
      </c>
    </row>
    <row r="6" spans="1:5" x14ac:dyDescent="0.3">
      <c r="A6" s="6" t="s">
        <v>2033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3">
      <c r="A7" s="7" t="s">
        <v>2073</v>
      </c>
      <c r="B7" s="8">
        <v>6</v>
      </c>
      <c r="C7" s="8">
        <v>36</v>
      </c>
      <c r="D7" s="8">
        <v>49</v>
      </c>
      <c r="E7" s="8">
        <v>91</v>
      </c>
    </row>
    <row r="8" spans="1:5" x14ac:dyDescent="0.3">
      <c r="A8" s="7" t="s">
        <v>2074</v>
      </c>
      <c r="B8" s="8">
        <v>7</v>
      </c>
      <c r="C8" s="8">
        <v>28</v>
      </c>
      <c r="D8" s="8">
        <v>44</v>
      </c>
      <c r="E8" s="8">
        <v>79</v>
      </c>
    </row>
    <row r="9" spans="1:5" x14ac:dyDescent="0.3">
      <c r="A9" s="7" t="s">
        <v>2075</v>
      </c>
      <c r="B9" s="8">
        <v>4</v>
      </c>
      <c r="C9" s="8">
        <v>33</v>
      </c>
      <c r="D9" s="8">
        <v>49</v>
      </c>
      <c r="E9" s="8">
        <v>86</v>
      </c>
    </row>
    <row r="10" spans="1:5" x14ac:dyDescent="0.3">
      <c r="A10" s="7" t="s">
        <v>2076</v>
      </c>
      <c r="B10" s="8">
        <v>1</v>
      </c>
      <c r="C10" s="8">
        <v>30</v>
      </c>
      <c r="D10" s="8">
        <v>46</v>
      </c>
      <c r="E10" s="8">
        <v>77</v>
      </c>
    </row>
    <row r="11" spans="1:5" x14ac:dyDescent="0.3">
      <c r="A11" s="7" t="s">
        <v>2077</v>
      </c>
      <c r="B11" s="8">
        <v>3</v>
      </c>
      <c r="C11" s="8">
        <v>35</v>
      </c>
      <c r="D11" s="8">
        <v>46</v>
      </c>
      <c r="E11" s="8">
        <v>84</v>
      </c>
    </row>
    <row r="12" spans="1:5" x14ac:dyDescent="0.3">
      <c r="A12" s="7" t="s">
        <v>2078</v>
      </c>
      <c r="B12" s="8">
        <v>3</v>
      </c>
      <c r="C12" s="8">
        <v>28</v>
      </c>
      <c r="D12" s="8">
        <v>55</v>
      </c>
      <c r="E12" s="8">
        <v>86</v>
      </c>
    </row>
    <row r="13" spans="1:5" x14ac:dyDescent="0.3">
      <c r="A13" s="7" t="s">
        <v>2079</v>
      </c>
      <c r="B13" s="8">
        <v>4</v>
      </c>
      <c r="C13" s="8">
        <v>31</v>
      </c>
      <c r="D13" s="8">
        <v>58</v>
      </c>
      <c r="E13" s="8">
        <v>93</v>
      </c>
    </row>
    <row r="14" spans="1:5" x14ac:dyDescent="0.3">
      <c r="A14" s="7" t="s">
        <v>2080</v>
      </c>
      <c r="B14" s="8">
        <v>8</v>
      </c>
      <c r="C14" s="8">
        <v>35</v>
      </c>
      <c r="D14" s="8">
        <v>41</v>
      </c>
      <c r="E14" s="8">
        <v>84</v>
      </c>
    </row>
    <row r="15" spans="1:5" x14ac:dyDescent="0.3">
      <c r="A15" s="7" t="s">
        <v>2081</v>
      </c>
      <c r="B15" s="8">
        <v>5</v>
      </c>
      <c r="C15" s="8">
        <v>23</v>
      </c>
      <c r="D15" s="8">
        <v>45</v>
      </c>
      <c r="E15" s="8">
        <v>73</v>
      </c>
    </row>
    <row r="16" spans="1:5" x14ac:dyDescent="0.3">
      <c r="A16" s="7" t="s">
        <v>2082</v>
      </c>
      <c r="B16" s="8">
        <v>6</v>
      </c>
      <c r="C16" s="8">
        <v>26</v>
      </c>
      <c r="D16" s="8">
        <v>45</v>
      </c>
      <c r="E16" s="8">
        <v>77</v>
      </c>
    </row>
    <row r="17" spans="1:5" x14ac:dyDescent="0.3">
      <c r="A17" s="7" t="s">
        <v>2083</v>
      </c>
      <c r="B17" s="8">
        <v>3</v>
      </c>
      <c r="C17" s="8">
        <v>27</v>
      </c>
      <c r="D17" s="8">
        <v>45</v>
      </c>
      <c r="E17" s="8">
        <v>75</v>
      </c>
    </row>
    <row r="18" spans="1:5" x14ac:dyDescent="0.3">
      <c r="A18" s="7" t="s">
        <v>2084</v>
      </c>
      <c r="B18" s="8">
        <v>7</v>
      </c>
      <c r="C18" s="8">
        <v>32</v>
      </c>
      <c r="D18" s="8">
        <v>42</v>
      </c>
      <c r="E18" s="8">
        <v>81</v>
      </c>
    </row>
    <row r="19" spans="1:5" x14ac:dyDescent="0.3">
      <c r="A19" s="7" t="s">
        <v>2034</v>
      </c>
      <c r="B19" s="8">
        <v>57</v>
      </c>
      <c r="C19" s="8">
        <v>364</v>
      </c>
      <c r="D19" s="8">
        <v>565</v>
      </c>
      <c r="E19" s="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Worksheet</vt:lpstr>
      <vt:lpstr>Statiscial Analysis</vt:lpstr>
      <vt:lpstr>Parent</vt:lpstr>
      <vt:lpstr>Sub</vt:lpstr>
      <vt:lpstr>Outcomes</vt:lpstr>
      <vt:lpstr>Date Created 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Julie Aranda</cp:lastModifiedBy>
  <dcterms:created xsi:type="dcterms:W3CDTF">2021-09-29T18:52:28Z</dcterms:created>
  <dcterms:modified xsi:type="dcterms:W3CDTF">2023-10-05T04:12:33Z</dcterms:modified>
</cp:coreProperties>
</file>