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ЭтаКнига" defaultThemeVersion="124226"/>
  <mc:AlternateContent xmlns:mc="http://schemas.openxmlformats.org/markup-compatibility/2006">
    <mc:Choice Requires="x15">
      <x15ac:absPath xmlns:x15ac="http://schemas.microsoft.com/office/spreadsheetml/2010/11/ac" url="G:\=EXCEL BI - мои проекты\2023 - Анализ ФинСостояния (ОАО -8 Марта-)\Отчетность\"/>
    </mc:Choice>
  </mc:AlternateContent>
  <xr:revisionPtr revIDLastSave="0" documentId="13_ncr:1_{7EEDCE17-762B-4438-ADC7-667085BB5F18}" xr6:coauthVersionLast="47" xr6:coauthVersionMax="47" xr10:uidLastSave="{00000000-0000-0000-0000-000000000000}"/>
  <bookViews>
    <workbookView xWindow="-93" yWindow="-93" windowWidth="25786" windowHeight="13986" tabRatio="915" activeTab="4" xr2:uid="{00000000-000D-0000-FFFF-FFFF00000000}"/>
  </bookViews>
  <sheets>
    <sheet name="Рекомендации" sheetId="11" r:id="rId1"/>
    <sheet name="Баланс" sheetId="2" r:id="rId2"/>
    <sheet name="Прил.2" sheetId="19" r:id="rId3"/>
    <sheet name="Прил.3" sheetId="9" r:id="rId4"/>
    <sheet name="Прил.4" sheetId="20" r:id="rId5"/>
    <sheet name="Прил.5" sheetId="21" r:id="rId6"/>
    <sheet name="Чистые активы" sheetId="31" r:id="rId7"/>
    <sheet name="Анализ фин.сост." sheetId="22" r:id="rId8"/>
    <sheet name="Анализ разд. I и II" sheetId="24" r:id="rId9"/>
    <sheet name="Анализ разд. III-V" sheetId="25" r:id="rId10"/>
    <sheet name="Рентабельность" sheetId="33" r:id="rId11"/>
    <sheet name="Пояснительная записка" sheetId="34" state="hidden" r:id="rId12"/>
    <sheet name="Норм.коэффиц." sheetId="23" r:id="rId13"/>
    <sheet name="Увязки внутри форм" sheetId="32" r:id="rId14"/>
    <sheet name="Лист1" sheetId="35" state="hidden" r:id="rId15"/>
    <sheet name="Увязки межд.форм." sheetId="28" r:id="rId16"/>
  </sheets>
  <definedNames>
    <definedName name="_xlnm._FilterDatabase" localSheetId="12" hidden="1">Норм.коэффиц.!$A$11:$F$266</definedName>
    <definedName name="Заг_Прил_1" localSheetId="11">'Пояснительная записка'!#REF!</definedName>
    <definedName name="_xlnm.Print_Area" localSheetId="8">'Анализ разд. I и II'!$A$1:$H$92</definedName>
    <definedName name="_xlnm.Print_Area" localSheetId="9">'Анализ разд. III-V'!$A$1:$H$104</definedName>
    <definedName name="_xlnm.Print_Area" localSheetId="7">'Анализ фин.сост.'!$A$1:$M$111</definedName>
    <definedName name="_xlnm.Print_Area" localSheetId="1">Баланс!$A$15:$G$113</definedName>
    <definedName name="_xlnm.Print_Area" localSheetId="12">Норм.коэффиц.!$A$6:$F$266</definedName>
    <definedName name="_xlnm.Print_Area" localSheetId="11">'Пояснительная записка'!$A$1:$B$53</definedName>
    <definedName name="_xlnm.Print_Area" localSheetId="2">Прил.2!$A$1:$N$70</definedName>
    <definedName name="_xlnm.Print_Area" localSheetId="3">Прил.3!$A$1:$N$91</definedName>
    <definedName name="_xlnm.Print_Area" localSheetId="4">Прил.4!$A$1:$N$48,Прил.4!$A$50:$N$81</definedName>
    <definedName name="_xlnm.Print_Area" localSheetId="5">Прил.5!$A$1:$N$52</definedName>
    <definedName name="_xlnm.Print_Area" localSheetId="0">Рекомендации!$A$1:$A$13</definedName>
    <definedName name="_xlnm.Print_Area" localSheetId="10">Рентабельность!$A$2:$K$17</definedName>
    <definedName name="_xlnm.Print_Area" localSheetId="13">'Увязки внутри форм'!$B$2:$C$93</definedName>
    <definedName name="_xlnm.Print_Area" localSheetId="15">'Увязки межд.форм.'!$B$2:$C$39</definedName>
    <definedName name="_xlnm.Print_Area" localSheetId="6">'Чистые активы'!$A$2:$D$94</definedName>
    <definedName name="Прил_1" localSheetId="11">'Пояснительная записка'!#REF!</definedName>
  </definedNames>
  <calcPr calcId="191029"/>
</workbook>
</file>

<file path=xl/calcChain.xml><?xml version="1.0" encoding="utf-8"?>
<calcChain xmlns="http://schemas.openxmlformats.org/spreadsheetml/2006/main">
  <c r="C19" i="2" l="1"/>
  <c r="F78" i="2"/>
  <c r="C9" i="25"/>
  <c r="G38" i="2"/>
  <c r="F38" i="2"/>
  <c r="O69" i="20"/>
  <c r="K21" i="20"/>
  <c r="K27" i="20"/>
  <c r="K33" i="20"/>
  <c r="K35" i="20"/>
  <c r="K42" i="20"/>
  <c r="K48" i="20"/>
  <c r="K54" i="20"/>
  <c r="K67" i="20" s="1"/>
  <c r="K60" i="20"/>
  <c r="O70" i="20"/>
  <c r="G21" i="20"/>
  <c r="G27" i="20"/>
  <c r="G33" i="20"/>
  <c r="G35" i="20"/>
  <c r="G42" i="20"/>
  <c r="G54" i="20"/>
  <c r="G67" i="20" s="1"/>
  <c r="G68" i="20" s="1"/>
  <c r="G71" i="20" s="1"/>
  <c r="O71" i="20" s="1"/>
  <c r="O67" i="20" s="1"/>
  <c r="G60" i="20"/>
  <c r="O68" i="20"/>
  <c r="O27" i="9"/>
  <c r="O26" i="9" s="1"/>
  <c r="G85" i="9"/>
  <c r="G55" i="9"/>
  <c r="G58" i="9"/>
  <c r="F85" i="9"/>
  <c r="I85" i="9"/>
  <c r="J85" i="9"/>
  <c r="K85" i="9"/>
  <c r="L85" i="9"/>
  <c r="M85" i="9"/>
  <c r="F55" i="9"/>
  <c r="Q84" i="9" s="1"/>
  <c r="Q85" i="9" s="1"/>
  <c r="F21" i="9"/>
  <c r="G21" i="9"/>
  <c r="I55" i="9"/>
  <c r="I35" i="9"/>
  <c r="J55" i="9"/>
  <c r="J21" i="9"/>
  <c r="K55" i="9"/>
  <c r="K21" i="9"/>
  <c r="K23" i="9"/>
  <c r="K35" i="9"/>
  <c r="U55" i="9"/>
  <c r="U56" i="9"/>
  <c r="L55" i="9"/>
  <c r="V84" i="9" s="1"/>
  <c r="V85" i="9" s="1"/>
  <c r="L21" i="9"/>
  <c r="L51" i="9" s="1"/>
  <c r="L23" i="9"/>
  <c r="L35" i="9"/>
  <c r="V55" i="9"/>
  <c r="V56" i="9" s="1"/>
  <c r="M55" i="9"/>
  <c r="M21" i="9"/>
  <c r="F69" i="9"/>
  <c r="I69" i="9"/>
  <c r="K58" i="9"/>
  <c r="U84" i="9" s="1"/>
  <c r="U85" i="9" s="1"/>
  <c r="K69" i="9"/>
  <c r="L58" i="9"/>
  <c r="L69" i="9"/>
  <c r="R12" i="22"/>
  <c r="Y12" i="22" s="1"/>
  <c r="Z12" i="22" s="1"/>
  <c r="Q12" i="22"/>
  <c r="F121" i="2"/>
  <c r="G121" i="2"/>
  <c r="F122" i="2"/>
  <c r="G122" i="2"/>
  <c r="F123" i="2"/>
  <c r="G123" i="2"/>
  <c r="F124" i="2"/>
  <c r="G124" i="2"/>
  <c r="G120" i="2"/>
  <c r="F120" i="2"/>
  <c r="G48" i="2"/>
  <c r="E10" i="24"/>
  <c r="G116" i="2"/>
  <c r="G118" i="2"/>
  <c r="G33" i="2"/>
  <c r="E6" i="25" s="1"/>
  <c r="K13" i="25" s="1"/>
  <c r="G78" i="2"/>
  <c r="K21" i="19"/>
  <c r="K24" i="19" s="1"/>
  <c r="K27" i="19" s="1"/>
  <c r="J8" i="33" s="1"/>
  <c r="K28" i="19"/>
  <c r="K34" i="19"/>
  <c r="K38" i="19"/>
  <c r="K42" i="19"/>
  <c r="G21" i="19"/>
  <c r="G24" i="19"/>
  <c r="G27" i="19"/>
  <c r="K8" i="33" s="1"/>
  <c r="G28" i="19"/>
  <c r="G34" i="19"/>
  <c r="G38" i="19"/>
  <c r="G42" i="19"/>
  <c r="G50" i="2"/>
  <c r="D22" i="31" s="1"/>
  <c r="F48" i="2"/>
  <c r="C9" i="24" s="1"/>
  <c r="K9" i="24" s="1"/>
  <c r="F50" i="2"/>
  <c r="F65" i="2"/>
  <c r="L14" i="33"/>
  <c r="K12" i="33"/>
  <c r="J10" i="33"/>
  <c r="K10" i="33"/>
  <c r="N50" i="9"/>
  <c r="N18" i="9"/>
  <c r="N27" i="9"/>
  <c r="N25" i="9"/>
  <c r="N41" i="9"/>
  <c r="N38" i="9"/>
  <c r="N44" i="9"/>
  <c r="N48" i="9"/>
  <c r="N49" i="9"/>
  <c r="F23" i="9"/>
  <c r="F51" i="9" s="1"/>
  <c r="F52" i="9" s="1"/>
  <c r="Q55" i="9" s="1"/>
  <c r="Q56" i="9" s="1"/>
  <c r="F35" i="9"/>
  <c r="I58" i="9"/>
  <c r="S84" i="9" s="1"/>
  <c r="G69" i="9"/>
  <c r="N19" i="9"/>
  <c r="N20" i="9"/>
  <c r="N21" i="9"/>
  <c r="N28" i="9"/>
  <c r="N29" i="9"/>
  <c r="N30" i="9"/>
  <c r="N31" i="9"/>
  <c r="N32" i="9"/>
  <c r="N33" i="9"/>
  <c r="N34" i="9"/>
  <c r="N36" i="9"/>
  <c r="N39" i="9"/>
  <c r="N40" i="9"/>
  <c r="N45" i="9"/>
  <c r="N46" i="9"/>
  <c r="N47" i="9"/>
  <c r="J23" i="9"/>
  <c r="J35" i="9"/>
  <c r="G23" i="9"/>
  <c r="G35" i="9"/>
  <c r="I21" i="9"/>
  <c r="I51" i="9"/>
  <c r="I52" i="9" s="1"/>
  <c r="S55" i="9" s="1"/>
  <c r="S56" i="9" s="1"/>
  <c r="I23" i="9"/>
  <c r="M23" i="9"/>
  <c r="M51" i="9" s="1"/>
  <c r="W55" i="9"/>
  <c r="W56" i="9" s="1"/>
  <c r="M35" i="9"/>
  <c r="J58" i="9"/>
  <c r="T84" i="9" s="1"/>
  <c r="T85" i="9"/>
  <c r="J69" i="9"/>
  <c r="F58" i="9"/>
  <c r="M58" i="9"/>
  <c r="M69" i="9"/>
  <c r="W84" i="9"/>
  <c r="W85" i="9" s="1"/>
  <c r="G35" i="21"/>
  <c r="G30" i="21"/>
  <c r="G28" i="21"/>
  <c r="K21" i="21"/>
  <c r="G21" i="21"/>
  <c r="O57" i="19"/>
  <c r="G90" i="2"/>
  <c r="F90" i="2"/>
  <c r="C14" i="25"/>
  <c r="G86" i="2"/>
  <c r="E10" i="25"/>
  <c r="K11" i="25" s="1"/>
  <c r="F86" i="2"/>
  <c r="C10" i="25" s="1"/>
  <c r="G10" i="25" s="1"/>
  <c r="L11" i="25" s="1"/>
  <c r="F116" i="2"/>
  <c r="F119" i="2"/>
  <c r="F118" i="2"/>
  <c r="N6" i="2"/>
  <c r="O6" i="2" s="1"/>
  <c r="G6" i="9" s="1"/>
  <c r="D15" i="31"/>
  <c r="P13" i="22"/>
  <c r="R13" i="22"/>
  <c r="Y13" i="22" s="1"/>
  <c r="Z13" i="22" s="1"/>
  <c r="O61" i="9"/>
  <c r="O60" i="9"/>
  <c r="K35" i="21"/>
  <c r="K30" i="21"/>
  <c r="K28" i="21"/>
  <c r="P44" i="21" s="1"/>
  <c r="G117" i="2"/>
  <c r="G119" i="2"/>
  <c r="D8" i="22"/>
  <c r="F117" i="2"/>
  <c r="P6" i="2"/>
  <c r="Q6" i="2" s="1"/>
  <c r="F6" i="19" s="1"/>
  <c r="F7" i="21" s="1"/>
  <c r="J17" i="21" s="1"/>
  <c r="B5" i="22"/>
  <c r="C7" i="31"/>
  <c r="E14" i="19"/>
  <c r="E13" i="19"/>
  <c r="E12" i="19"/>
  <c r="E11" i="19"/>
  <c r="E10" i="19"/>
  <c r="E9" i="19"/>
  <c r="E8" i="19"/>
  <c r="B6" i="31"/>
  <c r="E10" i="21"/>
  <c r="E11" i="21"/>
  <c r="E12" i="21"/>
  <c r="E13" i="21"/>
  <c r="E14" i="21"/>
  <c r="E15" i="21"/>
  <c r="E9" i="21"/>
  <c r="E10" i="20"/>
  <c r="E11" i="20"/>
  <c r="E12" i="20"/>
  <c r="E13" i="20"/>
  <c r="E14" i="20"/>
  <c r="E15" i="20"/>
  <c r="E9" i="20"/>
  <c r="E9" i="9"/>
  <c r="E10" i="9"/>
  <c r="E11" i="9"/>
  <c r="E12" i="9"/>
  <c r="E13" i="9"/>
  <c r="E14" i="9"/>
  <c r="E8" i="9"/>
  <c r="F33" i="2"/>
  <c r="C72" i="20" s="1"/>
  <c r="H50" i="34"/>
  <c r="I50" i="34"/>
  <c r="J50" i="34" s="1"/>
  <c r="K50" i="34"/>
  <c r="N70" i="9"/>
  <c r="A52" i="21"/>
  <c r="D54" i="31"/>
  <c r="D51" i="31"/>
  <c r="N59" i="9"/>
  <c r="N61" i="9"/>
  <c r="N65" i="9"/>
  <c r="N72" i="9"/>
  <c r="N69" i="9" s="1"/>
  <c r="N75" i="9"/>
  <c r="N76" i="9"/>
  <c r="N82" i="9"/>
  <c r="N83" i="9"/>
  <c r="C40" i="31"/>
  <c r="C39" i="31" s="1"/>
  <c r="C41" i="31"/>
  <c r="C43" i="31"/>
  <c r="C44" i="31"/>
  <c r="C45" i="31"/>
  <c r="C46" i="31"/>
  <c r="C33" i="31"/>
  <c r="C34" i="31"/>
  <c r="C35" i="31"/>
  <c r="C36" i="31"/>
  <c r="C37" i="31"/>
  <c r="C38" i="31"/>
  <c r="D23" i="31"/>
  <c r="D24" i="31"/>
  <c r="D25" i="31"/>
  <c r="D26" i="31"/>
  <c r="D27" i="31"/>
  <c r="D28" i="31"/>
  <c r="D29" i="31"/>
  <c r="D13" i="31"/>
  <c r="D14" i="31"/>
  <c r="D16" i="31"/>
  <c r="D17" i="31"/>
  <c r="D18" i="31"/>
  <c r="D19" i="31"/>
  <c r="D20" i="31"/>
  <c r="C23" i="31"/>
  <c r="C24" i="31"/>
  <c r="C25" i="31"/>
  <c r="C26" i="31"/>
  <c r="C27" i="31"/>
  <c r="C28" i="31"/>
  <c r="C29" i="31"/>
  <c r="C13" i="31"/>
  <c r="C14" i="31"/>
  <c r="C16" i="31"/>
  <c r="C17" i="31"/>
  <c r="C18" i="31"/>
  <c r="C19" i="31"/>
  <c r="C20" i="31"/>
  <c r="H9" i="31"/>
  <c r="G9" i="31"/>
  <c r="D40" i="31"/>
  <c r="D39" i="31" s="1"/>
  <c r="D47" i="31" s="1"/>
  <c r="D41" i="31"/>
  <c r="D43" i="31"/>
  <c r="D44" i="31"/>
  <c r="D45" i="31"/>
  <c r="D46" i="31"/>
  <c r="D33" i="31"/>
  <c r="D34" i="31"/>
  <c r="D35" i="31"/>
  <c r="D36" i="31"/>
  <c r="D37" i="31"/>
  <c r="D38" i="31"/>
  <c r="Q13" i="22"/>
  <c r="N79" i="9"/>
  <c r="N73" i="9"/>
  <c r="N74" i="9"/>
  <c r="N77" i="9"/>
  <c r="N78" i="9"/>
  <c r="N53" i="9"/>
  <c r="N54" i="9"/>
  <c r="N62" i="9"/>
  <c r="N63" i="9"/>
  <c r="N64" i="9"/>
  <c r="N66" i="9"/>
  <c r="N67" i="9"/>
  <c r="N58" i="9" s="1"/>
  <c r="N68" i="9"/>
  <c r="N84" i="9"/>
  <c r="G7" i="20"/>
  <c r="G18" i="20"/>
  <c r="G51" i="20"/>
  <c r="C12" i="25"/>
  <c r="E12" i="25"/>
  <c r="C13" i="25"/>
  <c r="E13" i="25"/>
  <c r="G13" i="25"/>
  <c r="C15" i="25"/>
  <c r="E15" i="25"/>
  <c r="C16" i="25"/>
  <c r="G16" i="25" s="1"/>
  <c r="E16" i="25"/>
  <c r="C17" i="25"/>
  <c r="G17" i="25" s="1"/>
  <c r="E17" i="25"/>
  <c r="C18" i="25"/>
  <c r="E18" i="25"/>
  <c r="C19" i="25"/>
  <c r="G19" i="25"/>
  <c r="E19" i="25"/>
  <c r="C20" i="25"/>
  <c r="G20" i="25" s="1"/>
  <c r="E20" i="25"/>
  <c r="C10" i="24"/>
  <c r="G10" i="24" s="1"/>
  <c r="C11" i="24"/>
  <c r="E11" i="24"/>
  <c r="G11" i="24" s="1"/>
  <c r="C13" i="24"/>
  <c r="E13" i="24"/>
  <c r="C14" i="24"/>
  <c r="E14" i="24"/>
  <c r="G14" i="24" s="1"/>
  <c r="C15" i="24"/>
  <c r="E15" i="24"/>
  <c r="C16" i="24"/>
  <c r="G16" i="24" s="1"/>
  <c r="E16" i="24"/>
  <c r="C17" i="24"/>
  <c r="E17" i="24"/>
  <c r="C20" i="24"/>
  <c r="E20" i="24"/>
  <c r="G20" i="24"/>
  <c r="C21" i="24"/>
  <c r="G21" i="24" s="1"/>
  <c r="E21" i="24"/>
  <c r="C22" i="24"/>
  <c r="E22" i="24"/>
  <c r="G22" i="24" s="1"/>
  <c r="C23" i="24"/>
  <c r="E23" i="24"/>
  <c r="G23" i="24" s="1"/>
  <c r="C24" i="24"/>
  <c r="E24" i="24"/>
  <c r="C25" i="24"/>
  <c r="E25" i="24"/>
  <c r="G25" i="24" s="1"/>
  <c r="C26" i="24"/>
  <c r="G26" i="24" s="1"/>
  <c r="E26" i="24"/>
  <c r="C85" i="9"/>
  <c r="J6" i="9"/>
  <c r="C51" i="9"/>
  <c r="B44" i="21"/>
  <c r="G7" i="21"/>
  <c r="G18" i="21"/>
  <c r="K18" i="21"/>
  <c r="J18" i="25"/>
  <c r="K18" i="25"/>
  <c r="J27" i="24"/>
  <c r="K27" i="24"/>
  <c r="J46" i="21"/>
  <c r="J49" i="21"/>
  <c r="J75" i="20"/>
  <c r="J78" i="20"/>
  <c r="L87" i="9"/>
  <c r="L89" i="9"/>
  <c r="J64" i="19"/>
  <c r="J67" i="19"/>
  <c r="G12" i="25"/>
  <c r="G18" i="25"/>
  <c r="G104" i="2"/>
  <c r="E11" i="25" s="1"/>
  <c r="E9" i="25"/>
  <c r="G9" i="25" s="1"/>
  <c r="L10" i="25" s="1"/>
  <c r="G24" i="24"/>
  <c r="G15" i="24"/>
  <c r="E12" i="24"/>
  <c r="G12" i="24" s="1"/>
  <c r="G6" i="19"/>
  <c r="G17" i="19" s="1"/>
  <c r="R6" i="2"/>
  <c r="E9" i="24"/>
  <c r="G9" i="24" s="1"/>
  <c r="M9" i="24" s="1"/>
  <c r="L9" i="24"/>
  <c r="F7" i="20"/>
  <c r="K9" i="25"/>
  <c r="J17" i="20"/>
  <c r="J50" i="20" s="1"/>
  <c r="N17" i="20"/>
  <c r="N50" i="20" s="1"/>
  <c r="K13" i="22"/>
  <c r="G48" i="20"/>
  <c r="G50" i="19"/>
  <c r="K6" i="33"/>
  <c r="F104" i="2"/>
  <c r="H12" i="22" s="1"/>
  <c r="X12" i="22" s="1"/>
  <c r="C42" i="31"/>
  <c r="J10" i="25"/>
  <c r="F105" i="2"/>
  <c r="C21" i="25" s="1"/>
  <c r="H13" i="22"/>
  <c r="X13" i="22"/>
  <c r="C18" i="24"/>
  <c r="K10" i="24" s="1"/>
  <c r="C19" i="24"/>
  <c r="C22" i="31"/>
  <c r="G13" i="24"/>
  <c r="D32" i="31"/>
  <c r="D12" i="31"/>
  <c r="F67" i="2"/>
  <c r="C6" i="25"/>
  <c r="K50" i="19"/>
  <c r="K51" i="19" s="1"/>
  <c r="C18" i="9"/>
  <c r="A22" i="9"/>
  <c r="R84" i="9"/>
  <c r="R85" i="9" s="1"/>
  <c r="N85" i="9"/>
  <c r="K68" i="20"/>
  <c r="K71" i="20" s="1"/>
  <c r="C15" i="31"/>
  <c r="C12" i="31" s="1"/>
  <c r="C12" i="24"/>
  <c r="F66" i="2"/>
  <c r="J47" i="19"/>
  <c r="N47" i="19" s="1"/>
  <c r="I6" i="9"/>
  <c r="B23" i="9" s="1"/>
  <c r="K18" i="20"/>
  <c r="K51" i="20" s="1"/>
  <c r="E6" i="24"/>
  <c r="L8" i="24"/>
  <c r="C6" i="24"/>
  <c r="K8" i="24"/>
  <c r="D42" i="31"/>
  <c r="E14" i="25"/>
  <c r="G14" i="25"/>
  <c r="N35" i="9"/>
  <c r="S85" i="9"/>
  <c r="N23" i="9"/>
  <c r="N51" i="9"/>
  <c r="G65" i="2"/>
  <c r="E19" i="24"/>
  <c r="G19" i="24" s="1"/>
  <c r="G51" i="19"/>
  <c r="J12" i="33"/>
  <c r="J6" i="33"/>
  <c r="C52" i="9"/>
  <c r="K51" i="9"/>
  <c r="J51" i="9"/>
  <c r="J52" i="9"/>
  <c r="T55" i="9" s="1"/>
  <c r="T56" i="9" s="1"/>
  <c r="G51" i="9"/>
  <c r="G52" i="9"/>
  <c r="R55" i="9" s="1"/>
  <c r="R56" i="9" s="1"/>
  <c r="N55" i="9"/>
  <c r="H15" i="22"/>
  <c r="C11" i="25"/>
  <c r="B57" i="9"/>
  <c r="G57" i="19"/>
  <c r="J9" i="25"/>
  <c r="J13" i="25"/>
  <c r="G11" i="25"/>
  <c r="D11" i="25" l="1"/>
  <c r="D10" i="25"/>
  <c r="D15" i="25"/>
  <c r="D12" i="25"/>
  <c r="D9" i="25"/>
  <c r="D20" i="25"/>
  <c r="D17" i="25"/>
  <c r="D13" i="25"/>
  <c r="D18" i="25"/>
  <c r="D19" i="25"/>
  <c r="D16" i="25"/>
  <c r="D14" i="25"/>
  <c r="O82" i="9"/>
  <c r="O80" i="9" s="1"/>
  <c r="K17" i="19"/>
  <c r="G48" i="19"/>
  <c r="K48" i="19" s="1"/>
  <c r="H18" i="22"/>
  <c r="D6" i="19"/>
  <c r="G15" i="25"/>
  <c r="H17" i="22"/>
  <c r="O55" i="9"/>
  <c r="O54" i="9" s="1"/>
  <c r="E12" i="22"/>
  <c r="W12" i="22" s="1"/>
  <c r="C9" i="31"/>
  <c r="G7" i="31" s="1"/>
  <c r="E15" i="22"/>
  <c r="K57" i="19"/>
  <c r="K16" i="33"/>
  <c r="G60" i="19"/>
  <c r="D21" i="31"/>
  <c r="D30" i="31" s="1"/>
  <c r="D48" i="31" s="1"/>
  <c r="H8" i="31" s="1"/>
  <c r="J11" i="25"/>
  <c r="C27" i="24"/>
  <c r="H19" i="22"/>
  <c r="G105" i="2"/>
  <c r="K10" i="25"/>
  <c r="E19" i="22"/>
  <c r="K44" i="21"/>
  <c r="E13" i="22"/>
  <c r="W13" i="22" s="1"/>
  <c r="E18" i="24"/>
  <c r="G17" i="24"/>
  <c r="J16" i="19"/>
  <c r="N16" i="19" s="1"/>
  <c r="C32" i="31"/>
  <c r="C47" i="31" s="1"/>
  <c r="H14" i="22"/>
  <c r="X14" i="22" s="1"/>
  <c r="C21" i="31"/>
  <c r="C30" i="31" s="1"/>
  <c r="G66" i="2"/>
  <c r="N17" i="21"/>
  <c r="B20" i="21"/>
  <c r="D9" i="31"/>
  <c r="H7" i="31" s="1"/>
  <c r="A56" i="9"/>
  <c r="G67" i="2"/>
  <c r="C70" i="20"/>
  <c r="K12" i="22"/>
  <c r="D9" i="24" l="1"/>
  <c r="D11" i="24"/>
  <c r="D22" i="24"/>
  <c r="D24" i="24"/>
  <c r="D12" i="24"/>
  <c r="D25" i="24"/>
  <c r="D19" i="24"/>
  <c r="D15" i="24"/>
  <c r="D14" i="24"/>
  <c r="D20" i="24"/>
  <c r="D10" i="24"/>
  <c r="D16" i="24"/>
  <c r="D17" i="24"/>
  <c r="D23" i="24"/>
  <c r="D18" i="24"/>
  <c r="D26" i="24"/>
  <c r="D13" i="24"/>
  <c r="D21" i="24"/>
  <c r="J14" i="25"/>
  <c r="E14" i="22"/>
  <c r="W14" i="22" s="1"/>
  <c r="K14" i="33"/>
  <c r="E27" i="24"/>
  <c r="G27" i="24" s="1"/>
  <c r="C48" i="31"/>
  <c r="G8" i="31" s="1"/>
  <c r="J14" i="33"/>
  <c r="J17" i="25"/>
  <c r="E18" i="22"/>
  <c r="E21" i="25"/>
  <c r="H47" i="19"/>
  <c r="L47" i="19" s="1"/>
  <c r="D7" i="20"/>
  <c r="H16" i="19"/>
  <c r="L16" i="19" s="1"/>
  <c r="D7" i="21"/>
  <c r="P45" i="21"/>
  <c r="O44" i="21"/>
  <c r="G20" i="21"/>
  <c r="H16" i="22"/>
  <c r="G18" i="24"/>
  <c r="M10" i="24" s="1"/>
  <c r="L10" i="24"/>
  <c r="K60" i="19"/>
  <c r="J16" i="33"/>
  <c r="K11" i="24" l="1"/>
  <c r="H13" i="24"/>
  <c r="H16" i="24"/>
  <c r="H19" i="24"/>
  <c r="H23" i="24"/>
  <c r="L17" i="20"/>
  <c r="L50" i="20" s="1"/>
  <c r="H17" i="20"/>
  <c r="H50" i="20" s="1"/>
  <c r="G44" i="21"/>
  <c r="O43" i="21" s="1"/>
  <c r="O42" i="21" s="1"/>
  <c r="O20" i="21"/>
  <c r="O19" i="21" s="1"/>
  <c r="H17" i="21"/>
  <c r="L17" i="21"/>
  <c r="H25" i="24"/>
  <c r="H18" i="24"/>
  <c r="M12" i="24" s="1"/>
  <c r="K12" i="24"/>
  <c r="F26" i="24"/>
  <c r="H26" i="24" s="1"/>
  <c r="F15" i="24"/>
  <c r="F10" i="24"/>
  <c r="H10" i="24" s="1"/>
  <c r="F16" i="24"/>
  <c r="F18" i="24"/>
  <c r="L12" i="24" s="1"/>
  <c r="F13" i="24"/>
  <c r="F22" i="24"/>
  <c r="H22" i="24" s="1"/>
  <c r="F11" i="24"/>
  <c r="H11" i="24" s="1"/>
  <c r="F21" i="24"/>
  <c r="H21" i="24" s="1"/>
  <c r="F17" i="24"/>
  <c r="H17" i="24" s="1"/>
  <c r="F24" i="24"/>
  <c r="H24" i="24" s="1"/>
  <c r="F12" i="24"/>
  <c r="H12" i="24" s="1"/>
  <c r="F20" i="24"/>
  <c r="H20" i="24" s="1"/>
  <c r="F14" i="24"/>
  <c r="F19" i="24"/>
  <c r="F9" i="24"/>
  <c r="L11" i="24" s="1"/>
  <c r="F25" i="24"/>
  <c r="F23" i="24"/>
  <c r="F19" i="25"/>
  <c r="H19" i="25" s="1"/>
  <c r="F18" i="25"/>
  <c r="H18" i="25" s="1"/>
  <c r="F13" i="25"/>
  <c r="H13" i="25" s="1"/>
  <c r="F14" i="25"/>
  <c r="H14" i="25" s="1"/>
  <c r="F9" i="25"/>
  <c r="F12" i="25"/>
  <c r="H12" i="25" s="1"/>
  <c r="F11" i="25"/>
  <c r="H11" i="25" s="1"/>
  <c r="F17" i="25"/>
  <c r="H17" i="25" s="1"/>
  <c r="F15" i="25"/>
  <c r="H15" i="25" s="1"/>
  <c r="F16" i="25"/>
  <c r="H16" i="25" s="1"/>
  <c r="F10" i="25"/>
  <c r="F20" i="25"/>
  <c r="H20" i="25" s="1"/>
  <c r="G21" i="25"/>
  <c r="H14" i="24"/>
  <c r="H15" i="24"/>
  <c r="H9" i="24" l="1"/>
  <c r="M11" i="24" s="1"/>
  <c r="K14" i="25"/>
  <c r="H9" i="25"/>
  <c r="L14" i="25" s="1"/>
  <c r="K17" i="25"/>
  <c r="H10" i="25"/>
  <c r="L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КонсульнатПлюс примечание:</author>
    <author>КонсульнатПлюс примечание</author>
    <author>КонсультантПлюс примечание</author>
    <author>Автор</author>
  </authors>
  <commentList>
    <comment ref="F33" authorId="0" shapeId="0" xr:uid="{00000000-0006-0000-0100-000001000000}">
      <text>
        <r>
          <rPr>
            <b/>
            <sz val="9"/>
            <color indexed="81"/>
            <rFont val="Times New Roman"/>
            <family val="1"/>
            <charset val="204"/>
          </rPr>
          <t>КонсультантПлюс 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charset val="204"/>
          </rPr>
          <t xml:space="preserve">
</t>
        </r>
      </text>
    </comment>
    <comment ref="G33" authorId="1" shapeId="0" xr:uid="{00000000-0006-0000-0100-000002000000}">
      <text>
        <r>
          <rPr>
            <b/>
            <sz val="9"/>
            <color indexed="81"/>
            <rFont val="Times New Roman"/>
            <family val="1"/>
            <charset val="204"/>
          </rPr>
          <t>КонсультантПлюс примечание:</t>
        </r>
        <r>
          <rPr>
            <sz val="9"/>
            <color indexed="81"/>
            <rFont val="Times New Roman"/>
            <family val="1"/>
            <charset val="204"/>
          </rPr>
          <t xml:space="preserve">
В графе 4 показываются данные о стоимости активов, собственного капитала, обязательств на конец предыдущего года (вступительный баланс), которые должны соответствовать данным графы 3  предыдущего года (заключительный баланс), за исключением случаев, установленных законодательством.</t>
        </r>
        <r>
          <rPr>
            <sz val="8"/>
            <color indexed="81"/>
            <rFont val="Tahoma"/>
            <charset val="204"/>
          </rPr>
          <t xml:space="preserve">
</t>
        </r>
      </text>
    </comment>
    <comment ref="A35" authorId="1" shapeId="0" xr:uid="{00000000-0006-0000-0100-000003000000}">
      <text>
        <r>
          <rPr>
            <b/>
            <sz val="9"/>
            <color indexed="81"/>
            <rFont val="Times New Roman"/>
            <family val="1"/>
            <charset val="204"/>
          </rPr>
          <t>КонсультантПлюс примечание:</t>
        </r>
        <r>
          <rPr>
            <sz val="9"/>
            <color indexed="81"/>
            <rFont val="Times New Roman"/>
            <family val="1"/>
            <charset val="204"/>
          </rPr>
          <t xml:space="preserve">
 В разделе I "Долгосрочные активы" приводится информация об остатках основных средств, нематериальных активов, доходных вложений в материальные активы, вложений в долгосрочные активы, оборудования к установке и строительных материалов, долгосрочных финансовых вложений, долгосрочной дебиторской задолженности, отложенных налоговых активов и других долгосрочных активов.</t>
        </r>
        <r>
          <rPr>
            <sz val="8"/>
            <color indexed="81"/>
            <rFont val="Tahoma"/>
            <charset val="204"/>
          </rPr>
          <t xml:space="preserve">
</t>
        </r>
      </text>
    </comment>
    <comment ref="H36" authorId="1" shapeId="0" xr:uid="{00000000-0006-0000-0100-000004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"Основные средства" (строка 110) показывается остаточная стоимость основных средств, определяемая как разница между первоначальной (переоцененной) стоимостью основных средств, учитываемых на счете 01 "Основные средства", и накопленными по ним суммами амортизации и обесценения, учитываемых на счете 02 "Амортизация основных средств".</t>
        </r>
      </text>
    </comment>
    <comment ref="H37" authorId="1" shapeId="0" xr:uid="{00000000-0006-0000-0100-000005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"Нематериальные активы" (строка 120) показывается остаточная стоимость нематериальных активов, определяемая как разница между первоначальной (переоцененной) стоимостью нематериальных активов, учитываемых на счете 04 "Нематериальные активы", и накопленными по ним суммами амортизации и обесценения, учитываемых на счете 05 "Амортизация нематериальных активов".
</t>
        </r>
      </text>
    </comment>
    <comment ref="H38" authorId="1" shapeId="0" xr:uid="{00000000-0006-0000-0100-000006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"Доходные вложения в материальные активы" (строка 130) показываются суммы доходных вложений в инвестиционную недвижимость, предметы финансовой аренды (лизинга) и прочих доходных вложений в материальные активы. Остаточная стоимость инвестиционной недвижимости определяется как разница между первоначальной (переоцененной) стоимостью инвестиционной недвижимости, учитываемой на счете 03 "Доходные вложения в материальные активы", и накопленными по ней суммами амортизации и обесценения, учитываемых на счете 02 "Амортизация основных средств". Остаточная стоимость предметов финансовой аренды (лизинга) определяется как разница между первоначальной (переоцененной) стоимостью предметов финансовой аренды (лизинга), учитываемых на счете 03 "Доходные вложения в материальные активы", и накопленными по ним суммами амортизации и обесценения, учитываемых на счете 02 "Амортизация основных средств".
</t>
        </r>
      </text>
    </comment>
    <comment ref="H43" authorId="1" shapeId="0" xr:uid="{00000000-0006-0000-0100-000007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"Вложения в долгосрочные активы" (строка 140) показываются суммы вложений в долгосрочные активы, учитываемых на счете 08 "Вложения в долгосрочные активы", а также стоимость оборудования к установке, строительных материалов у заказчика, застройщика, учитываемых на счете 07 "Оборудование к установке и строительные материалы".
</t>
        </r>
      </text>
    </comment>
    <comment ref="H44" authorId="1" shapeId="0" xr:uid="{00000000-0006-0000-0100-000008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"Долгосрочные финансовые вложения" (строка 150) показываются суммы долгосрочных финансовых вложений, учитываемых на счете 06 "Долгосрочные финансовые вложения", погашение которых ожидается более чем через 12 месяцев после отчетной даты.
</t>
        </r>
        <r>
          <rPr>
            <sz val="8"/>
            <color indexed="81"/>
            <rFont val="Tahoma"/>
            <charset val="204"/>
          </rPr>
          <t xml:space="preserve">
</t>
        </r>
      </text>
    </comment>
    <comment ref="H45" authorId="1" shapeId="0" xr:uid="{00000000-0006-0000-0100-000009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"Отложенные налоговые активы" (строка 160) показывается сальдо по счету 09 "Отложенные налоговые активы".
</t>
        </r>
      </text>
    </comment>
    <comment ref="H46" authorId="1" shapeId="0" xr:uid="{00000000-0006-0000-0100-00000A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"Долгосрочная дебиторская задолженность" (строка 170) показывается дебиторская задолженность, в том числе выданные авансы, предварительная оплата, учитываемая на счетах 60 "Расчеты с поставщиками и подрядчиками", 62 "Расчеты с покупателями и заказчиками", 76 "Расчеты с разными дебиторами и кредиторами" и других счетах учета расчетов, погашение которой ожидается более чем через 12 месяцев после отчетной даты. При наличии резервов по сомнительным долгам, учитываемых на счете 63 "Резервы по сомнительным долгам", показатель этой статьи, в связи с которым созданы резервы по сомнительным долгам, уменьшается на суммы этих резервов.
</t>
        </r>
      </text>
    </comment>
    <comment ref="H47" authorId="1" shapeId="0" xr:uid="{00000000-0006-0000-0100-00000B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"Прочие долгосрочные активы" (строка 180) показываются остатки долгосрочных активов, не показанные по строкам 110 - 170, в том числе суммы расходов будущих периодов, учитываемых на счете 97 "Расходы будущих периодов" и подлежащих отнесению на расходы отчетного периода более чем через 12 месяцев после отчетной даты.
</t>
        </r>
      </text>
    </comment>
    <comment ref="A49" authorId="1" shapeId="0" xr:uid="{00000000-0006-0000-0100-00000C000000}">
      <text>
        <r>
          <rPr>
            <b/>
            <sz val="9"/>
            <color indexed="81"/>
            <rFont val="Times New Roman"/>
            <family val="1"/>
            <charset val="204"/>
          </rPr>
          <t>КонсультантПлюс примечание:</t>
        </r>
        <r>
          <rPr>
            <sz val="9"/>
            <color indexed="81"/>
            <rFont val="Times New Roman"/>
            <family val="1"/>
            <charset val="204"/>
          </rPr>
          <t xml:space="preserve">
 В разделе II "Краткосрочные активы" приводится информация об остатках запасов, долгосрочных активов, предназначенных для реализации, расходов будущих периодов, налога на добавленную стоимость по приобретенным товарам, работам, услугам, краткосрочной дебиторской задолженности, краткосрочных финансовых вложений, денежных средств и эквивалентов денежных средств, прочих краткосрочных активов.
</t>
        </r>
      </text>
    </comment>
    <comment ref="H50" authorId="1" shapeId="0" xr:uid="{00000000-0006-0000-0100-00000D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"Запасы" (строка 210) показываются остатки материалов, животных на выращивании и откорме, незавершенного производства, готовой продукции и товаров, товаров отгруженных и прочих запасов.
</t>
        </r>
      </text>
    </comment>
    <comment ref="H52" authorId="1" shapeId="0" xr:uid="{00000000-0006-0000-0100-00000E000000}">
      <text>
        <r>
          <rPr>
            <b/>
            <sz val="9"/>
            <color indexed="81"/>
            <rFont val="Times New Roman"/>
            <family val="1"/>
            <charset val="204"/>
          </rPr>
          <t>КонсультантПлюс примечание:</t>
        </r>
        <r>
          <rPr>
            <sz val="9"/>
            <color indexed="81"/>
            <rFont val="Times New Roman"/>
            <family val="1"/>
            <charset val="204"/>
          </rPr>
          <t xml:space="preserve">
По строке 211 "материалы" показываются остатки материалов, учитываемых на счетах 10 "Материалы", 15 "Заготовление и приобретение материалов".
При ведении бухгалтерского учета заготовления и приобретения материалов с использованием счетов 15 "Заготовление и приобретение материалов" и (или) 16 "Отклонение в стоимости материалов" по строке 211 "материалы" показывается также сумма отклонений фактической себестоимости материалов от их стоимости по учетным ценам.
</t>
        </r>
      </text>
    </comment>
    <comment ref="H53" authorId="1" shapeId="0" xr:uid="{00000000-0006-0000-0100-00000F000000}">
      <text>
        <r>
          <rPr>
            <b/>
            <sz val="9"/>
            <color indexed="81"/>
            <rFont val="Times New Roman"/>
            <family val="1"/>
            <charset val="204"/>
          </rPr>
          <t>КонсультантПлюс примечание:</t>
        </r>
        <r>
          <rPr>
            <sz val="9"/>
            <color indexed="81"/>
            <rFont val="Times New Roman"/>
            <family val="1"/>
            <charset val="204"/>
          </rPr>
          <t xml:space="preserve">
По строке 212   показывается стоимость животных на выращивании и откорме, учитываемая на счете 11 "Животные на выращивании и откорме".</t>
        </r>
      </text>
    </comment>
    <comment ref="H54" authorId="1" shapeId="0" xr:uid="{00000000-0006-0000-0100-000010000000}">
      <text>
        <r>
          <rPr>
            <b/>
            <sz val="9"/>
            <color indexed="81"/>
            <rFont val="Times New Roman"/>
            <family val="1"/>
            <charset val="204"/>
          </rPr>
          <t>КонсультантПлюс примечание:</t>
        </r>
        <r>
          <rPr>
            <sz val="9"/>
            <color indexed="81"/>
            <rFont val="Times New Roman"/>
            <family val="1"/>
            <charset val="204"/>
          </rPr>
          <t xml:space="preserve">
По строке 213 показываются остатки незавершенного производства, учитываемого на счетах 20 "Основное производство", 21 "Полуфабрикаты собственного производства", 23 "Вспомогательные производства", 29 "Обслуживающие производства и хозяйства".</t>
        </r>
      </text>
    </comment>
    <comment ref="H55" authorId="1" shapeId="0" xr:uid="{00000000-0006-0000-0100-000011000000}">
      <text>
        <r>
          <rPr>
            <b/>
            <sz val="9"/>
            <color indexed="81"/>
            <rFont val="Times New Roman"/>
            <family val="1"/>
            <charset val="204"/>
          </rPr>
          <t>КонсультантПлюс примечание:</t>
        </r>
        <r>
          <rPr>
            <sz val="9"/>
            <color indexed="81"/>
            <rFont val="Times New Roman"/>
            <family val="1"/>
            <charset val="204"/>
          </rPr>
          <t xml:space="preserve">
По строке 214  показываются остатки готовой продукции, учитываемой на счете 43 "Готовая продукция", остатки товаров, учитываемых на счете 41 "Товары", а также расходы на реализацию, учитываемые на счете 44 "Расходы на реализацию", относящиеся к остаткам товаров в порядке, установленном законодательством. Если учет товаров ведется по розничным ценам, то показатель строки 214  уменьшается на сальдо по счету 42 "Торговая наценка".
В организациях общественного питания по строке 214 показываются остатки сырья и готовой продукции на кухнях и в кладовых.</t>
        </r>
      </text>
    </comment>
    <comment ref="H56" authorId="1" shapeId="0" xr:uid="{00000000-0006-0000-0100-000012000000}">
      <text>
        <r>
          <rPr>
            <b/>
            <sz val="8"/>
            <color indexed="81"/>
            <rFont val="Times New Roman"/>
            <family val="1"/>
            <charset val="204"/>
          </rPr>
          <t>КонсультантПлюс примечание:</t>
        </r>
        <r>
          <rPr>
            <sz val="8"/>
            <color indexed="81"/>
            <rFont val="Times New Roman"/>
            <family val="1"/>
            <charset val="204"/>
          </rPr>
          <t xml:space="preserve">
По строке 215 показываются остатки товаров отгруженных, учитываемых на счете 45 "Товары отгруженные".</t>
        </r>
      </text>
    </comment>
    <comment ref="H57" authorId="1" shapeId="0" xr:uid="{00000000-0006-0000-0100-000013000000}">
      <text>
        <r>
          <rPr>
            <b/>
            <sz val="9"/>
            <color indexed="81"/>
            <rFont val="Times New Roman"/>
            <family val="1"/>
            <charset val="204"/>
          </rPr>
          <t>КонсультантПлюс примечание:</t>
        </r>
        <r>
          <rPr>
            <sz val="9"/>
            <color indexed="81"/>
            <rFont val="Times New Roman"/>
            <family val="1"/>
            <charset val="204"/>
          </rPr>
          <t xml:space="preserve">
По строке 216 показываются остатки запасов, не показанные по строкам 211 - 215.
При наличии резервов под снижение стоимости запасов, учитываемых на счете 14 "Резервы под снижение стоимости запасов", показатели соответствующих строк статьи "Запасы", в связи с которыми созданы резервы под снижение стоимости запасов, уменьшаются на суммы данных резервов.</t>
        </r>
      </text>
    </comment>
    <comment ref="H58" authorId="1" shapeId="0" xr:uid="{00000000-0006-0000-0100-000014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"Долгосрочные активы, предназначенные для реализации" (строка 220) показываются остатки долгосрочных активов, признанных предназначенными для реализации, а также активов, включенных в выбывающую группу, признанную предназначенной для реализации, учитываемых на счете 47 "Долгосрочные активы, предназначенные для реализации".
</t>
        </r>
      </text>
    </comment>
    <comment ref="H59" authorId="1" shapeId="0" xr:uid="{00000000-0006-0000-0100-000015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"Расходы будущих периодов" (строка 230) показываются суммы расходов будущих периодов, учитываемых на счете 97 "Расходы будущих периодов" и подлежащих отнесению на расходы отчетного периода в течение 12 месяцев после отчетной даты.</t>
        </r>
      </text>
    </comment>
    <comment ref="H60" authorId="1" shapeId="0" xr:uid="{00000000-0006-0000-0100-000016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"Налог на добавленную стоимость по приобретенным товарам, работам, услугам" (строка 240) показываются суммы налога на добавленную стоимость, учитываемого на счете 18 "Налог на добавленную стоимость по приобретенным товарам, работам, услугам".
</t>
        </r>
      </text>
    </comment>
    <comment ref="H61" authorId="1" shapeId="0" xr:uid="{00000000-0006-0000-0100-000017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"Краткосрочная дебиторская задолженность" (строка 250) показывается дебиторская задолженность, в том числе выданные авансы, предварительная оплата, учитываемая на счетах 60 "Расчеты с поставщиками и подрядчиками", 62 "Расчеты с покупателями и заказчиками", 76 "Расчеты с разными дебиторами и кредиторами" и других счетах учета расчетов, погашение которой ожидается в течение 12 месяцев после отчетной даты. При наличии резервов по сомнительным долгам, учитываемых на счете 63 "Резервы по сомнительным долгам", показатель этой статьи, в связи с которым созданы резервы по сомнительным долгам, уменьшается на суммы этих резервов.
</t>
        </r>
      </text>
    </comment>
    <comment ref="H62" authorId="1" shapeId="0" xr:uid="{00000000-0006-0000-0100-000018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"Краткосрочные финансовые вложения" (строка 260) показываются суммы краткосрочных финансовых вложений (за исключением эквивалентов денежных средств), учитываемых на счете 58 "Краткосрочные финансовые вложения", а также суммы долгосрочных финансовых вложений (за исключением долгосрочных финансовых вложений в уставные капиталы других организаций, вкладов участников договора о совместной деятельности в общее имущество простого товарищества), учитываемых на счете 06 "Долгосрочные финансовые вложения", погашение которых ожидается в течение 12 месяцев после отчетной даты. При наличии резервов под обесценение краткосрочных финансовых вложений, учитываемых на счете 59 "Резервы под обесценение краткосрочных финансовых вложений", показатель этой статьи, в связи с которым созданы резервы под обесценение краткосрочных финансовых вложений, уменьшается на суммы этих резервов.
</t>
        </r>
      </text>
    </comment>
    <comment ref="H63" authorId="1" shapeId="0" xr:uid="{00000000-0006-0000-0100-000019000000}">
      <text>
        <r>
          <rPr>
            <b/>
            <sz val="8"/>
            <color indexed="81"/>
            <rFont val="Times New Roman"/>
            <family val="1"/>
            <charset val="204"/>
          </rPr>
          <t>КонсультантПлюс примечание:</t>
        </r>
        <r>
          <rPr>
            <sz val="8"/>
            <color indexed="81"/>
            <rFont val="Times New Roman"/>
            <family val="1"/>
            <charset val="204"/>
          </rPr>
          <t xml:space="preserve">
По статье "Денежные средства и эквиваленты денежных средств" (строка 270) показываются остатки денежных средств, учитываемых на счетах 50 "Касса", 51 "Расчетные счета", 52 "Валютные счета", 55 "Специальные счета в банках", 57 "Денежные средства в пути", а также остатки эквивалентов денежных средств, учитываемых на счете 58 "Краткосрочные финансовые вложения".</t>
        </r>
      </text>
    </comment>
    <comment ref="H64" authorId="1" shapeId="0" xr:uid="{00000000-0006-0000-0100-00001A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"Прочие краткосрочные активы" (строка 280) показываются остатки краткосрочных активов, не показанные по строкам 210 - 270, в том числе учитываемые на счете 94 "Недостачи и потери от порчи имущества".
</t>
        </r>
      </text>
    </comment>
    <comment ref="A69" authorId="1" shapeId="0" xr:uid="{00000000-0006-0000-0100-00001B000000}">
      <text>
        <r>
          <rPr>
            <b/>
            <sz val="9"/>
            <color indexed="81"/>
            <rFont val="Times New Roman"/>
            <family val="1"/>
            <charset val="204"/>
          </rPr>
          <t>КонсультантПлюс примечание:</t>
        </r>
        <r>
          <rPr>
            <sz val="9"/>
            <color indexed="81"/>
            <rFont val="Times New Roman"/>
            <family val="1"/>
            <charset val="204"/>
          </rPr>
          <t xml:space="preserve">
  В разделе III "Собственный капитал" приводится информация о собственном капитале.
</t>
        </r>
      </text>
    </comment>
    <comment ref="H70" authorId="1" shapeId="0" xr:uid="{00000000-0006-0000-0100-00001C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"Уставный капитал" (строка 410) показывается остаток уставного капитала, учитываемого на счете 80 "Уставный капитал".
</t>
        </r>
      </text>
    </comment>
    <comment ref="H71" authorId="1" shapeId="0" xr:uid="{00000000-0006-0000-0100-00001D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"Неоплаченная часть уставного капитала" (строка 420) показывается дебиторская задолженность собственника имущества (учредителей, участников) по вкладам в уставный капитал, учитываемая на счете 75 "Расчеты с учредителями" (субсчет 75-1 "Расчеты по вкладам в уставный капитал"). Показатель этой статьи вычитается при подсчете итога по разделу III "Собственный капитал".
</t>
        </r>
      </text>
    </comment>
    <comment ref="H72" authorId="1" shapeId="0" xr:uid="{00000000-0006-0000-0100-00001E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"Собственные акции (доли в уставном капитале)" (строка 430) показывается стоимость собственных акций (долей в уставном капитале), выкупленных у акционеров (участников), учитываемых на счете 81 "Собственные акции (доли в уставном капитале)". Показатель этой статьи вычитается при подсчете итога по разделу III "Собственный капитал".
</t>
        </r>
      </text>
    </comment>
    <comment ref="H73" authorId="1" shapeId="0" xr:uid="{00000000-0006-0000-0100-00001F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"Резервный капитал" (строка 440) показывается остаток резервного капитала, учитываемого на счете 82 "Резервный капитал".</t>
        </r>
      </text>
    </comment>
    <comment ref="H74" authorId="1" shapeId="0" xr:uid="{00000000-0006-0000-0100-000020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"Добавочный капитал" (строка 450) показывается остаток добавочного капитала, учитываемого на счете 83 "Добавочный капитал".</t>
        </r>
      </text>
    </comment>
    <comment ref="F75" authorId="2" shapeId="0" xr:uid="{00000000-0006-0000-0100-000021000000}">
      <text>
        <r>
          <rPr>
            <b/>
            <sz val="8"/>
            <color indexed="81"/>
            <rFont val="Times New Roman"/>
            <family val="1"/>
            <charset val="204"/>
          </rPr>
          <t>КонсультантПлюс примечание:</t>
        </r>
        <r>
          <rPr>
            <sz val="8"/>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t>
        </r>
      </text>
    </comment>
    <comment ref="G75" authorId="2" shapeId="0" xr:uid="{00000000-0006-0000-0100-000022000000}">
      <text>
        <r>
          <rPr>
            <b/>
            <sz val="8"/>
            <color indexed="81"/>
            <rFont val="Times New Roman"/>
            <family val="1"/>
            <charset val="204"/>
          </rPr>
          <t>КонсультантПлюс примечание:</t>
        </r>
        <r>
          <rPr>
            <sz val="8"/>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t>
        </r>
        <r>
          <rPr>
            <sz val="8"/>
            <color indexed="81"/>
            <rFont val="Tahoma"/>
            <charset val="204"/>
          </rPr>
          <t xml:space="preserve">
</t>
        </r>
        <r>
          <rPr>
            <sz val="8"/>
            <color indexed="81"/>
            <rFont val="Times New Roman"/>
            <family val="1"/>
            <charset val="204"/>
          </rPr>
          <t>перед числом поставить знак "-".</t>
        </r>
      </text>
    </comment>
    <comment ref="H75" authorId="1" shapeId="0" xr:uid="{00000000-0006-0000-0100-000023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t>
        </r>
      </text>
    </comment>
    <comment ref="F76" authorId="2" shapeId="0" xr:uid="{00000000-0006-0000-0100-000024000000}">
      <text>
        <r>
          <rPr>
            <b/>
            <sz val="8"/>
            <color indexed="81"/>
            <rFont val="Times New Roman"/>
            <family val="1"/>
            <charset val="204"/>
          </rPr>
          <t>КонсультантПлюс примечание:</t>
        </r>
        <r>
          <rPr>
            <sz val="8"/>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G76" authorId="2" shapeId="0" xr:uid="{00000000-0006-0000-0100-000025000000}">
      <text>
        <r>
          <rPr>
            <b/>
            <sz val="8"/>
            <color indexed="81"/>
            <rFont val="Times New Roman"/>
            <family val="1"/>
            <charset val="204"/>
          </rPr>
          <t>КонсультантПлюс примечание:</t>
        </r>
        <r>
          <rPr>
            <sz val="8"/>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H76" authorId="1" shapeId="0" xr:uid="{00000000-0006-0000-0100-000026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H77" authorId="1" shapeId="0" xr:uid="{00000000-0006-0000-0100-000027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"Целевое финансирование" (строка 480) показывается остаток целевого финансирования, учитываемого на счете 86 "Целевое финансирование".
</t>
        </r>
      </text>
    </comment>
    <comment ref="A79" authorId="1" shapeId="0" xr:uid="{00000000-0006-0000-0100-000028000000}">
      <text>
        <r>
          <rPr>
            <b/>
            <sz val="9"/>
            <color indexed="81"/>
            <rFont val="Times New Roman"/>
            <family val="1"/>
            <charset val="204"/>
          </rPr>
          <t>КонсультантПлюс примечание:</t>
        </r>
        <r>
          <rPr>
            <sz val="9"/>
            <color indexed="81"/>
            <rFont val="Times New Roman"/>
            <family val="1"/>
            <charset val="204"/>
          </rPr>
          <t xml:space="preserve">
В разделе IV "Долгосрочные обязательства" приводится информация об обязательствах, погашение которых ожидается более чем через 12 месяцев после отчетной даты.
</t>
        </r>
      </text>
    </comment>
    <comment ref="H80" authorId="1" shapeId="0" xr:uid="{00000000-0006-0000-0100-000029000000}">
      <text>
        <r>
          <rPr>
            <b/>
            <sz val="8"/>
            <color indexed="81"/>
            <rFont val="Times New Roman"/>
            <family val="1"/>
            <charset val="204"/>
          </rPr>
          <t>КонсультантПлюс примечание:</t>
        </r>
        <r>
          <rPr>
            <sz val="8"/>
            <color indexed="81"/>
            <rFont val="Times New Roman"/>
            <family val="1"/>
            <charset val="204"/>
          </rPr>
          <t xml:space="preserve">
По статье "Долгосрочные кредиты и займы" (строка 510) показываются учитываемые на счете 67 "Расчеты по долгосрочным кредитам и займам" обязательства по долгосрочным кредитам и займам (за исключением процентов по ним), погашение которых ожидается более чем через 12 месяцев после отчетной даты.
</t>
        </r>
      </text>
    </comment>
    <comment ref="H81" authorId="1" shapeId="0" xr:uid="{00000000-0006-0000-0100-00002A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"Долгосрочные обязательства по лизинговым платежам" (строка 520) показываются учитываемые на счете 76 "Расчеты с разными дебиторами и кредиторами" обязательства по лизинговым платежам, погашение которых ожидается более чем через 12 месяцев после отчетной даты.
</t>
        </r>
      </text>
    </comment>
    <comment ref="H82" authorId="1" shapeId="0" xr:uid="{00000000-0006-0000-0100-00002B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"Отложенные налоговые обязательства" (строка 530) показывается сальдо по счету 65 "Отложенные налоговые обязательства".
</t>
        </r>
      </text>
    </comment>
    <comment ref="H83" authorId="1" shapeId="0" xr:uid="{00000000-0006-0000-0100-00002C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"Доходы будущих периодов" (строка 540) показываются суммы доходов будущих периодов, учитываемых на счете 98 "Доходы будущих периодов" и подлежащих отнесению на доходы отчетного периода более чем через 12 месяцев после отчетной даты.
</t>
        </r>
      </text>
    </comment>
    <comment ref="H84" authorId="1" shapeId="0" xr:uid="{00000000-0006-0000-0100-00002D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"Резервы предстоящих платежей" (строка 550) показываются суммы резервов предстоящих платежей, учитываемых на счете 96 "Резервы предстоящих платежей" и подлежащих использованию более чем через 12 месяцев после отчетной даты.
</t>
        </r>
      </text>
    </comment>
    <comment ref="H85" authorId="1" shapeId="0" xr:uid="{00000000-0006-0000-0100-00002E000000}">
      <text>
        <r>
          <rPr>
            <b/>
            <sz val="8"/>
            <color indexed="81"/>
            <rFont val="Times New Roman"/>
            <family val="1"/>
            <charset val="204"/>
          </rPr>
          <t>КонсультантПлюс примечание:</t>
        </r>
        <r>
          <rPr>
            <sz val="8"/>
            <color indexed="81"/>
            <rFont val="Times New Roman"/>
            <family val="1"/>
            <charset val="204"/>
          </rPr>
          <t xml:space="preserve">
По статье "Прочие долгосрочные обязательства" (строка 560) показываются обязательства, погашение которых ожидается более чем через 12 месяцев после отчетной даты, не показанные по строкам 510 - 550.
</t>
        </r>
      </text>
    </comment>
    <comment ref="A87" authorId="1" shapeId="0" xr:uid="{00000000-0006-0000-0100-00002F000000}">
      <text>
        <r>
          <rPr>
            <b/>
            <sz val="9"/>
            <color indexed="81"/>
            <rFont val="Times New Roman"/>
            <family val="1"/>
            <charset val="204"/>
          </rPr>
          <t>КонсультантПлюс примечание:</t>
        </r>
        <r>
          <rPr>
            <sz val="9"/>
            <color indexed="81"/>
            <rFont val="Times New Roman"/>
            <family val="1"/>
            <charset val="204"/>
          </rPr>
          <t xml:space="preserve">
В разделе V "Краткосрочные обязательства" приводится информация об обязательствах, погашение которых ожидается в течение 12 месяцев после отчетной даты.
</t>
        </r>
      </text>
    </comment>
    <comment ref="H88" authorId="1" shapeId="0" xr:uid="{00000000-0006-0000-0100-000030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"Краткосрочные кредиты и займы" (строка 610) показываются обязательства по краткосрочным кредитам и займам (за исключением процентов по ним), учитываемые на счете 66 "Расчеты по краткосрочным кредитам и займам".
</t>
        </r>
      </text>
    </comment>
    <comment ref="H89" authorId="1" shapeId="0" xr:uid="{00000000-0006-0000-0100-000031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"Краткосрочная часть долгосрочных обязательств" (строка 620) показывается часть долгосрочных обязательств, учитываемых на счетах учета расчетов, погашение которой ожидается в течение 12 месяцев после отчетной даты, за исключением кредиторской задолженности, показанной по статье "Краткосрочная кредиторская задолженность" (строка 630).
</t>
        </r>
      </text>
    </comment>
    <comment ref="H90" authorId="1" shapeId="0" xr:uid="{00000000-0006-0000-0100-000032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"Краткосрочная кредиторская задолженность" (строка 630) показывается кредиторская задолженность, учитываемая на счетах учета расчетов (за исключением обязательств, включенных в выбывающую группу, признанную предназначенной для реализации, и обязательств по кредитам и займам без учета процентов по ним), погашение которой ожидается в течение 12 месяцев после отчетной даты.
</t>
        </r>
      </text>
    </comment>
    <comment ref="H92" authorId="2" shapeId="0" xr:uid="{00000000-0006-0000-0100-000033000000}">
      <text>
        <r>
          <rPr>
            <b/>
            <sz val="8"/>
            <color indexed="81"/>
            <rFont val="Times New Roman"/>
            <family val="1"/>
            <charset val="204"/>
          </rPr>
          <t>КонсультантПлюс примечание:</t>
        </r>
        <r>
          <rPr>
            <sz val="8"/>
            <color indexed="81"/>
            <rFont val="Times New Roman"/>
            <family val="1"/>
            <charset val="204"/>
          </rPr>
          <t xml:space="preserve">
По строке 631 "поставщикам, подрядчикам, исполнителям" показывается кредиторская задолженность поставщикам, подрядчикам, исполнителям, учитываемая на счете 60 "Расчеты с поставщиками и подрядчиками".</t>
        </r>
        <r>
          <rPr>
            <sz val="9"/>
            <color indexed="81"/>
            <rFont val="Tahoma"/>
            <charset val="1"/>
          </rPr>
          <t xml:space="preserve">
</t>
        </r>
      </text>
    </comment>
    <comment ref="H93" authorId="2" shapeId="0" xr:uid="{00000000-0006-0000-0100-000034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632 "по авансам полученным" показываются суммы полученных от покупателей и заказчиков предварительной оплаты, авансов, учитываемых на счете 62 "Расчеты с покупателями и заказчиками".</t>
        </r>
        <r>
          <rPr>
            <sz val="9"/>
            <color indexed="81"/>
            <rFont val="Tahoma"/>
            <charset val="1"/>
          </rPr>
          <t xml:space="preserve">
</t>
        </r>
      </text>
    </comment>
    <comment ref="H94" authorId="2" shapeId="0" xr:uid="{00000000-0006-0000-0100-000035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633 "по налогам и сборам" показывается кредиторская задолженность по налогам и сборам, учитываемая на счете 68 "Расчеты по налогам и сборам".</t>
        </r>
        <r>
          <rPr>
            <sz val="9"/>
            <color indexed="81"/>
            <rFont val="Tahoma"/>
            <charset val="1"/>
          </rPr>
          <t xml:space="preserve">
</t>
        </r>
      </text>
    </comment>
    <comment ref="H95" authorId="2" shapeId="0" xr:uid="{00000000-0006-0000-0100-000036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634 "по социальному страхованию и обеспечению" показывается кредиторская задолженность по социальному страхованию и обеспечению, учитываемая на счете 69 "Расчеты по социальному страхованию и обеспечению".</t>
        </r>
        <r>
          <rPr>
            <sz val="9"/>
            <color indexed="81"/>
            <rFont val="Tahoma"/>
            <charset val="1"/>
          </rPr>
          <t xml:space="preserve">
</t>
        </r>
      </text>
    </comment>
    <comment ref="H96" authorId="2" shapeId="0" xr:uid="{00000000-0006-0000-0100-000037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635 "по оплате труда" показывается кредиторская задолженность перед работниками по оплате труда, учитываемая на счете 70 "Расчеты с персоналом по оплате труда", а также кредиторская задолженность перед работниками по начисленным, но не выплаченным в установленный срок суммам, учитываемая на счете 76 "Расчеты с разными дебиторами и кредиторами".
</t>
        </r>
      </text>
    </comment>
    <comment ref="H97" authorId="2" shapeId="0" xr:uid="{00000000-0006-0000-0100-000038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636 "по лизинговым платежам" показывается кредиторская задолженность по лизинговым платежам, учитываемая на счете 76 "Расчеты с разными дебиторами и кредиторами".
</t>
        </r>
      </text>
    </comment>
    <comment ref="H98" authorId="2" shapeId="0" xr:uid="{00000000-0006-0000-0100-000039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637 "собственнику имущества (учредителям, участникам)" показывается кредиторская задолженность перед собственником имущества (учредителями, участниками) по выплате дивидендов и других доходов от участия в уставном капитале организации, учитываемая на счетах 70 "Расчеты с персоналом по оплате труда", 75 "Расчеты с учредителями".</t>
        </r>
        <r>
          <rPr>
            <sz val="9"/>
            <color indexed="81"/>
            <rFont val="Tahoma"/>
            <charset val="1"/>
          </rPr>
          <t xml:space="preserve">
</t>
        </r>
      </text>
    </comment>
    <comment ref="H99" authorId="1" shapeId="0" xr:uid="{00000000-0006-0000-0100-00003A000000}">
      <text>
        <r>
          <rPr>
            <b/>
            <sz val="9"/>
            <color indexed="81"/>
            <rFont val="Times New Roman"/>
            <family val="1"/>
            <charset val="204"/>
          </rPr>
          <t>КонсультантПлюс примечание:</t>
        </r>
        <r>
          <rPr>
            <sz val="9"/>
            <color indexed="81"/>
            <rFont val="Times New Roman"/>
            <family val="1"/>
            <charset val="204"/>
          </rPr>
          <t xml:space="preserve">
По строке 638 "прочим кредиторам" показывается кредиторская задолженность, не показанная по строкам 631 - 637, в том числе кредиторская задолженность по процентам по кредитам и займам, учитываемая на счетах 66 "Расчеты по краткосрочным кредитам и займам", 67 "Расчеты по долгосрочным кредитам и займам", кредиторская задолженность перед работниками, учитываемая на счетах 71 "Расчеты с подотчетными лицами", 73 "Расчеты с персоналом по прочим операциям".
</t>
        </r>
      </text>
    </comment>
    <comment ref="H100" authorId="1" shapeId="0" xr:uid="{00000000-0006-0000-0100-00003B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"Обязательства, предназначенные для реализации" (строка 640) показываются обязательства, включенные в выбывающую группу, признанную предназначенной для реализации, учитываемые на счете 76 "Расчеты с разными дебиторами и кредиторами".
</t>
        </r>
      </text>
    </comment>
    <comment ref="H101" authorId="1" shapeId="0" xr:uid="{00000000-0006-0000-0100-00003C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"Доходы будущих периодов" (строка 650) показываются суммы доходов будущих периодов, учитываемых на счете 98 "Доходы будущих периодов" и подлежащих отнесению на доходы отчетного периода в течение 12 месяцев после отчетной даты.
</t>
        </r>
      </text>
    </comment>
    <comment ref="H102" authorId="1" shapeId="0" xr:uid="{00000000-0006-0000-0100-00003D000000}">
      <text>
        <r>
          <rPr>
            <b/>
            <sz val="9"/>
            <color indexed="81"/>
            <rFont val="Times New Roman"/>
            <family val="1"/>
            <charset val="204"/>
          </rPr>
          <t>КонсультантПлюс примечание:</t>
        </r>
        <r>
          <rPr>
            <sz val="9"/>
            <color indexed="81"/>
            <rFont val="Times New Roman"/>
            <family val="1"/>
            <charset val="204"/>
          </rPr>
          <t xml:space="preserve">
По статье "Резервы предстоящих платежей" (строка 660) показываются суммы резервов предстоящих платежей, учитываемых на счете 96 "Резервы предстоящих платежей" и подлежащих использованию в течение 12 месяцев после отчетной даты.
</t>
        </r>
      </text>
    </comment>
    <comment ref="H103" authorId="1" shapeId="0" xr:uid="{00000000-0006-0000-0100-00003E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"Прочие краткосрочные обязательства" (строка 670) показываются обязательства, погашение которых ожидается в течение 12 месяцев после отчетной даты, не показанные по строкам 610 - 660.
</t>
        </r>
      </text>
    </comment>
    <comment ref="A113" authorId="3" shapeId="0" xr:uid="{00000000-0006-0000-0100-00003F000000}">
      <text>
        <r>
          <rPr>
            <b/>
            <sz val="10"/>
            <color indexed="81"/>
            <rFont val="Trajan Pro"/>
            <family val="1"/>
          </rPr>
          <t>КонсультантПлюс примечание:</t>
        </r>
        <r>
          <rPr>
            <sz val="10"/>
            <color indexed="81"/>
            <rFont val="Trajan Pro"/>
            <family val="1"/>
          </rPr>
          <t xml:space="preserve">
введите дату в формате чч.мм.гггг</t>
        </r>
        <r>
          <rPr>
            <b/>
            <sz val="10"/>
            <color indexed="81"/>
            <rFont val="Tahoma"/>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КонсульнатПлюс примечание</author>
    <author>КонсультантПлюс примечание</author>
  </authors>
  <commentList>
    <comment ref="G18" authorId="0" shapeId="0" xr:uid="{00000000-0006-0000-0200-000001000000}">
      <text>
        <r>
          <rPr>
            <b/>
            <sz val="9"/>
            <color indexed="81"/>
            <rFont val="Times New Roman"/>
            <family val="1"/>
            <charset val="204"/>
          </rPr>
          <t>КонсульнатПлюс примечание:</t>
        </r>
        <r>
          <rPr>
            <sz val="9"/>
            <color indexed="81"/>
            <rFont val="Times New Roman"/>
            <family val="1"/>
            <charset val="204"/>
          </rPr>
          <t xml:space="preserve">
В графе 3  показываются данные за отчетный период.
</t>
        </r>
      </text>
    </comment>
    <comment ref="K18" authorId="0" shapeId="0" xr:uid="{00000000-0006-0000-0200-000002000000}">
      <text>
        <r>
          <rPr>
            <b/>
            <sz val="9"/>
            <color indexed="81"/>
            <rFont val="Times New Roman"/>
            <family val="1"/>
            <charset val="204"/>
          </rPr>
          <t>КонсульнатПлюс примечание:</t>
        </r>
        <r>
          <rPr>
            <sz val="9"/>
            <color indexed="81"/>
            <rFont val="Times New Roman"/>
            <family val="1"/>
            <charset val="204"/>
          </rPr>
          <t xml:space="preserve">
В графе 4 показываются данные за период предыдущего года, аналогичный отчетному периоду</t>
        </r>
      </text>
    </comment>
    <comment ref="O19" authorId="0" shapeId="0" xr:uid="{00000000-0006-0000-0200-000003000000}">
      <text>
        <r>
          <rPr>
            <b/>
            <sz val="9"/>
            <color indexed="81"/>
            <rFont val="Times New Roman"/>
            <family val="1"/>
            <charset val="204"/>
          </rPr>
          <t>КонсульнатПлюс примечание:</t>
        </r>
        <r>
          <rPr>
            <sz val="9"/>
            <color indexed="81"/>
            <rFont val="Times New Roman"/>
            <family val="1"/>
            <charset val="204"/>
          </rPr>
          <t xml:space="preserve">
 По статье "Выручка от реализации продукции, товаров, работ, услуг" (строка 010) показывается выручка от реализации продукции, товаров, работ, услуг, учитываемая по кредиту счета 90 "Доходы и расходы по текущей деятельности" (субсчет 90-1 "Выручка от реализации продукции, товаров, работ, услуг"), за вычетом относящихся к этой выручке премий, бонусов, предоставленных покупателю (заказчику) к цене (стоимости), указанной в договоре, а также учитываемых по дебету счета 90 "Доходы и расходы по текущей деятельности" (субсчета 90-2 "Налог на добавленную стоимость, исчисляемый из выручки от реализации продукции, товаров, работ, услуг", 90-3 "Прочие налоги и сборы, исчисляемые из выручки от реализации продукции, товаров, работ, услуг") налогов и сборов, исчисляемых из выручки от реализации продукции, товаров, работ, услуг, показанной по статье "Выручка от реализации продукции, товаров, работ, услуг" (строка 010).
</t>
        </r>
      </text>
    </comment>
    <comment ref="O20" authorId="0" shapeId="0" xr:uid="{00000000-0006-0000-0200-000004000000}">
      <text>
        <r>
          <rPr>
            <b/>
            <sz val="9"/>
            <color indexed="81"/>
            <rFont val="Times New Roman"/>
            <family val="1"/>
            <charset val="204"/>
          </rPr>
          <t>КонсульнатПлюс примечание:</t>
        </r>
        <r>
          <rPr>
            <sz val="9"/>
            <color indexed="81"/>
            <rFont val="Times New Roman"/>
            <family val="1"/>
            <charset val="204"/>
          </rPr>
          <t xml:space="preserve">
 По статье "Себестоимость реализованной продукции, товаров, работ, услуг" (строка 020) показывается учитываемая по дебету счета 90 "Доходы и расходы по текущей деятельности" (субсчет 90-4 "Себестоимость реализованной продукции, товаров, работ, услуг") себестоимость реализованной продукции, товаров, работ, услуг, выручка от реализации которых показана по статье "Выручка от реализации продукции, товаров, работ, услуг" (строка 010).
</t>
        </r>
      </text>
    </comment>
    <comment ref="O22" authorId="0" shapeId="0" xr:uid="{00000000-0006-0000-0200-000005000000}">
      <text>
        <r>
          <rPr>
            <b/>
            <sz val="8"/>
            <color indexed="81"/>
            <rFont val="Times New Roman"/>
            <family val="1"/>
            <charset val="204"/>
          </rPr>
          <t>КонсульнатПлюс примечание:</t>
        </r>
        <r>
          <rPr>
            <sz val="8"/>
            <color indexed="81"/>
            <rFont val="Times New Roman"/>
            <family val="1"/>
            <charset val="204"/>
          </rPr>
          <t xml:space="preserve">
По статье "Управленческие расходы" (строка 040) показываются управленческие расходы, учитываемые по дебету счета 90 "Доходы и расходы по текущей деятельности" (субсчет 90-5 "Управленческие расходы").
</t>
        </r>
      </text>
    </comment>
    <comment ref="O23" authorId="0" shapeId="0" xr:uid="{00000000-0006-0000-0200-000006000000}">
      <text>
        <r>
          <rPr>
            <b/>
            <sz val="9"/>
            <color indexed="81"/>
            <rFont val="Times New Roman"/>
            <family val="1"/>
            <charset val="204"/>
          </rPr>
          <t>КонсульнатПлюс примечание:</t>
        </r>
        <r>
          <rPr>
            <sz val="9"/>
            <color indexed="81"/>
            <rFont val="Times New Roman"/>
            <family val="1"/>
            <charset val="204"/>
          </rPr>
          <t xml:space="preserve">
По статье "Расходы на реализацию" (строка 050) показываются расходы на реализацию, учитываемые по дебету счета 90 "Доходы и расходы по текущей деятельности" (субсчет 90-6 "Расходы на реализацию").
</t>
        </r>
      </text>
    </comment>
    <comment ref="O25" authorId="0" shapeId="0" xr:uid="{00000000-0006-0000-0200-000007000000}">
      <text>
        <r>
          <rPr>
            <b/>
            <sz val="9"/>
            <color indexed="81"/>
            <rFont val="Times New Roman"/>
            <family val="1"/>
            <charset val="204"/>
          </rPr>
          <t>КонсульнатПлюс примечание:</t>
        </r>
        <r>
          <rPr>
            <sz val="9"/>
            <color indexed="81"/>
            <rFont val="Times New Roman"/>
            <family val="1"/>
            <charset val="204"/>
          </rPr>
          <t xml:space="preserve">
По статье "Прочие доходы по текущей деятельности" (строка 070) показываются прочие доходы по текущей деятельности, учитываемые по кредиту счета 90 "Доходы и расходы по текущей деятельности" (субсчет 90-7 "Прочие доходы по текущей деятельности"), за вычетом учитываемых по дебету счета 90 "Доходы и расходы по текущей деятельности" (субсчета 90-8 "Налог на добавленную стоимость, исчисляемый от прочих доходов по текущей деятельности", 90-9 "Прочие налоги и сборы, исчисляемые от прочих доходов по текущей деятельности") налогов и сборов, исчисляемых от прочих доходов по текущей деятельности, показанных по статье "Прочие доходы по текущей деятельности" (строка 070).
</t>
        </r>
      </text>
    </comment>
    <comment ref="O26" authorId="0" shapeId="0" xr:uid="{00000000-0006-0000-0200-000008000000}">
      <text>
        <r>
          <rPr>
            <b/>
            <sz val="8"/>
            <color indexed="81"/>
            <rFont val="Times New Roman"/>
            <family val="1"/>
            <charset val="204"/>
          </rPr>
          <t>КонсульнатПлюс примечание:</t>
        </r>
        <r>
          <rPr>
            <sz val="8"/>
            <color indexed="81"/>
            <rFont val="Times New Roman"/>
            <family val="1"/>
            <charset val="204"/>
          </rPr>
          <t xml:space="preserve">
По статье "Прочие расходы по текущей деятельности" (строка 080) показываются прочие расходы по текущей деятельности, учитываемые по дебету счета 90 "Доходы и расходы по текущей деятельности" (субсчет 90-10 "Прочие расходы по текущей деятельности").
</t>
        </r>
      </text>
    </comment>
    <comment ref="O28" authorId="0" shapeId="0" xr:uid="{00000000-0006-0000-0200-000009000000}">
      <text>
        <r>
          <rPr>
            <b/>
            <sz val="9"/>
            <color indexed="81"/>
            <rFont val="Times New Roman"/>
            <family val="1"/>
            <charset val="204"/>
          </rPr>
          <t>КонсульнатПлюс примечание:</t>
        </r>
        <r>
          <rPr>
            <sz val="9"/>
            <color indexed="81"/>
            <rFont val="Times New Roman"/>
            <family val="1"/>
            <charset val="204"/>
          </rPr>
          <t xml:space="preserve">
 По статье "Доходы по инвестиционной деятельности" (строка 100) показываются доходы по инвестиционной деятельности, учитываемые по кредиту счета 91 "Прочие доходы и расходы" (субсчет 91-1 "Прочие доходы"), за вычетом учитываемых по дебету счета 91 "Прочие доходы и расходы" (субсчета 91-2 "Налог на добавленную стоимость", 91-3 "Прочие налоги и сборы, исчисляемые от прочих доходов") налогов и сборов, исчисляемых от доходов по инвестиционной деятельности, показанных по статье "Доходы по инвестиционной деятельности" (строка 100).
</t>
        </r>
      </text>
    </comment>
    <comment ref="O34" authorId="0" shapeId="0" xr:uid="{00000000-0006-0000-0200-00000A000000}">
      <text>
        <r>
          <rPr>
            <b/>
            <sz val="9"/>
            <color indexed="81"/>
            <rFont val="Times New Roman"/>
            <family val="1"/>
            <charset val="204"/>
          </rPr>
          <t>КонсульнатПлюс примечание:</t>
        </r>
        <r>
          <rPr>
            <sz val="9"/>
            <color indexed="81"/>
            <rFont val="Times New Roman"/>
            <family val="1"/>
            <charset val="204"/>
          </rPr>
          <t xml:space="preserve">
По статье "Расходы по инвестиционной деятельности" (строка 110) показываются расходы по инвестиционной деятельности, учитываемые по дебету счета 91 "Прочие доходы и расходы" (субсчет 91-4 "Прочие расходы").
</t>
        </r>
      </text>
    </comment>
    <comment ref="O38" authorId="0" shapeId="0" xr:uid="{00000000-0006-0000-0200-00000B000000}">
      <text>
        <r>
          <rPr>
            <b/>
            <sz val="9"/>
            <color indexed="81"/>
            <rFont val="Times New Roman"/>
            <family val="1"/>
            <charset val="204"/>
          </rPr>
          <t>КонсульнатПлюс примечание:</t>
        </r>
        <r>
          <rPr>
            <sz val="9"/>
            <color indexed="81"/>
            <rFont val="Times New Roman"/>
            <family val="1"/>
            <charset val="204"/>
          </rPr>
          <t xml:space="preserve">
По статье "Доходы по финансовой деятельности" (строка 120) показываются доходы по финансовой деятельности, учитываемые по кредиту счета 91 "Прочие доходы и расходы" (субсчет 91-1 "Прочие доходы"), за вычетом учитываемых по дебету счета 91 "Прочие доходы и расходы" (субсчета 91-2 "Налог на добавленную стоимость", 91-3 "Прочие налоги и сборы, исчисляемые от прочих доходов") сумм налогов и сборов, исчисляемых от доходов по финансовой деятельности, показанных по статье "Доходы по финансовой деятельности" (строка 120).
</t>
        </r>
      </text>
    </comment>
    <comment ref="O42" authorId="0" shapeId="0" xr:uid="{00000000-0006-0000-0200-00000C000000}">
      <text>
        <r>
          <rPr>
            <b/>
            <sz val="8"/>
            <color indexed="81"/>
            <rFont val="Times New Roman"/>
            <family val="1"/>
            <charset val="204"/>
          </rPr>
          <t>КонсульнатПлюс примечание:</t>
        </r>
        <r>
          <rPr>
            <sz val="8"/>
            <color indexed="81"/>
            <rFont val="Times New Roman"/>
            <family val="1"/>
            <charset val="204"/>
          </rPr>
          <t xml:space="preserve">
По статье "Расходы по финансовой деятельности" (строка 130) показываются расходы по финансовой деятельности, учитываемые по дебету счета 91 "Прочие доходы и расходы" (субсчет 91-4 "Прочие расходы").
</t>
        </r>
      </text>
    </comment>
    <comment ref="O52" authorId="0" shapeId="0" xr:uid="{00000000-0006-0000-0200-00000D000000}">
      <text>
        <r>
          <rPr>
            <b/>
            <sz val="9"/>
            <color indexed="81"/>
            <rFont val="Times New Roman"/>
            <family val="1"/>
            <charset val="204"/>
          </rPr>
          <t>КонсульнатПлюс примечание:</t>
        </r>
        <r>
          <rPr>
            <sz val="9"/>
            <color indexed="81"/>
            <rFont val="Times New Roman"/>
            <family val="1"/>
            <charset val="204"/>
          </rPr>
          <t xml:space="preserve">
 По статье "Налог на прибыль" (строка 160) показывается сумма налога на прибыль, исчисляемого из прибыли (дохода) организации за отчетный период в соответствии с законодательством, отражаемая в бухгалтерском учете по дебету счета 99 "Прибыли и убытки" и кредиту счета 68 "Расчеты по налогам и сборам".
</t>
        </r>
      </text>
    </comment>
    <comment ref="O53" authorId="0" shapeId="0" xr:uid="{00000000-0006-0000-0200-00000E000000}">
      <text>
        <r>
          <rPr>
            <b/>
            <sz val="9"/>
            <color indexed="81"/>
            <rFont val="Times New Roman"/>
            <family val="1"/>
            <charset val="204"/>
          </rPr>
          <t>КонсульнатПлюс примечание:</t>
        </r>
        <r>
          <rPr>
            <sz val="9"/>
            <color indexed="81"/>
            <rFont val="Times New Roman"/>
            <family val="1"/>
            <charset val="204"/>
          </rPr>
          <t xml:space="preserve">
По статье "Изменение отложенных налоговых активов" (строка 170) показывается сумма изменения отложенных налоговых активов за отчетный период, определяемая как разница между оборотами по дебету и кредиту счета 09 "Отложенные налоговые активы" за отчетный период.
</t>
        </r>
      </text>
    </comment>
    <comment ref="O54" authorId="0" shapeId="0" xr:uid="{00000000-0006-0000-0200-00000F000000}">
      <text>
        <r>
          <rPr>
            <b/>
            <sz val="9"/>
            <color indexed="81"/>
            <rFont val="Times New Roman"/>
            <family val="1"/>
            <charset val="204"/>
          </rPr>
          <t>КонсульнатПлюс примечание:</t>
        </r>
        <r>
          <rPr>
            <sz val="9"/>
            <color indexed="81"/>
            <rFont val="Times New Roman"/>
            <family val="1"/>
            <charset val="204"/>
          </rPr>
          <t xml:space="preserve">
По статье "Изменение отложенных налоговых обязательств" (строка 180) показывается сумма изменения отложенных налоговых обязательств за отчетный период, определяемая как разница между оборотами по дебету и кредиту счета 65 "Отложенные налоговые обязательства" за отчетный период.
</t>
        </r>
      </text>
    </comment>
    <comment ref="O55" authorId="0" shapeId="0" xr:uid="{00000000-0006-0000-0200-000010000000}">
      <text>
        <r>
          <rPr>
            <b/>
            <sz val="9"/>
            <color indexed="81"/>
            <rFont val="Times New Roman"/>
            <family val="1"/>
            <charset val="204"/>
          </rPr>
          <t>КонсульнатПлюс примечание:</t>
        </r>
        <r>
          <rPr>
            <sz val="9"/>
            <color indexed="81"/>
            <rFont val="Times New Roman"/>
            <family val="1"/>
            <charset val="204"/>
          </rPr>
          <t xml:space="preserve">
По статье "Прочие налоги и сборы, исчисляемые из прибыли (дохода)" (строка 190) показывается сумма налогов (кроме налога на прибыль) и сборов, исчисляемых из прибыли (дохода) организации за отчетный период в соответствии с законодательством, отражаемая в бухгалтерском учете по дебету счета 99 "Прибыли и убытки" и кредиту счета 68 "Расчеты по налогам и сборам".
</t>
        </r>
      </text>
    </comment>
    <comment ref="O56" authorId="1" shapeId="0" xr:uid="{00000000-0006-0000-0200-000011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"Прочие платежи, исчисляемые из прибыли (дохода)" (строка 200) показывается сумма платежей, исчисляемых из прибыли (дохода) (кроме налогов и сборов, исчисляемых из прибыли (дохода) организации за отчетный период в соответствии с законодательством, отражаемая в бухгалтерском учете по дебету счета 99 "Прибыли и убытки" и кредиту счета 68 "Расчеты по налогам и сборам" и других счетов.
</t>
        </r>
      </text>
    </comment>
    <comment ref="O58" authorId="0" shapeId="0" xr:uid="{00000000-0006-0000-0200-000012000000}">
      <text>
        <r>
          <rPr>
            <b/>
            <sz val="9"/>
            <color indexed="81"/>
            <rFont val="Times New Roman"/>
            <family val="1"/>
            <charset val="204"/>
          </rPr>
          <t>КонсульнатПлюс примечание:</t>
        </r>
        <r>
          <rPr>
            <sz val="9"/>
            <color indexed="81"/>
            <rFont val="Times New Roman"/>
            <family val="1"/>
            <charset val="204"/>
          </rPr>
          <t xml:space="preserve">
 По статье "Результат от переоценки долгосрочных активов, не включаемый в чистую прибыль (убыток)" (строка 220) показывается сумма изменения стоимости основных средств, нематериальных активов и других долгосрочных активов за отчетный период в результате переоценки в соответствии с законодательством, учитываемого на счете 83 "Добавочный капитал".
</t>
        </r>
      </text>
    </comment>
    <comment ref="O59" authorId="0" shapeId="0" xr:uid="{00000000-0006-0000-0200-000013000000}">
      <text>
        <r>
          <rPr>
            <b/>
            <sz val="9"/>
            <color indexed="81"/>
            <rFont val="Times New Roman"/>
            <family val="1"/>
            <charset val="204"/>
          </rPr>
          <t>КонсульнатПлюс примечание:</t>
        </r>
        <r>
          <rPr>
            <sz val="9"/>
            <color indexed="81"/>
            <rFont val="Times New Roman"/>
            <family val="1"/>
            <charset val="204"/>
          </rPr>
          <t xml:space="preserve">
 По статье "Результат от прочих операций, не включаемый в чистую прибыль (убыток)" (строка 230) показывается результат от операций, не включаемый в чистую прибыль (убыток) за отчетный период, за исключением результата от переоценки долгосрочных активов, показанного по статье "Результат от переоценки долгосрочных активов, не включаемый в чистую прибыль (убыток)" (строка 220).
</t>
        </r>
      </text>
    </comment>
    <comment ref="O61" authorId="0" shapeId="0" xr:uid="{00000000-0006-0000-0200-000014000000}">
      <text>
        <r>
          <rPr>
            <b/>
            <sz val="9"/>
            <color indexed="81"/>
            <rFont val="Times New Roman"/>
            <family val="1"/>
            <charset val="204"/>
          </rPr>
          <t>КонсульнатПлюс примечание:</t>
        </r>
        <r>
          <rPr>
            <sz val="9"/>
            <color indexed="81"/>
            <rFont val="Times New Roman"/>
            <family val="1"/>
            <charset val="204"/>
          </rPr>
          <t xml:space="preserve">
По статье "Базовая прибыль (убыток) на акцию" (строка 250) показывается сумма базовой прибыли (убытка) на акцию.
</t>
        </r>
      </text>
    </comment>
    <comment ref="O62" authorId="0" shapeId="0" xr:uid="{00000000-0006-0000-0200-000015000000}">
      <text>
        <r>
          <rPr>
            <b/>
            <sz val="9"/>
            <color indexed="81"/>
            <rFont val="Times New Roman"/>
            <family val="1"/>
            <charset val="204"/>
          </rPr>
          <t>КонсульнатПлюс примечание:</t>
        </r>
        <r>
          <rPr>
            <sz val="9"/>
            <color indexed="81"/>
            <rFont val="Times New Roman"/>
            <family val="1"/>
            <charset val="204"/>
          </rPr>
          <t xml:space="preserve">
По статье "Разводненная прибыль (убыток) на акцию" (строка 260) показывается сумма разводненной прибыли (убытка) на акцию.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КонсульнатПлюс примечание</author>
    <author>КонсультантПлюс примечание</author>
  </authors>
  <commentList>
    <comment ref="E18" authorId="0" shapeId="0" xr:uid="{00000000-0006-0000-0300-000001000000}">
      <text>
        <r>
          <rPr>
            <b/>
            <sz val="9"/>
            <color indexed="81"/>
            <rFont val="Times New Roman"/>
            <family val="1"/>
            <charset val="204"/>
          </rPr>
          <t>КонсультантПлюс примечание:</t>
        </r>
        <r>
          <rPr>
            <sz val="9"/>
            <color indexed="81"/>
            <rFont val="Times New Roman"/>
            <family val="1"/>
            <charset val="204"/>
          </rPr>
          <t xml:space="preserve">
показывается сальдо по счетам 80, 81,82,83,84,75 на конец года, </t>
        </r>
        <r>
          <rPr>
            <u/>
            <sz val="9"/>
            <color indexed="81"/>
            <rFont val="Times New Roman"/>
            <family val="1"/>
            <charset val="204"/>
          </rPr>
          <t>предшествующего предыдущему году</t>
        </r>
        <r>
          <rPr>
            <sz val="9"/>
            <color indexed="81"/>
            <rFont val="Times New Roman"/>
            <family val="1"/>
            <charset val="204"/>
          </rPr>
          <t xml:space="preserve">
</t>
        </r>
      </text>
    </comment>
    <comment ref="E19" authorId="1" shapeId="0" xr:uid="{00000000-0006-0000-0300-000002000000}">
      <text>
        <r>
          <rPr>
            <b/>
            <sz val="8"/>
            <color indexed="81"/>
            <rFont val="Times New Roman"/>
            <family val="1"/>
            <charset val="204"/>
          </rPr>
          <t>КонсульнатПлюс примечание:</t>
        </r>
        <r>
          <rPr>
            <sz val="8"/>
            <color indexed="81"/>
            <rFont val="Times New Roman"/>
            <family val="1"/>
            <charset val="204"/>
          </rPr>
          <t xml:space="preserve">
 По строке 020 показываются изменения величины собственного капитала организации в целом и по каждой статье в отдельности в связи с внесением изменений в учетную политику.</t>
        </r>
      </text>
    </comment>
    <comment ref="E20" authorId="1" shapeId="0" xr:uid="{00000000-0006-0000-0300-000003000000}">
      <text>
        <r>
          <rPr>
            <b/>
            <sz val="8"/>
            <color indexed="81"/>
            <rFont val="Times New Roman"/>
            <family val="1"/>
            <charset val="204"/>
          </rPr>
          <t>КонсульнатПлюс примечание:</t>
        </r>
        <r>
          <rPr>
            <sz val="8"/>
            <color indexed="81"/>
            <rFont val="Times New Roman"/>
            <family val="1"/>
            <charset val="204"/>
          </rPr>
          <t xml:space="preserve">
По строке 030 показываются изменения величины собственного капитала организации в целом и по каждой статье в отдельности в связи с исправлением ошибок.
</t>
        </r>
      </text>
    </comment>
    <comment ref="E21" authorId="0" shapeId="0" xr:uid="{00000000-0006-0000-0300-000004000000}">
      <text>
        <r>
          <rPr>
            <b/>
            <sz val="9"/>
            <color indexed="81"/>
            <rFont val="Times New Roman"/>
            <family val="1"/>
            <charset val="204"/>
          </rPr>
          <t>КонсультантПлюс примечание:</t>
        </r>
        <r>
          <rPr>
            <sz val="9"/>
            <color indexed="81"/>
            <rFont val="Times New Roman"/>
            <family val="1"/>
            <charset val="204"/>
          </rPr>
          <t xml:space="preserve">
показывается  сальдо по счетам 80,81,82,83,84,75 на конец года, </t>
        </r>
        <r>
          <rPr>
            <u/>
            <sz val="9"/>
            <color indexed="81"/>
            <rFont val="Times New Roman"/>
            <family val="1"/>
            <charset val="204"/>
          </rPr>
          <t>предшествующего предыдущему году</t>
        </r>
        <r>
          <rPr>
            <sz val="9"/>
            <color indexed="81"/>
            <rFont val="Times New Roman"/>
            <family val="1"/>
            <charset val="204"/>
          </rPr>
          <t>,  скорректированное в связи с изменением учетной политики и исправлением ошибок.</t>
        </r>
        <r>
          <rPr>
            <u/>
            <sz val="9"/>
            <color indexed="81"/>
            <rFont val="Times New Roman"/>
            <family val="1"/>
            <charset val="204"/>
          </rPr>
          <t xml:space="preserve">
</t>
        </r>
      </text>
    </comment>
    <comment ref="E23" authorId="0" shapeId="0" xr:uid="{00000000-0006-0000-0300-000005000000}">
      <text>
        <r>
          <rPr>
            <b/>
            <sz val="9"/>
            <color indexed="81"/>
            <rFont val="Times New Roman"/>
            <family val="1"/>
            <charset val="204"/>
          </rPr>
          <t>КонсультантПлюс примечание:</t>
        </r>
        <r>
          <rPr>
            <sz val="9"/>
            <color indexed="81"/>
            <rFont val="Times New Roman"/>
            <family val="1"/>
            <charset val="204"/>
          </rPr>
          <t xml:space="preserve">
По строке 050 показываются суммы увеличения собственного капитала в целом и по каждой статье в отдельности за период предыдущего года, аналогичный отчетному периоду.
</t>
        </r>
      </text>
    </comment>
    <comment ref="E35" authorId="1" shapeId="0" xr:uid="{00000000-0006-0000-0300-000006000000}">
      <text>
        <r>
          <rPr>
            <b/>
            <sz val="8"/>
            <color indexed="81"/>
            <rFont val="Times New Roman"/>
            <family val="1"/>
            <charset val="204"/>
          </rPr>
          <t>КонсульнатПлюс примечание:</t>
        </r>
        <r>
          <rPr>
            <sz val="8"/>
            <color indexed="81"/>
            <rFont val="Times New Roman"/>
            <family val="1"/>
            <charset val="204"/>
          </rPr>
          <t xml:space="preserve">
По строке 060 показываются суммы уменьшения собственного капитала в целом и по каждой статье в отдельности за период предыдущего года, аналогичный отчетному периоду.
</t>
        </r>
      </text>
    </comment>
    <comment ref="E48" authorId="0" shapeId="0" xr:uid="{00000000-0006-0000-0300-000007000000}">
      <text>
        <r>
          <rPr>
            <b/>
            <sz val="9"/>
            <color indexed="81"/>
            <rFont val="Times New Roman"/>
            <family val="1"/>
            <charset val="204"/>
          </rPr>
          <t>КонсультантПлюс примечание:</t>
        </r>
        <r>
          <rPr>
            <sz val="9"/>
            <color indexed="81"/>
            <rFont val="Times New Roman"/>
            <family val="1"/>
            <charset val="204"/>
          </rPr>
          <t xml:space="preserve">
 По строке 070 показываются суммы изменения уставного капитала, не приводящего к изменению величины собственного капитала в целом, </t>
        </r>
        <r>
          <rPr>
            <u/>
            <sz val="9"/>
            <color indexed="81"/>
            <rFont val="Times New Roman"/>
            <family val="1"/>
            <charset val="204"/>
          </rPr>
          <t>за период предыдущего года, аналогичный отчетному периоду.</t>
        </r>
        <r>
          <rPr>
            <sz val="9"/>
            <color indexed="81"/>
            <rFont val="Times New Roman"/>
            <family val="1"/>
            <charset val="204"/>
          </rPr>
          <t xml:space="preserve">
</t>
        </r>
        <r>
          <rPr>
            <u/>
            <sz val="9"/>
            <color indexed="81"/>
            <rFont val="Times New Roman"/>
            <family val="1"/>
            <charset val="204"/>
          </rPr>
          <t xml:space="preserve">
</t>
        </r>
        <r>
          <rPr>
            <sz val="9"/>
            <color indexed="81"/>
            <rFont val="Times New Roman"/>
            <family val="1"/>
            <charset val="204"/>
          </rPr>
          <t xml:space="preserve">
</t>
        </r>
      </text>
    </comment>
    <comment ref="E49" authorId="0" shapeId="0" xr:uid="{00000000-0006-0000-0300-000008000000}">
      <text>
        <r>
          <rPr>
            <b/>
            <sz val="9"/>
            <color indexed="81"/>
            <rFont val="Times New Roman"/>
            <family val="1"/>
            <charset val="204"/>
          </rPr>
          <t>КонсультантПлюс примечание:</t>
        </r>
        <r>
          <rPr>
            <sz val="9"/>
            <color indexed="81"/>
            <rFont val="Times New Roman"/>
            <family val="1"/>
            <charset val="204"/>
          </rPr>
          <t xml:space="preserve">
По строке 080  показываются суммы изменения резервного капитала, не приводящего к изменению величины собственного капитала в целом, </t>
        </r>
        <r>
          <rPr>
            <u/>
            <sz val="9"/>
            <color indexed="81"/>
            <rFont val="Times New Roman"/>
            <family val="1"/>
            <charset val="204"/>
          </rPr>
          <t>за период предыдущего года, аналогичный отчетному периоду</t>
        </r>
        <r>
          <rPr>
            <sz val="9"/>
            <color indexed="81"/>
            <rFont val="Times New Roman"/>
            <family val="1"/>
            <charset val="204"/>
          </rPr>
          <t xml:space="preserve">.
</t>
        </r>
        <r>
          <rPr>
            <u/>
            <sz val="9"/>
            <color indexed="81"/>
            <rFont val="Times New Roman"/>
            <family val="1"/>
            <charset val="204"/>
          </rPr>
          <t xml:space="preserve">
</t>
        </r>
        <r>
          <rPr>
            <sz val="9"/>
            <color indexed="81"/>
            <rFont val="Times New Roman"/>
            <family val="1"/>
            <charset val="204"/>
          </rPr>
          <t xml:space="preserve">
</t>
        </r>
      </text>
    </comment>
    <comment ref="E50" authorId="0" shapeId="0" xr:uid="{00000000-0006-0000-0300-000009000000}">
      <text>
        <r>
          <rPr>
            <b/>
            <sz val="9"/>
            <color indexed="81"/>
            <rFont val="Times New Roman"/>
            <family val="1"/>
            <charset val="204"/>
          </rPr>
          <t>КонсультантПлюс примечание:</t>
        </r>
        <r>
          <rPr>
            <sz val="9"/>
            <color indexed="81"/>
            <rFont val="Times New Roman"/>
            <family val="1"/>
            <charset val="204"/>
          </rPr>
          <t xml:space="preserve">
По строке 090  показываются суммы изменения добавочного капитала, не приводящего к изменению величины собственного капитала в целом, </t>
        </r>
        <r>
          <rPr>
            <u/>
            <sz val="9"/>
            <color indexed="81"/>
            <rFont val="Times New Roman"/>
            <family val="1"/>
            <charset val="204"/>
          </rPr>
          <t xml:space="preserve">за период предыдущего года, аналогичный отчетному периоду.
</t>
        </r>
        <r>
          <rPr>
            <sz val="9"/>
            <color indexed="81"/>
            <rFont val="Times New Roman"/>
            <family val="1"/>
            <charset val="204"/>
          </rPr>
          <t xml:space="preserve">
</t>
        </r>
      </text>
    </comment>
    <comment ref="E51" authorId="0" shapeId="0" xr:uid="{00000000-0006-0000-0300-00000A000000}">
      <text>
        <r>
          <rPr>
            <b/>
            <sz val="9"/>
            <color indexed="81"/>
            <rFont val="Times New Roman"/>
            <family val="1"/>
            <charset val="204"/>
          </rPr>
          <t>КонсультантПлюс примечание:</t>
        </r>
        <r>
          <rPr>
            <sz val="9"/>
            <color indexed="81"/>
            <rFont val="Times New Roman"/>
            <family val="1"/>
            <charset val="204"/>
          </rPr>
          <t xml:space="preserve">
По строке 100  показывается сальдо по счетам 80 , 75  (субсчет 75-1), 81, 82 , 83 , 84, 99  </t>
        </r>
        <r>
          <rPr>
            <u/>
            <sz val="9"/>
            <color indexed="81"/>
            <rFont val="Times New Roman"/>
            <family val="1"/>
            <charset val="204"/>
          </rPr>
          <t>на конец периода предыдущего года, аналогичного отчетному периоду</t>
        </r>
        <r>
          <rPr>
            <sz val="9"/>
            <color indexed="81"/>
            <rFont val="Times New Roman"/>
            <family val="1"/>
            <charset val="204"/>
          </rPr>
          <t xml:space="preserve">.
</t>
        </r>
      </text>
    </comment>
    <comment ref="E52" authorId="0" shapeId="0" xr:uid="{00000000-0006-0000-0300-00000B000000}">
      <text>
        <r>
          <rPr>
            <b/>
            <sz val="9"/>
            <color indexed="81"/>
            <rFont val="Times New Roman"/>
            <family val="1"/>
            <charset val="204"/>
          </rPr>
          <t>КонсультантПлюс примечание:</t>
        </r>
        <r>
          <rPr>
            <sz val="9"/>
            <color indexed="81"/>
            <rFont val="Times New Roman"/>
            <family val="1"/>
            <charset val="204"/>
          </rPr>
          <t xml:space="preserve">
По строке 110 показывается сальдо по счетам 80 , 75 (субсчет 75-1), 81, 82, 83, 84 </t>
        </r>
        <r>
          <rPr>
            <u/>
            <sz val="9"/>
            <color indexed="81"/>
            <rFont val="Times New Roman"/>
            <family val="1"/>
            <charset val="204"/>
          </rPr>
          <t xml:space="preserve"> на конец предыдущего года.</t>
        </r>
        <r>
          <rPr>
            <sz val="9"/>
            <color indexed="81"/>
            <rFont val="Times New Roman"/>
            <family val="1"/>
            <charset val="204"/>
          </rPr>
          <t xml:space="preserve">
</t>
        </r>
      </text>
    </comment>
    <comment ref="E53" authorId="1" shapeId="0" xr:uid="{00000000-0006-0000-0300-00000C000000}">
      <text>
        <r>
          <rPr>
            <b/>
            <sz val="8"/>
            <color indexed="81"/>
            <rFont val="Times New Roman"/>
            <family val="1"/>
            <charset val="204"/>
          </rPr>
          <t>КонсульнатПлюс примечание:</t>
        </r>
        <r>
          <rPr>
            <sz val="8"/>
            <color indexed="81"/>
            <rFont val="Times New Roman"/>
            <family val="1"/>
            <charset val="204"/>
          </rPr>
          <t xml:space="preserve">
По строке 120 показываются показываются данные за отчетный период, аналогичные данным, показанным по строке 20 отчета об изменении собственного капитала за </t>
        </r>
        <r>
          <rPr>
            <u/>
            <sz val="8"/>
            <color indexed="81"/>
            <rFont val="Times New Roman"/>
            <family val="1"/>
            <charset val="204"/>
          </rPr>
          <t>период предыдущего года, аналогичный отчетному периоду.</t>
        </r>
        <r>
          <rPr>
            <sz val="8"/>
            <color indexed="81"/>
            <rFont val="Times New Roman"/>
            <family val="1"/>
            <charset val="204"/>
          </rPr>
          <t xml:space="preserve">
</t>
        </r>
      </text>
    </comment>
    <comment ref="E54" authorId="1" shapeId="0" xr:uid="{00000000-0006-0000-0300-00000D000000}">
      <text>
        <r>
          <rPr>
            <b/>
            <sz val="8"/>
            <color indexed="81"/>
            <rFont val="Times New Roman"/>
            <family val="1"/>
            <charset val="204"/>
          </rPr>
          <t>КонсульнатПлюс примечание:</t>
        </r>
        <r>
          <rPr>
            <sz val="8"/>
            <color indexed="81"/>
            <rFont val="Times New Roman"/>
            <family val="1"/>
            <charset val="204"/>
          </rPr>
          <t xml:space="preserve">
По строке 130 показываются показываются данные за отчетный период, аналогичные данным, показанным по строке 30 отчета об изменении собственного капитала за </t>
        </r>
        <r>
          <rPr>
            <u/>
            <sz val="8"/>
            <color indexed="81"/>
            <rFont val="Times New Roman"/>
            <family val="1"/>
            <charset val="204"/>
          </rPr>
          <t>период предыдущего года, аналогичный отчетному периоду.</t>
        </r>
        <r>
          <rPr>
            <sz val="8"/>
            <color indexed="81"/>
            <rFont val="Times New Roman"/>
            <family val="1"/>
            <charset val="204"/>
          </rPr>
          <t xml:space="preserve">
</t>
        </r>
      </text>
    </comment>
    <comment ref="E55" authorId="0" shapeId="0" xr:uid="{00000000-0006-0000-0300-00000E000000}">
      <text>
        <r>
          <rPr>
            <b/>
            <sz val="9"/>
            <color indexed="81"/>
            <rFont val="Times New Roman"/>
            <family val="1"/>
            <charset val="204"/>
          </rPr>
          <t>КонсультантПлюс примечание:</t>
        </r>
        <r>
          <rPr>
            <sz val="9"/>
            <color indexed="81"/>
            <rFont val="Times New Roman"/>
            <family val="1"/>
            <charset val="204"/>
          </rPr>
          <t xml:space="preserve">
показывается скорректированный остаток на конец </t>
        </r>
        <r>
          <rPr>
            <u/>
            <sz val="9"/>
            <color indexed="81"/>
            <rFont val="Times New Roman"/>
            <family val="1"/>
            <charset val="204"/>
          </rPr>
          <t>предыдущего года</t>
        </r>
      </text>
    </comment>
    <comment ref="F55" authorId="2" shapeId="0" xr:uid="{00000000-0006-0000-0300-00000F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410 
гр. 4 Баланса</t>
        </r>
      </text>
    </comment>
    <comment ref="G55" authorId="2" shapeId="0" xr:uid="{00000000-0006-0000-0300-000010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420 
гр. 4 Баланса </t>
        </r>
      </text>
    </comment>
    <comment ref="I55" authorId="2" shapeId="0" xr:uid="{00000000-0006-0000-0300-000011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430 
гр. 4 Баланса</t>
        </r>
      </text>
    </comment>
    <comment ref="J55" authorId="2" shapeId="0" xr:uid="{00000000-0006-0000-0300-000012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440 
гр. 4 Баланса</t>
        </r>
      </text>
    </comment>
    <comment ref="K55" authorId="2" shapeId="0" xr:uid="{00000000-0006-0000-0300-000013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450 
гр. 4 Баланса</t>
        </r>
      </text>
    </comment>
    <comment ref="L55" authorId="2" shapeId="0" xr:uid="{00000000-0006-0000-0300-000014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460
гр. 4 Баланса</t>
        </r>
      </text>
    </comment>
    <comment ref="M55" authorId="2" shapeId="0" xr:uid="{00000000-0006-0000-0300-000015000000}">
      <text>
        <r>
          <rPr>
            <b/>
            <sz val="8"/>
            <color indexed="81"/>
            <rFont val="Tahoma"/>
            <charset val="204"/>
          </rPr>
          <t>КонсультантПлюс примечание:</t>
        </r>
        <r>
          <rPr>
            <sz val="8"/>
            <color indexed="81"/>
            <rFont val="Tahoma"/>
            <charset val="204"/>
          </rPr>
          <t xml:space="preserve">
Значение перенесено из стр. 470
гр. 4 Баланса </t>
        </r>
      </text>
    </comment>
    <comment ref="E58" authorId="0" shapeId="0" xr:uid="{00000000-0006-0000-0300-000016000000}">
      <text>
        <r>
          <rPr>
            <b/>
            <sz val="10"/>
            <color indexed="81"/>
            <rFont val="Times New Roman"/>
            <family val="1"/>
            <charset val="204"/>
          </rPr>
          <t>КонсультантПлюс примечание:</t>
        </r>
        <r>
          <rPr>
            <sz val="10"/>
            <color indexed="81"/>
            <rFont val="Times New Roman"/>
            <family val="1"/>
            <charset val="204"/>
          </rPr>
          <t xml:space="preserve">
показываются данные за отчетный период.
</t>
        </r>
      </text>
    </comment>
    <comment ref="E85" authorId="0" shapeId="0" xr:uid="{00000000-0006-0000-0300-000017000000}">
      <text>
        <r>
          <rPr>
            <b/>
            <sz val="9"/>
            <color indexed="81"/>
            <rFont val="Times New Roman"/>
            <family val="1"/>
            <charset val="204"/>
          </rPr>
          <t>КонсультантПлюс примечание:</t>
        </r>
        <r>
          <rPr>
            <sz val="9"/>
            <color indexed="81"/>
            <rFont val="Times New Roman"/>
            <family val="1"/>
            <charset val="204"/>
          </rPr>
          <t xml:space="preserve">
показывается сальдо по счетам </t>
        </r>
        <r>
          <rPr>
            <u/>
            <sz val="9"/>
            <color indexed="81"/>
            <rFont val="Times New Roman"/>
            <family val="1"/>
            <charset val="204"/>
          </rPr>
          <t>на конец отчетного периода.</t>
        </r>
      </text>
    </comment>
    <comment ref="F85" authorId="1" shapeId="0" xr:uid="{00000000-0006-0000-0300-000018000000}">
      <text>
        <r>
          <rPr>
            <b/>
            <sz val="9"/>
            <color indexed="81"/>
            <rFont val="Times New Roman"/>
            <family val="1"/>
            <charset val="204"/>
          </rPr>
          <t>КонсульнатПлюс примечание:</t>
        </r>
        <r>
          <rPr>
            <sz val="9"/>
            <color indexed="81"/>
            <rFont val="Times New Roman"/>
            <family val="1"/>
            <charset val="204"/>
          </rPr>
          <t xml:space="preserve">
Значение перенесено из стр. 410 гр. 3 Баланса</t>
        </r>
      </text>
    </comment>
    <comment ref="G85" authorId="1" shapeId="0" xr:uid="{00000000-0006-0000-0300-000019000000}">
      <text>
        <r>
          <rPr>
            <b/>
            <sz val="9"/>
            <color indexed="81"/>
            <rFont val="Times New Roman"/>
            <family val="1"/>
            <charset val="204"/>
          </rPr>
          <t>КонсульнатПлюс примечание:</t>
        </r>
        <r>
          <rPr>
            <sz val="9"/>
            <color indexed="81"/>
            <rFont val="Times New Roman"/>
            <family val="1"/>
            <charset val="204"/>
          </rPr>
          <t xml:space="preserve">
Значение перенесено из стр. 420 гр. 3 Баланса</t>
        </r>
      </text>
    </comment>
    <comment ref="I85" authorId="1" shapeId="0" xr:uid="{00000000-0006-0000-0300-00001A000000}">
      <text>
        <r>
          <rPr>
            <b/>
            <sz val="9"/>
            <color indexed="81"/>
            <rFont val="Times New Roman"/>
            <family val="1"/>
            <charset val="204"/>
          </rPr>
          <t>КонсульнатПлюс примечание:</t>
        </r>
        <r>
          <rPr>
            <sz val="9"/>
            <color indexed="81"/>
            <rFont val="Times New Roman"/>
            <family val="1"/>
            <charset val="204"/>
          </rPr>
          <t xml:space="preserve">
Значение перенесено из стр. 430 гр. 3 Баланса</t>
        </r>
      </text>
    </comment>
    <comment ref="J85" authorId="1" shapeId="0" xr:uid="{00000000-0006-0000-0300-00001B000000}">
      <text>
        <r>
          <rPr>
            <b/>
            <sz val="9"/>
            <color indexed="81"/>
            <rFont val="Times New Roman"/>
            <family val="1"/>
            <charset val="204"/>
          </rPr>
          <t>КонсульнатПлюс примечание:</t>
        </r>
        <r>
          <rPr>
            <sz val="9"/>
            <color indexed="81"/>
            <rFont val="Times New Roman"/>
            <family val="1"/>
            <charset val="204"/>
          </rPr>
          <t xml:space="preserve">
Значение перенесено из стр. 440 гр. 3 Баланса</t>
        </r>
      </text>
    </comment>
    <comment ref="K85" authorId="1" shapeId="0" xr:uid="{00000000-0006-0000-0300-00001C000000}">
      <text>
        <r>
          <rPr>
            <b/>
            <sz val="9"/>
            <color indexed="81"/>
            <rFont val="Times New Roman"/>
            <family val="1"/>
            <charset val="204"/>
          </rPr>
          <t>КонсульнатПлюс примечание:</t>
        </r>
        <r>
          <rPr>
            <sz val="9"/>
            <color indexed="81"/>
            <rFont val="Times New Roman"/>
            <family val="1"/>
            <charset val="204"/>
          </rPr>
          <t xml:space="preserve">
Значение перенесено из стр. 450 гр. 3 Баланса</t>
        </r>
      </text>
    </comment>
    <comment ref="L85" authorId="1" shapeId="0" xr:uid="{00000000-0006-0000-0300-00001D000000}">
      <text>
        <r>
          <rPr>
            <b/>
            <sz val="9"/>
            <color indexed="81"/>
            <rFont val="Times New Roman"/>
            <family val="1"/>
            <charset val="204"/>
          </rPr>
          <t>КонсульнатПлюс примечание:</t>
        </r>
        <r>
          <rPr>
            <sz val="9"/>
            <color indexed="81"/>
            <rFont val="Times New Roman"/>
            <family val="1"/>
            <charset val="204"/>
          </rPr>
          <t xml:space="preserve">
Значение перенесено из стр. 460 гр. 3 Баланса</t>
        </r>
      </text>
    </comment>
    <comment ref="M85" authorId="2" shapeId="0" xr:uid="{00000000-0006-0000-0300-00001E000000}">
      <text>
        <r>
          <rPr>
            <b/>
            <sz val="9"/>
            <color indexed="81"/>
            <rFont val="Times New Roman"/>
            <family val="1"/>
            <charset val="204"/>
          </rPr>
          <t>КонсультантПлюс примечание:</t>
        </r>
        <r>
          <rPr>
            <sz val="9"/>
            <color indexed="81"/>
            <rFont val="Times New Roman"/>
            <family val="1"/>
            <charset val="204"/>
          </rPr>
          <t xml:space="preserve">
Значение перенесено из стр. 470
гр. 3 Баланса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КонсульнатПлюс примечание</author>
    <author>Автор</author>
  </authors>
  <commentList>
    <comment ref="G19" authorId="0" shapeId="0" xr:uid="{00000000-0006-0000-0400-000001000000}">
      <text>
        <r>
          <rPr>
            <b/>
            <sz val="8"/>
            <color indexed="81"/>
            <rFont val="Times New Roman"/>
            <family val="1"/>
            <charset val="204"/>
          </rPr>
          <t>КонсульнатПлюс примечание:</t>
        </r>
        <r>
          <rPr>
            <sz val="8"/>
            <color indexed="81"/>
            <rFont val="Times New Roman"/>
            <family val="1"/>
            <charset val="204"/>
          </rPr>
          <t xml:space="preserve">
В графе 3 показываются данные за отчетный период.</t>
        </r>
      </text>
    </comment>
    <comment ref="K19" authorId="0" shapeId="0" xr:uid="{00000000-0006-0000-0400-000002000000}">
      <text>
        <r>
          <rPr>
            <b/>
            <sz val="8"/>
            <color indexed="81"/>
            <rFont val="Times New Roman"/>
            <family val="1"/>
            <charset val="204"/>
          </rPr>
          <t>КонсульнатПлюс примечание:</t>
        </r>
        <r>
          <rPr>
            <sz val="8"/>
            <color indexed="81"/>
            <rFont val="Times New Roman"/>
            <family val="1"/>
            <charset val="204"/>
          </rPr>
          <t xml:space="preserve">
В графе 4 показываютя  данные за период предыдущего года, аналогичный отчетному периоду.</t>
        </r>
      </text>
    </comment>
    <comment ref="A20" authorId="0" shapeId="0" xr:uid="{00000000-0006-0000-0400-000003000000}">
      <text>
        <r>
          <rPr>
            <b/>
            <sz val="9"/>
            <color indexed="81"/>
            <rFont val="Times New Roman"/>
            <family val="1"/>
            <charset val="204"/>
          </rPr>
          <t>КонсульнатПлюс примечание:</t>
        </r>
        <r>
          <rPr>
            <sz val="9"/>
            <color indexed="81"/>
            <rFont val="Times New Roman"/>
            <family val="1"/>
            <charset val="204"/>
          </rPr>
          <t xml:space="preserve">
 В разделе "Движение денежных средств по текущей деятельности" приводится информация о движении денежных средств, связанных с текущей деятельностью организации.
</t>
        </r>
      </text>
    </comment>
    <comment ref="O21" authorId="0" shapeId="0" xr:uid="{00000000-0006-0000-0400-000004000000}">
      <text>
        <r>
          <rPr>
            <b/>
            <sz val="9"/>
            <color indexed="81"/>
            <rFont val="Times New Roman"/>
            <family val="1"/>
            <charset val="204"/>
          </rPr>
          <t>КонсульнатПлюс примечание:</t>
        </r>
        <r>
          <rPr>
            <sz val="9"/>
            <color indexed="81"/>
            <rFont val="Times New Roman"/>
            <family val="1"/>
            <charset val="204"/>
          </rPr>
          <t xml:space="preserve">
По статье "Поступило денежных средств - всего" (строка 020) приводится информация о поступлениях денежных средств по текущей деятельности за отчетный период и период предыдущего года, аналогичный отчетному периоду.
</t>
        </r>
      </text>
    </comment>
    <comment ref="O23" authorId="0" shapeId="0" xr:uid="{00000000-0006-0000-0400-000005000000}">
      <text>
        <r>
          <rPr>
            <b/>
            <sz val="9"/>
            <color indexed="81"/>
            <rFont val="Times New Roman"/>
            <family val="1"/>
            <charset val="204"/>
          </rPr>
          <t>КонсульнатПлюс примечание:</t>
        </r>
        <r>
          <rPr>
            <sz val="9"/>
            <color indexed="81"/>
            <rFont val="Times New Roman"/>
            <family val="1"/>
            <charset val="204"/>
          </rPr>
          <t xml:space="preserve">
По строке 021 "от покупателей продукции, товаров, заказчиков работ, услуг" показываются суммы денежных средств, полученные от покупателей продукции, товаров, заказчиков работ, услуг (в том числе полученные авансы, предварительная оплата).
</t>
        </r>
      </text>
    </comment>
    <comment ref="O24" authorId="0" shapeId="0" xr:uid="{00000000-0006-0000-0400-000006000000}">
      <text>
        <r>
          <rPr>
            <b/>
            <sz val="9"/>
            <color indexed="81"/>
            <rFont val="Times New Roman"/>
            <family val="1"/>
            <charset val="204"/>
          </rPr>
          <t>КонсульнатПлюс примечание:</t>
        </r>
        <r>
          <rPr>
            <sz val="9"/>
            <color indexed="81"/>
            <rFont val="Times New Roman"/>
            <family val="1"/>
            <charset val="204"/>
          </rPr>
          <t xml:space="preserve">
По строке 022 "от покупателей материалов и других запасов" показываются суммы денежных средств, полученные от покупателей материалов и других запасов (в том числе полученные авансы, предварительная оплата), за исключением сумм денежных средств, полученных от покупателей продукции, товаров, показываемых по строке 021 "от покупателей продукции, товаров, заказчиков работ, услуг".
</t>
        </r>
      </text>
    </comment>
    <comment ref="O25" authorId="0" shapeId="0" xr:uid="{00000000-0006-0000-0400-000007000000}">
      <text>
        <r>
          <rPr>
            <b/>
            <sz val="9"/>
            <color indexed="81"/>
            <rFont val="Times New Roman"/>
            <family val="1"/>
            <charset val="204"/>
          </rPr>
          <t>КонсульнатПлюс примечание:</t>
        </r>
        <r>
          <rPr>
            <sz val="9"/>
            <color indexed="81"/>
            <rFont val="Times New Roman"/>
            <family val="1"/>
            <charset val="204"/>
          </rPr>
          <t xml:space="preserve">
По строке 023 "роялти" показываются суммы денежных средств, полученные по лицензионным договорам.
</t>
        </r>
      </text>
    </comment>
    <comment ref="O26" authorId="0" shapeId="0" xr:uid="{00000000-0006-0000-0400-000008000000}">
      <text>
        <r>
          <rPr>
            <b/>
            <sz val="9"/>
            <color indexed="81"/>
            <rFont val="Times New Roman"/>
            <family val="1"/>
            <charset val="204"/>
          </rPr>
          <t>КонсульнатПлюс примечание:</t>
        </r>
        <r>
          <rPr>
            <sz val="9"/>
            <color indexed="81"/>
            <rFont val="Times New Roman"/>
            <family val="1"/>
            <charset val="204"/>
          </rPr>
          <t xml:space="preserve">
По строке 024 "прочие поступления" показываются суммы денежных средств, полученные по текущей деятельности, не показанные по строкам 021 - 023.
</t>
        </r>
      </text>
    </comment>
    <comment ref="O27" authorId="0" shapeId="0" xr:uid="{00000000-0006-0000-0400-000009000000}">
      <text>
        <r>
          <rPr>
            <b/>
            <sz val="9"/>
            <color indexed="81"/>
            <rFont val="Times New Roman"/>
            <family val="1"/>
            <charset val="204"/>
          </rPr>
          <t>КонсульнатПлюс примечание:</t>
        </r>
        <r>
          <rPr>
            <sz val="9"/>
            <color indexed="81"/>
            <rFont val="Times New Roman"/>
            <family val="1"/>
            <charset val="204"/>
          </rPr>
          <t xml:space="preserve">
По статье "Направлено денежных средств - всего" (строка 030) приводится информация о направлениях использования денежных средств по текущей деятельности за отчетный период и период предыдущего года, аналогичный отчетному периоду.
</t>
        </r>
      </text>
    </comment>
    <comment ref="O29" authorId="0" shapeId="0" xr:uid="{00000000-0006-0000-0400-00000A000000}">
      <text>
        <r>
          <rPr>
            <b/>
            <sz val="9"/>
            <color indexed="81"/>
            <rFont val="Times New Roman"/>
            <family val="1"/>
            <charset val="204"/>
          </rPr>
          <t>КонсульнатПлюс примечание:</t>
        </r>
        <r>
          <rPr>
            <sz val="9"/>
            <color indexed="81"/>
            <rFont val="Times New Roman"/>
            <family val="1"/>
            <charset val="204"/>
          </rPr>
          <t xml:space="preserve">
По строке 031 "на приобретение запасов, работ, услуг" показываются суммы денежных средств, направленные поставщикам, подрядчикам, исполнителям на приобретение товаров, материалов, иных запасов, работ, услуг (в том числе выданные авансы, предварительная оплата).
</t>
        </r>
      </text>
    </comment>
    <comment ref="O30" authorId="0" shapeId="0" xr:uid="{00000000-0006-0000-0400-00000B000000}">
      <text>
        <r>
          <rPr>
            <b/>
            <sz val="9"/>
            <color indexed="81"/>
            <rFont val="Times New Roman"/>
            <family val="1"/>
            <charset val="204"/>
          </rPr>
          <t>КонсульнатПлюс примечание:</t>
        </r>
        <r>
          <rPr>
            <sz val="9"/>
            <color indexed="81"/>
            <rFont val="Times New Roman"/>
            <family val="1"/>
            <charset val="204"/>
          </rPr>
          <t xml:space="preserve">
По строке 032 "на оплату труда" показываются суммы денежных средств, направленные на оплату труда работников.
</t>
        </r>
      </text>
    </comment>
    <comment ref="O31" authorId="0" shapeId="0" xr:uid="{00000000-0006-0000-0400-00000C000000}">
      <text>
        <r>
          <rPr>
            <b/>
            <sz val="9"/>
            <color indexed="81"/>
            <rFont val="Times New Roman"/>
            <family val="1"/>
            <charset val="204"/>
          </rPr>
          <t>КонсульнатПлюс примечание:</t>
        </r>
        <r>
          <rPr>
            <sz val="9"/>
            <color indexed="81"/>
            <rFont val="Times New Roman"/>
            <family val="1"/>
            <charset val="204"/>
          </rPr>
          <t xml:space="preserve">
По строке 033 показываются суммы денежных средств, направленные на уплату налогов и сборов.
</t>
        </r>
      </text>
    </comment>
    <comment ref="O32" authorId="0" shapeId="0" xr:uid="{00000000-0006-0000-0400-00000D000000}">
      <text>
        <r>
          <rPr>
            <b/>
            <sz val="9"/>
            <color indexed="81"/>
            <rFont val="Times New Roman"/>
            <family val="1"/>
            <charset val="204"/>
          </rPr>
          <t>КонсульнатПлюс примечание:</t>
        </r>
        <r>
          <rPr>
            <sz val="9"/>
            <color indexed="81"/>
            <rFont val="Times New Roman"/>
            <family val="1"/>
            <charset val="204"/>
          </rPr>
          <t xml:space="preserve">
По строке 034  показываются выплаты денежных средств по текущей деятельности, не показанные по строкам 031 - 033.
</t>
        </r>
      </text>
    </comment>
    <comment ref="A34" authorId="0" shapeId="0" xr:uid="{00000000-0006-0000-0400-00000E000000}">
      <text>
        <r>
          <rPr>
            <b/>
            <sz val="9"/>
            <color indexed="81"/>
            <rFont val="Times New Roman"/>
            <family val="1"/>
            <charset val="204"/>
          </rPr>
          <t>КонсульнатПлюс примечание:</t>
        </r>
        <r>
          <rPr>
            <sz val="9"/>
            <color indexed="81"/>
            <rFont val="Times New Roman"/>
            <family val="1"/>
            <charset val="204"/>
          </rPr>
          <t xml:space="preserve">
 В разделе "Движение денежных средств по инвестиционной деятельности" приводится информация о движении денежных средств, связанных с инвестиционной деятельностью организации.
</t>
        </r>
      </text>
    </comment>
    <comment ref="O35" authorId="0" shapeId="0" xr:uid="{00000000-0006-0000-0400-00000F000000}">
      <text>
        <r>
          <rPr>
            <b/>
            <sz val="9"/>
            <color indexed="81"/>
            <rFont val="Times New Roman"/>
            <family val="1"/>
            <charset val="204"/>
          </rPr>
          <t>КонсульнатПлюс примечание:</t>
        </r>
        <r>
          <rPr>
            <sz val="9"/>
            <color indexed="81"/>
            <rFont val="Times New Roman"/>
            <family val="1"/>
            <charset val="204"/>
          </rPr>
          <t xml:space="preserve">
По статье "Поступило денежных средств - всего" (строка 050) приводится информация о поступлениях денежных средств по инвестиционной деятельности за отчетный период и период предыдущего года, аналогичный отчетному периоду.
</t>
        </r>
      </text>
    </comment>
    <comment ref="O37" authorId="0" shapeId="0" xr:uid="{00000000-0006-0000-0400-000010000000}">
      <text>
        <r>
          <rPr>
            <b/>
            <sz val="9"/>
            <color indexed="81"/>
            <rFont val="Times New Roman"/>
            <family val="1"/>
            <charset val="204"/>
          </rPr>
          <t>КонсульнатПлюс примечание:</t>
        </r>
        <r>
          <rPr>
            <sz val="9"/>
            <color indexed="81"/>
            <rFont val="Times New Roman"/>
            <family val="1"/>
            <charset val="204"/>
          </rPr>
          <t xml:space="preserve">
По строке 051 показываются суммы денежных средств, полученные от покупателей основных средств, нематериальных активов и других долгосрочных активов (в том числе полученные авансы, предварительная оплата).
</t>
        </r>
      </text>
    </comment>
    <comment ref="O38" authorId="0" shapeId="0" xr:uid="{00000000-0006-0000-0400-000011000000}">
      <text>
        <r>
          <rPr>
            <b/>
            <sz val="9"/>
            <color indexed="81"/>
            <rFont val="Times New Roman"/>
            <family val="1"/>
            <charset val="204"/>
          </rPr>
          <t>КонсульнатПлюс примечание:</t>
        </r>
        <r>
          <rPr>
            <sz val="9"/>
            <color indexed="81"/>
            <rFont val="Times New Roman"/>
            <family val="1"/>
            <charset val="204"/>
          </rPr>
          <t xml:space="preserve">
По строке 052  показываются суммы денежных средств, полученные в погашение займов, предоставленных организацией.
</t>
        </r>
      </text>
    </comment>
    <comment ref="O39" authorId="0" shapeId="0" xr:uid="{00000000-0006-0000-0400-000012000000}">
      <text>
        <r>
          <rPr>
            <b/>
            <sz val="9"/>
            <color indexed="81"/>
            <rFont val="Times New Roman"/>
            <family val="1"/>
            <charset val="204"/>
          </rPr>
          <t>КонсульнатПлюс примечание:</t>
        </r>
        <r>
          <rPr>
            <sz val="9"/>
            <color indexed="81"/>
            <rFont val="Times New Roman"/>
            <family val="1"/>
            <charset val="204"/>
          </rPr>
          <t xml:space="preserve">
По строке 053  показываются суммы денежных средств, полученные организацией в виде дивидендов и других доходов от участия в уставном фонде других организаций.</t>
        </r>
      </text>
    </comment>
    <comment ref="O40" authorId="0" shapeId="0" xr:uid="{00000000-0006-0000-0400-000013000000}">
      <text>
        <r>
          <rPr>
            <b/>
            <sz val="9"/>
            <color indexed="81"/>
            <rFont val="Times New Roman"/>
            <family val="1"/>
            <charset val="204"/>
          </rPr>
          <t>КонсульнатПлюс примечание:</t>
        </r>
        <r>
          <rPr>
            <sz val="9"/>
            <color indexed="81"/>
            <rFont val="Times New Roman"/>
            <family val="1"/>
            <charset val="204"/>
          </rPr>
          <t xml:space="preserve">
По строке 054 показываются суммы денежных средств, полученные организацией в виде процентов.
</t>
        </r>
      </text>
    </comment>
    <comment ref="O41" authorId="0" shapeId="0" xr:uid="{00000000-0006-0000-0400-000014000000}">
      <text>
        <r>
          <rPr>
            <b/>
            <sz val="9"/>
            <color indexed="81"/>
            <rFont val="Times New Roman"/>
            <family val="1"/>
            <charset val="204"/>
          </rPr>
          <t>КонсульнатПлюс примечание:</t>
        </r>
        <r>
          <rPr>
            <sz val="9"/>
            <color indexed="81"/>
            <rFont val="Times New Roman"/>
            <family val="1"/>
            <charset val="204"/>
          </rPr>
          <t xml:space="preserve">
По строке 055 показываются суммы денежных средств, полученные по инвестиционной деятельности, не показанные по строкам 051 - 054.</t>
        </r>
      </text>
    </comment>
    <comment ref="O42" authorId="0" shapeId="0" xr:uid="{00000000-0006-0000-0400-000015000000}">
      <text>
        <r>
          <rPr>
            <b/>
            <sz val="9"/>
            <color indexed="81"/>
            <rFont val="Times New Roman"/>
            <family val="1"/>
            <charset val="204"/>
          </rPr>
          <t>КонсульнатПлюс примечание:</t>
        </r>
        <r>
          <rPr>
            <sz val="9"/>
            <color indexed="81"/>
            <rFont val="Times New Roman"/>
            <family val="1"/>
            <charset val="204"/>
          </rPr>
          <t xml:space="preserve">
По статье "Направлено денежных средств - всего" (строка 060) приводится информация о направлениях использования денежных средств по инвестиционной деятельности за отчетный период и период предыдущего года, аналогичный отчетному периоду.
</t>
        </r>
      </text>
    </comment>
    <comment ref="O44" authorId="0" shapeId="0" xr:uid="{00000000-0006-0000-0400-000016000000}">
      <text>
        <r>
          <rPr>
            <b/>
            <sz val="9"/>
            <color indexed="81"/>
            <rFont val="Times New Roman"/>
            <family val="1"/>
            <charset val="204"/>
          </rPr>
          <t>КонсульнатПлюс примечание:</t>
        </r>
        <r>
          <rPr>
            <sz val="9"/>
            <color indexed="81"/>
            <rFont val="Times New Roman"/>
            <family val="1"/>
            <charset val="204"/>
          </rPr>
          <t xml:space="preserve">
По строке 061 показываются суммы денежных средств, направленные на приобретение и создание основных средств, нематериальных активов и других долгосрочных активов (в том числе выданные авансы, предварительная оплата), включая уплаченные проценты по кредитам, займам, которые относятся на стоимость долгосрочных активов в соответствии с законодательством.
</t>
        </r>
      </text>
    </comment>
    <comment ref="O45" authorId="0" shapeId="0" xr:uid="{00000000-0006-0000-0400-000017000000}">
      <text>
        <r>
          <rPr>
            <b/>
            <sz val="9"/>
            <color indexed="81"/>
            <rFont val="Times New Roman"/>
            <family val="1"/>
            <charset val="204"/>
          </rPr>
          <t>КонсульнатПлюс примечание:</t>
        </r>
        <r>
          <rPr>
            <sz val="9"/>
            <color indexed="81"/>
            <rFont val="Times New Roman"/>
            <family val="1"/>
            <charset val="204"/>
          </rPr>
          <t xml:space="preserve">
По строке 062 показываются суммы денежных средств, направленные на предоставление займов другим лицам
</t>
        </r>
      </text>
    </comment>
    <comment ref="O46" authorId="0" shapeId="0" xr:uid="{00000000-0006-0000-0400-000018000000}">
      <text>
        <r>
          <rPr>
            <b/>
            <sz val="9"/>
            <color indexed="81"/>
            <rFont val="Times New Roman"/>
            <family val="1"/>
            <charset val="204"/>
          </rPr>
          <t>КонсульнатПлюс примечание:</t>
        </r>
        <r>
          <rPr>
            <sz val="9"/>
            <color indexed="81"/>
            <rFont val="Times New Roman"/>
            <family val="1"/>
            <charset val="204"/>
          </rPr>
          <t xml:space="preserve">
По строке 063 показываются суммы денежных средств, направленные в уставные капиталы других организаций.
</t>
        </r>
      </text>
    </comment>
    <comment ref="O47" authorId="0" shapeId="0" xr:uid="{00000000-0006-0000-0400-000019000000}">
      <text>
        <r>
          <rPr>
            <b/>
            <sz val="9"/>
            <color indexed="81"/>
            <rFont val="Times New Roman"/>
            <family val="1"/>
            <charset val="204"/>
          </rPr>
          <t>КонсульнатПлюс примечание:</t>
        </r>
        <r>
          <rPr>
            <sz val="9"/>
            <color indexed="81"/>
            <rFont val="Times New Roman"/>
            <family val="1"/>
            <charset val="204"/>
          </rPr>
          <t xml:space="preserve">
По строке 064 показываются выплаты денежных средств по инвестиционной деятельности, не показанные по строкам 061 - 063.
</t>
        </r>
      </text>
    </comment>
    <comment ref="A53" authorId="0" shapeId="0" xr:uid="{00000000-0006-0000-0400-00001A000000}">
      <text>
        <r>
          <rPr>
            <b/>
            <sz val="9"/>
            <color indexed="81"/>
            <rFont val="Times New Roman"/>
            <family val="1"/>
            <charset val="204"/>
          </rPr>
          <t>КонсульнатПлюс примечание:</t>
        </r>
        <r>
          <rPr>
            <sz val="9"/>
            <color indexed="81"/>
            <rFont val="Times New Roman"/>
            <family val="1"/>
            <charset val="204"/>
          </rPr>
          <t xml:space="preserve">
В разделе "Движение денежных средств по финансовой деятельности" приводится информация о движении денежных средств, связанных с финансовой деятельностью организации.
</t>
        </r>
      </text>
    </comment>
    <comment ref="O54" authorId="0" shapeId="0" xr:uid="{00000000-0006-0000-0400-00001B000000}">
      <text>
        <r>
          <rPr>
            <b/>
            <sz val="9"/>
            <color indexed="81"/>
            <rFont val="Times New Roman"/>
            <family val="1"/>
            <charset val="204"/>
          </rPr>
          <t>КонсульнатПлюс примечание:</t>
        </r>
        <r>
          <rPr>
            <sz val="9"/>
            <color indexed="81"/>
            <rFont val="Times New Roman"/>
            <family val="1"/>
            <charset val="204"/>
          </rPr>
          <t xml:space="preserve">
По статье "Поступило денежных средств - всего" (строка 080) приводится информация о поступлениях денежных средств по финансовой деятельности за отчетный период и период предыдущего года, аналогичный отчетному периоду.
</t>
        </r>
      </text>
    </comment>
    <comment ref="O56" authorId="0" shapeId="0" xr:uid="{00000000-0006-0000-0400-00001C000000}">
      <text>
        <r>
          <rPr>
            <b/>
            <sz val="9"/>
            <color indexed="81"/>
            <rFont val="Times New Roman"/>
            <family val="1"/>
            <charset val="204"/>
          </rPr>
          <t>КонсульнатПлюс примечание:</t>
        </r>
        <r>
          <rPr>
            <sz val="9"/>
            <color indexed="81"/>
            <rFont val="Times New Roman"/>
            <family val="1"/>
            <charset val="204"/>
          </rPr>
          <t xml:space="preserve">
По строке 081 показываются суммы денежных средств, полученные в виде кредитов и займов.
</t>
        </r>
      </text>
    </comment>
    <comment ref="O57" authorId="0" shapeId="0" xr:uid="{00000000-0006-0000-0400-00001D000000}">
      <text>
        <r>
          <rPr>
            <b/>
            <sz val="9"/>
            <color indexed="81"/>
            <rFont val="Times New Roman"/>
            <family val="1"/>
            <charset val="204"/>
          </rPr>
          <t>КонсульнатПлюс примечание:</t>
        </r>
        <r>
          <rPr>
            <sz val="9"/>
            <color indexed="81"/>
            <rFont val="Times New Roman"/>
            <family val="1"/>
            <charset val="204"/>
          </rPr>
          <t xml:space="preserve">
По строке 082  показываются суммы денежных средств, полученные от выпуска акций.
</t>
        </r>
      </text>
    </comment>
    <comment ref="O58" authorId="0" shapeId="0" xr:uid="{00000000-0006-0000-0400-00001E000000}">
      <text>
        <r>
          <rPr>
            <b/>
            <sz val="8"/>
            <color indexed="81"/>
            <rFont val="Times New Roman"/>
            <family val="1"/>
            <charset val="204"/>
          </rPr>
          <t>КонсульнатПлюс примечание:</t>
        </r>
        <r>
          <rPr>
            <sz val="8"/>
            <color indexed="81"/>
            <rFont val="Times New Roman"/>
            <family val="1"/>
            <charset val="204"/>
          </rPr>
          <t xml:space="preserve">
По строке 083 показываются суммы денежных средств, полученные от собственника имущества (учредителей, участников).
</t>
        </r>
      </text>
    </comment>
    <comment ref="O59" authorId="0" shapeId="0" xr:uid="{00000000-0006-0000-0400-00001F000000}">
      <text>
        <r>
          <rPr>
            <b/>
            <sz val="9"/>
            <color indexed="81"/>
            <rFont val="Times New Roman"/>
            <family val="1"/>
            <charset val="204"/>
          </rPr>
          <t>КонсульнатПлюс примечание:</t>
        </r>
        <r>
          <rPr>
            <sz val="9"/>
            <color indexed="81"/>
            <rFont val="Times New Roman"/>
            <family val="1"/>
            <charset val="204"/>
          </rPr>
          <t xml:space="preserve">
По строке 084  показываются суммы денежных средств, полученные по финансовой деятельности, не показанные по строкам 081 - 083.
</t>
        </r>
      </text>
    </comment>
    <comment ref="O60" authorId="0" shapeId="0" xr:uid="{00000000-0006-0000-0400-000020000000}">
      <text>
        <r>
          <rPr>
            <b/>
            <sz val="9"/>
            <color indexed="81"/>
            <rFont val="Times New Roman"/>
            <family val="1"/>
            <charset val="204"/>
          </rPr>
          <t>КонсульнатПлюс примечание:</t>
        </r>
        <r>
          <rPr>
            <sz val="9"/>
            <color indexed="81"/>
            <rFont val="Times New Roman"/>
            <family val="1"/>
            <charset val="204"/>
          </rPr>
          <t xml:space="preserve">
По статье "Направлено денежных средств - всего" (строка 090) приводится информация о направлениях использования денежных средств по финансовой деятельности за отчетный период и период предыдущего года, аналогичный отчетному периоду.
</t>
        </r>
      </text>
    </comment>
    <comment ref="O62" authorId="0" shapeId="0" xr:uid="{00000000-0006-0000-0400-000021000000}">
      <text>
        <r>
          <rPr>
            <b/>
            <sz val="9"/>
            <color indexed="81"/>
            <rFont val="Times New Roman"/>
            <family val="1"/>
            <charset val="204"/>
          </rPr>
          <t>КонсульнатПлюс примечание:</t>
        </r>
        <r>
          <rPr>
            <sz val="9"/>
            <color indexed="81"/>
            <rFont val="Times New Roman"/>
            <family val="1"/>
            <charset val="204"/>
          </rPr>
          <t xml:space="preserve">
По строке 091  показываются суммы денежных средств, направленные на погашение кредитов и займов.
</t>
        </r>
      </text>
    </comment>
    <comment ref="O63" authorId="0" shapeId="0" xr:uid="{00000000-0006-0000-0400-000022000000}">
      <text>
        <r>
          <rPr>
            <b/>
            <sz val="9"/>
            <color indexed="81"/>
            <rFont val="Times New Roman"/>
            <family val="1"/>
            <charset val="204"/>
          </rPr>
          <t>КонсульнатПлюс примечание:</t>
        </r>
        <r>
          <rPr>
            <sz val="9"/>
            <color indexed="81"/>
            <rFont val="Times New Roman"/>
            <family val="1"/>
            <charset val="204"/>
          </rPr>
          <t xml:space="preserve">
По строке 092 показываются суммы денежных средств, направленные собственнику имущества (учредителям, участникам) на выплаты дивидендов и других доходов от участия в уставном капитале организации.
</t>
        </r>
      </text>
    </comment>
    <comment ref="O64" authorId="0" shapeId="0" xr:uid="{00000000-0006-0000-0400-000023000000}">
      <text>
        <r>
          <rPr>
            <b/>
            <sz val="9"/>
            <color indexed="81"/>
            <rFont val="Times New Roman"/>
            <family val="1"/>
            <charset val="204"/>
          </rPr>
          <t>КонсульнатПлюс примечание:</t>
        </r>
        <r>
          <rPr>
            <sz val="9"/>
            <color indexed="81"/>
            <rFont val="Times New Roman"/>
            <family val="1"/>
            <charset val="204"/>
          </rPr>
          <t xml:space="preserve">
По строке 093  показываются суммы денежных средств, направленные на выплаты процентов по кредитам, займам (за исключением процентов по кредитам, займам, которые относятся на стоимость долгосрочных активов в соответствии с законодательством).
</t>
        </r>
      </text>
    </comment>
    <comment ref="O65" authorId="0" shapeId="0" xr:uid="{00000000-0006-0000-0400-000024000000}">
      <text>
        <r>
          <rPr>
            <b/>
            <sz val="9"/>
            <color indexed="81"/>
            <rFont val="Times New Roman"/>
            <family val="1"/>
            <charset val="204"/>
          </rPr>
          <t>КонсульнатПлюс примечание:</t>
        </r>
        <r>
          <rPr>
            <sz val="9"/>
            <color indexed="81"/>
            <rFont val="Times New Roman"/>
            <family val="1"/>
            <charset val="204"/>
          </rPr>
          <t xml:space="preserve">
По строке 094 показываются суммы денежных средств, направленные на погашение задолженности по лизинговым платежам (если лизинговая деятельность не является текущей деятельностью организации).
</t>
        </r>
      </text>
    </comment>
    <comment ref="O66" authorId="0" shapeId="0" xr:uid="{00000000-0006-0000-0400-000025000000}">
      <text>
        <r>
          <rPr>
            <b/>
            <sz val="9"/>
            <color indexed="81"/>
            <rFont val="Times New Roman"/>
            <family val="1"/>
            <charset val="204"/>
          </rPr>
          <t>КонсульнатПлюс примечание:</t>
        </r>
        <r>
          <rPr>
            <sz val="9"/>
            <color indexed="81"/>
            <rFont val="Times New Roman"/>
            <family val="1"/>
            <charset val="204"/>
          </rPr>
          <t xml:space="preserve">
По строке 095  показываются выплаты денежных средств по финансовой деятельности, не показанные по строкам 091 - 094.
</t>
        </r>
      </text>
    </comment>
    <comment ref="F69" authorId="1" shapeId="0" xr:uid="{00000000-0006-0000-0400-000026000000}">
      <text>
        <r>
          <rPr>
            <b/>
            <sz val="10"/>
            <color indexed="81"/>
            <rFont val="Times New Roman"/>
            <family val="1"/>
            <charset val="204"/>
          </rPr>
          <t xml:space="preserve">КонсультантПлюс примечание:
</t>
        </r>
        <r>
          <rPr>
            <sz val="8"/>
            <color indexed="81"/>
            <rFont val="Times New Roman"/>
            <family val="1"/>
            <charset val="204"/>
          </rPr>
          <t xml:space="preserve">По статье "Остаток денежных средств и эквивалентов денежных средств на 31.12.20__" (строка 120) показываются остатки денежных средств и эквивалентов денежных средств на </t>
        </r>
        <r>
          <rPr>
            <u/>
            <sz val="8"/>
            <color indexed="81"/>
            <rFont val="Times New Roman"/>
            <family val="1"/>
            <charset val="204"/>
          </rPr>
          <t>конец предыдущего года и на конец года, предшествующего предыдущему году.</t>
        </r>
        <r>
          <rPr>
            <sz val="8"/>
            <color indexed="81"/>
            <rFont val="Times New Roman"/>
            <family val="1"/>
            <charset val="204"/>
          </rPr>
          <t xml:space="preserve">
</t>
        </r>
      </text>
    </comment>
    <comment ref="F71" authorId="0" shapeId="0" xr:uid="{00000000-0006-0000-0400-000027000000}">
      <text>
        <r>
          <rPr>
            <b/>
            <sz val="9"/>
            <color indexed="81"/>
            <rFont val="Times New Roman"/>
            <family val="1"/>
            <charset val="204"/>
          </rPr>
          <t>КонсульнатПлюс примечание:</t>
        </r>
        <r>
          <rPr>
            <sz val="9"/>
            <color indexed="81"/>
            <rFont val="Times New Roman"/>
            <family val="1"/>
            <charset val="204"/>
          </rPr>
          <t xml:space="preserve">
По статье "Остаток денежных средств и эквивалентов денежных средств на _______20__" (строка 130) показываются остатки денежных средств и эквивалентов денежных средств на конец отчетного периода и на конец периода предыдущего года, аналогичного отчетному периоду.
</t>
        </r>
      </text>
    </comment>
    <comment ref="F73" authorId="0" shapeId="0" xr:uid="{00000000-0006-0000-0400-000028000000}">
      <text>
        <r>
          <rPr>
            <b/>
            <sz val="9"/>
            <color indexed="81"/>
            <rFont val="Times New Roman"/>
            <family val="1"/>
            <charset val="204"/>
          </rPr>
          <t>КонсульнатПлюс примечание:</t>
        </r>
        <r>
          <rPr>
            <sz val="9"/>
            <color indexed="81"/>
            <rFont val="Times New Roman"/>
            <family val="1"/>
            <charset val="204"/>
          </rPr>
          <t xml:space="preserve">
По статье "Влияние изменений курсов иностранных валют" (строка 140) показывается сумма влияния изменений официальных курсов белорусского рубля по отношению к соответствующим иностранным валютам, устанавливаемых Национальным банком Республики Беларусь, на изменение денежных средств.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КонсульнатПлюс примечание</author>
    <author>Автор</author>
  </authors>
  <commentList>
    <comment ref="F20" authorId="0" shapeId="0" xr:uid="{00000000-0006-0000-0500-000001000000}">
      <text>
        <r>
          <rPr>
            <b/>
            <sz val="9"/>
            <color indexed="81"/>
            <rFont val="Times New Roman"/>
            <family val="1"/>
            <charset val="204"/>
          </rPr>
          <t>КонсульнатПлюс примечание:</t>
        </r>
        <r>
          <rPr>
            <sz val="9"/>
            <color indexed="81"/>
            <rFont val="Times New Roman"/>
            <family val="1"/>
            <charset val="204"/>
          </rPr>
          <t xml:space="preserve">
показываются остатки средств на конец предыдущего года и на конец года, предшествующего предыдущему году</t>
        </r>
      </text>
    </comment>
    <comment ref="F21" authorId="0" shapeId="0" xr:uid="{00000000-0006-0000-0500-000002000000}">
      <text>
        <r>
          <rPr>
            <b/>
            <sz val="9"/>
            <color indexed="81"/>
            <rFont val="Times New Roman"/>
            <family val="1"/>
            <charset val="204"/>
          </rPr>
          <t>КонсульнатПлюс примечание:</t>
        </r>
        <r>
          <rPr>
            <sz val="9"/>
            <color indexed="81"/>
            <rFont val="Times New Roman"/>
            <family val="1"/>
            <charset val="204"/>
          </rPr>
          <t xml:space="preserve">
По статье "Поступило средств" (строка 200) показываются суммы целевых поступлений от других лиц, в том числе вступительные взносы (строка 210), членские взносы (строка 220), целевые взносы (строка 230), безвозмездная (спонсорская) помощь (строка 240), прочие поступления (строка 250).
</t>
        </r>
      </text>
    </comment>
    <comment ref="F28" authorId="0" shapeId="0" xr:uid="{00000000-0006-0000-0500-000003000000}">
      <text>
        <r>
          <rPr>
            <b/>
            <sz val="9"/>
            <color indexed="81"/>
            <rFont val="Times New Roman"/>
            <family val="1"/>
            <charset val="204"/>
          </rPr>
          <t>КонсульнатПлюс примечание:</t>
        </r>
        <r>
          <rPr>
            <sz val="9"/>
            <color indexed="81"/>
            <rFont val="Times New Roman"/>
            <family val="1"/>
            <charset val="204"/>
          </rPr>
          <t xml:space="preserve">
По статье "Использовано средств" (строка 300) показывается сумма использованных средств, в том числе на целевые мероприятия (строка 310), содержание аппарата управления (строка 320), иные цели (строка 330).
</t>
        </r>
      </text>
    </comment>
    <comment ref="F44" authorId="1" shapeId="0" xr:uid="{00000000-0006-0000-0500-000004000000}">
      <text>
        <r>
          <rPr>
            <b/>
            <sz val="9"/>
            <color indexed="81"/>
            <rFont val="Times New Roman"/>
            <family val="1"/>
            <charset val="204"/>
          </rPr>
          <t>КонсультантПлюс примечание:</t>
        </r>
        <r>
          <rPr>
            <sz val="9"/>
            <color indexed="81"/>
            <rFont val="Times New Roman"/>
            <family val="1"/>
            <charset val="204"/>
          </rPr>
          <t xml:space="preserve">
По статье "Остаток средств на ______20__" (строка 400) показываются остатки средств на конец отчетного периода и на конец периода предыдущего года, аналогичного отчетному периоду.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КонсульнатПлюс примечание</author>
    <author>КонсультантПлюс примечание</author>
    <author>Автор</author>
  </authors>
  <commentList>
    <comment ref="A5" authorId="0" shapeId="0" xr:uid="{00000000-0006-0000-0600-000001000000}">
      <text>
        <r>
          <rPr>
            <b/>
            <sz val="9"/>
            <color indexed="81"/>
            <rFont val="Times New Roman"/>
            <family val="1"/>
            <charset val="204"/>
          </rPr>
          <t>КонсульнатПлюс примечание:</t>
        </r>
        <r>
          <rPr>
            <sz val="9"/>
            <color indexed="81"/>
            <rFont val="Times New Roman"/>
            <family val="1"/>
            <charset val="204"/>
          </rPr>
          <t xml:space="preserve">
стоимость чистых активов определяется на 1 января, если иная периодичность не установлена законодательством, на основании данных бухгалтерского баланса, форма которого установлена Министерством финансов Республики Беларусь, как разница между стоимостью активов, принимаемых к расчету стоимости чистых активов, и стоимостью обязательств, принимаемых к расчету стоимости чистых активов.
</t>
        </r>
      </text>
    </comment>
    <comment ref="B16" authorId="1" shapeId="0" xr:uid="{00000000-0006-0000-0600-000002000000}">
      <text>
        <r>
          <rPr>
            <b/>
            <sz val="10"/>
            <color indexed="81"/>
            <rFont val="Times New Roman"/>
            <family val="1"/>
            <charset val="204"/>
          </rPr>
          <t>КонсультантПлюс примечание:</t>
        </r>
        <r>
          <rPr>
            <sz val="10"/>
            <color indexed="81"/>
            <rFont val="Times New Roman"/>
            <family val="1"/>
            <charset val="204"/>
          </rPr>
          <t xml:space="preserve">
включая оборудование к установке и строительные материалы</t>
        </r>
        <r>
          <rPr>
            <sz val="10"/>
            <color indexed="81"/>
            <rFont val="Tahoma"/>
            <charset val="204"/>
          </rPr>
          <t xml:space="preserve">
</t>
        </r>
      </text>
    </comment>
    <comment ref="B57" authorId="2" shapeId="0" xr:uid="{00000000-0006-0000-0600-000003000000}">
      <text>
        <r>
          <rPr>
            <b/>
            <sz val="10"/>
            <color indexed="81"/>
            <rFont val="Trajan Pro"/>
            <family val="1"/>
          </rPr>
          <t>КонсультантПлюс примечание:</t>
        </r>
        <r>
          <rPr>
            <sz val="10"/>
            <color indexed="81"/>
            <rFont val="Trajan Pro"/>
            <family val="1"/>
          </rPr>
          <t xml:space="preserve">
введите дату в формате чч.мм.гггг</t>
        </r>
        <r>
          <rPr>
            <b/>
            <sz val="10"/>
            <color indexed="81"/>
            <rFont val="Tahoma"/>
            <charset val="204"/>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E12" authorId="0" shapeId="0" xr:uid="{00000000-0006-0000-0700-000001000000}">
      <text>
        <r>
          <rPr>
            <b/>
            <sz val="8"/>
            <color indexed="81"/>
            <rFont val="Tahoma"/>
            <family val="2"/>
            <charset val="204"/>
          </rPr>
          <t>КонсультантПлюс: примечание.</t>
        </r>
        <r>
          <rPr>
            <sz val="8"/>
            <color indexed="81"/>
            <rFont val="Tahoma"/>
            <family val="2"/>
            <charset val="204"/>
          </rPr>
          <t xml:space="preserve">
стр. 290 Баланса - краткосрочные активы;
стр. 690 Баланса - краткосрочные обязательства.</t>
        </r>
      </text>
    </comment>
    <comment ref="H12" authorId="0" shapeId="0" xr:uid="{00000000-0006-0000-0700-000002000000}">
      <text>
        <r>
          <rPr>
            <b/>
            <sz val="8"/>
            <color indexed="81"/>
            <rFont val="Tahoma"/>
            <family val="2"/>
            <charset val="204"/>
          </rPr>
          <t>КонсультантПлюс: примечание.</t>
        </r>
        <r>
          <rPr>
            <sz val="8"/>
            <color indexed="81"/>
            <rFont val="Tahoma"/>
            <family val="2"/>
            <charset val="204"/>
          </rPr>
          <t xml:space="preserve">
стр. 290 Баланса - краткосрочные активы;
стр. 690 Баланса - краткосрочные обязательства.</t>
        </r>
      </text>
    </comment>
    <comment ref="K12" authorId="0" shapeId="0" xr:uid="{00000000-0006-0000-0700-000003000000}">
      <text>
        <r>
          <rPr>
            <b/>
            <sz val="8"/>
            <color indexed="81"/>
            <rFont val="Tahoma"/>
            <charset val="204"/>
          </rPr>
          <t>КонсультантПлюс примечание.</t>
        </r>
        <r>
          <rPr>
            <sz val="8"/>
            <color indexed="81"/>
            <rFont val="Tahoma"/>
            <family val="2"/>
            <charset val="204"/>
          </rPr>
          <t xml:space="preserve">
Для простановки нормативного значения коэффициента выберите в ячейках справа наименование отрасли(подотрасли), к которой относится Ваша организация.</t>
        </r>
      </text>
    </comment>
    <comment ref="E13" authorId="0" shapeId="0" xr:uid="{00000000-0006-0000-0700-000004000000}">
      <text>
        <r>
          <rPr>
            <b/>
            <sz val="8"/>
            <color indexed="81"/>
            <rFont val="Tahoma"/>
            <family val="2"/>
            <charset val="204"/>
          </rPr>
          <t>КонсультантПлюс: примечание.</t>
        </r>
        <r>
          <rPr>
            <sz val="8"/>
            <color indexed="81"/>
            <rFont val="Tahoma"/>
            <family val="2"/>
            <charset val="204"/>
          </rPr>
          <t xml:space="preserve">
стр. 490 Баланса - собственный капитал;
стр. 590 Баланса - долгосрочные обязательства;
стр. 190 Баланса - долгосрочные активы;
стр. 290 Баланса - краткосрочные активы.</t>
        </r>
      </text>
    </comment>
    <comment ref="H13" authorId="0" shapeId="0" xr:uid="{00000000-0006-0000-0700-000005000000}">
      <text>
        <r>
          <rPr>
            <b/>
            <sz val="8"/>
            <color indexed="81"/>
            <rFont val="Tahoma"/>
            <family val="2"/>
            <charset val="204"/>
          </rPr>
          <t>КонсультантПлюс: примечание.</t>
        </r>
        <r>
          <rPr>
            <sz val="8"/>
            <color indexed="81"/>
            <rFont val="Tahoma"/>
            <family val="2"/>
            <charset val="204"/>
          </rPr>
          <t xml:space="preserve">
стр. 490 Баланса - собственный капитал;
стр. 590 Баланса - долгосрочные обязательства;
стр. 190 Баланса - долгосрочные активы;
стр. 290 Баланса - краткосрочные активы.</t>
        </r>
      </text>
    </comment>
    <comment ref="E14" authorId="0" shapeId="0" xr:uid="{00000000-0006-0000-0700-000006000000}">
      <text>
        <r>
          <rPr>
            <b/>
            <sz val="8"/>
            <color indexed="81"/>
            <rFont val="Tahoma"/>
            <family val="2"/>
            <charset val="204"/>
          </rPr>
          <t>КонсультантПлюс: примечание.</t>
        </r>
        <r>
          <rPr>
            <sz val="8"/>
            <color indexed="81"/>
            <rFont val="Tahoma"/>
            <family val="2"/>
            <charset val="204"/>
          </rPr>
          <t xml:space="preserve">
стр. 690 Баланса - краткосрочные обязательства;
стр. 590 Баланса - долгосрочные обязательства;
стр. 300 (700) - итог бухгалтерского Баланса</t>
        </r>
      </text>
    </comment>
    <comment ref="H14" authorId="0" shapeId="0" xr:uid="{00000000-0006-0000-0700-000007000000}">
      <text>
        <r>
          <rPr>
            <b/>
            <sz val="8"/>
            <color indexed="81"/>
            <rFont val="Tahoma"/>
            <family val="2"/>
            <charset val="204"/>
          </rPr>
          <t>КонсультантПлюс: примечание.</t>
        </r>
        <r>
          <rPr>
            <sz val="8"/>
            <color indexed="81"/>
            <rFont val="Tahoma"/>
            <family val="2"/>
            <charset val="204"/>
          </rPr>
          <t xml:space="preserve">
стр. 690 Баланса - краткосрочные обязательства;
стр. 590 Баланса - долгосрочные обязательства;
стр. 300 (700) - итог бухгалтерского Баланса</t>
        </r>
      </text>
    </comment>
    <comment ref="E15" authorId="0" shapeId="0" xr:uid="{00000000-0006-0000-0700-000008000000}">
      <text>
        <r>
          <rPr>
            <b/>
            <sz val="8"/>
            <color indexed="81"/>
            <rFont val="Tahoma"/>
            <family val="2"/>
            <charset val="204"/>
          </rPr>
          <t>КонсультантПлюс: примечание.</t>
        </r>
        <r>
          <rPr>
            <sz val="8"/>
            <color indexed="81"/>
            <rFont val="Tahoma"/>
            <family val="2"/>
            <charset val="204"/>
          </rPr>
          <t xml:space="preserve">
стр. 260 Баланса - краткосрочные финансовые вложения;
стр. 270 Баланса -долгосрочные средства и их эквиваленты;
стр. 690 Баланса - краткосрочные обязательства.</t>
        </r>
      </text>
    </comment>
    <comment ref="H15" authorId="0" shapeId="0" xr:uid="{00000000-0006-0000-0700-000009000000}">
      <text>
        <r>
          <rPr>
            <b/>
            <sz val="8"/>
            <color indexed="81"/>
            <rFont val="Tahoma"/>
            <family val="2"/>
            <charset val="204"/>
          </rPr>
          <t xml:space="preserve">КонсультантПлюс: примечание.
</t>
        </r>
        <r>
          <rPr>
            <sz val="8"/>
            <color indexed="81"/>
            <rFont val="Tahoma"/>
            <family val="2"/>
            <charset val="204"/>
          </rPr>
          <t>стр. 260 Баланса - краткосрочные финансовые вложения;
стр. 270 Баланса -долгосрочные средства и их эквиваленты;
стр. 690 Баланса - краткосрочные обязательства.</t>
        </r>
      </text>
    </comment>
    <comment ref="E16" authorId="0" shapeId="0" xr:uid="{00000000-0006-0000-0700-00000A000000}">
      <text>
        <r>
          <rPr>
            <b/>
            <sz val="10"/>
            <color indexed="81"/>
            <rFont val="Times New Roman"/>
            <family val="1"/>
            <charset val="204"/>
          </rPr>
          <t>КонсультантПлюс примечание:</t>
        </r>
        <r>
          <rPr>
            <sz val="10"/>
            <color indexed="81"/>
            <rFont val="Times New Roman"/>
            <family val="1"/>
            <charset val="204"/>
          </rPr>
          <t xml:space="preserve">
в данную ячейку занесите значение коэффициента за предыдущий отчетный период</t>
        </r>
      </text>
    </comment>
    <comment ref="E17" authorId="0" shapeId="0" xr:uid="{00000000-0006-0000-0700-00000B000000}">
      <text>
        <r>
          <rPr>
            <b/>
            <sz val="10"/>
            <color indexed="81"/>
            <rFont val="Times New Roman"/>
            <family val="1"/>
            <charset val="204"/>
          </rPr>
          <t>КонсультантПлюс примечание:</t>
        </r>
        <r>
          <rPr>
            <sz val="10"/>
            <color indexed="81"/>
            <rFont val="Times New Roman"/>
            <family val="1"/>
            <charset val="204"/>
          </rPr>
          <t xml:space="preserve">
в данную ячейку занесите значение коэффициента за предыдущий отчетный период</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КонсульнатПлюс примечание</author>
  </authors>
  <commentList>
    <comment ref="G15" authorId="0" shapeId="0" xr:uid="{00000000-0006-0000-0A00-000001000000}">
      <text>
        <r>
          <rPr>
            <b/>
            <sz val="8"/>
            <color indexed="81"/>
            <rFont val="Times New Roman"/>
            <family val="1"/>
            <charset val="204"/>
          </rPr>
          <t>КонсульнатПлюс примечание:</t>
        </r>
        <r>
          <rPr>
            <sz val="8"/>
            <color indexed="81"/>
            <rFont val="Times New Roman"/>
            <family val="1"/>
            <charset val="204"/>
          </rPr>
          <t xml:space="preserve">
n - число месяцев в отчетном периоде</t>
        </r>
      </text>
    </comment>
    <comment ref="G17" authorId="0" shapeId="0" xr:uid="{00000000-0006-0000-0A00-000002000000}">
      <text>
        <r>
          <rPr>
            <b/>
            <sz val="8"/>
            <color indexed="81"/>
            <rFont val="Times New Roman"/>
            <family val="1"/>
            <charset val="204"/>
          </rPr>
          <t>КонсульнатПлюс примечание:</t>
        </r>
        <r>
          <rPr>
            <sz val="8"/>
            <color indexed="81"/>
            <rFont val="Times New Roman"/>
            <family val="1"/>
            <charset val="204"/>
          </rPr>
          <t xml:space="preserve">
n - число месяцев в отчетном периоде</t>
        </r>
      </text>
    </comment>
  </commentList>
</comments>
</file>

<file path=xl/sharedStrings.xml><?xml version="1.0" encoding="utf-8"?>
<sst xmlns="http://schemas.openxmlformats.org/spreadsheetml/2006/main" count="2384" uniqueCount="1335">
  <si>
    <t>**  При отсутствии в отчетном году исправления ошибок, допущенных в предыдущем году и связанных с переоценкой долгосрочных активов, отражаемой на счете 83 "Добавочный капитал". В противном случае взаимоувязка между данными формами может отсутствовать.</t>
  </si>
  <si>
    <r>
      <t>Отчет об изменении собственного капитала</t>
    </r>
    <r>
      <rPr>
        <b/>
        <sz val="11"/>
        <rFont val="Times New Roman"/>
        <family val="1"/>
        <charset val="204"/>
      </rPr>
      <t>**</t>
    </r>
  </si>
  <si>
    <r>
      <t xml:space="preserve">стр. 120 гр. 3 (стр. 130 гр. 4 </t>
    </r>
    <r>
      <rPr>
        <vertAlign val="superscript"/>
        <sz val="11"/>
        <rFont val="Times New Roman"/>
        <family val="1"/>
        <charset val="204"/>
      </rPr>
      <t>*</t>
    </r>
    <r>
      <rPr>
        <sz val="11"/>
        <rFont val="Times New Roman"/>
        <family val="1"/>
        <charset val="204"/>
      </rPr>
      <t xml:space="preserve"> )</t>
    </r>
  </si>
  <si>
    <t>стр. 470 гр. 3
 (в промежуточной отчетности)</t>
  </si>
  <si>
    <t>стр. 210 гр. 3
 (в промежуточной отчетности)</t>
  </si>
  <si>
    <t>стр. 040 гр. 3, 4, 5, 6, 7, 8,9, 10</t>
  </si>
  <si>
    <t xml:space="preserve">стр. 050 гр. 3, 4, 5, 6, 7, 8 , 9, 10 </t>
  </si>
  <si>
    <t xml:space="preserve">стр. 060 гр. 3, 4, 5, 6, 7, 8, 9, 10 </t>
  </si>
  <si>
    <t xml:space="preserve">стр. 100 гр. 3, 4, 5, 6, 7, 8, 9, 10 </t>
  </si>
  <si>
    <t xml:space="preserve">стр. 110 гр. 3, 4, 5, 6, 7, 8, 9, 10 </t>
  </si>
  <si>
    <t xml:space="preserve">стр. 140 гр. 3, 4, 5, 6, 7, 8, 9, 10 </t>
  </si>
  <si>
    <t xml:space="preserve">стр. 150 гр. 3, 4, 5, 6, 7, 8, 9, 10 </t>
  </si>
  <si>
    <t xml:space="preserve">стр. 160 гр. 3, 4, 5, 6, 7, 8, 9, 10 </t>
  </si>
  <si>
    <t xml:space="preserve">стр. 200 гр. 3, 4, 5, 6, 7, 8, 9, 10 </t>
  </si>
  <si>
    <t xml:space="preserve">(стр. 021 + стр. 022 + стр. 023 + стр. 024) гр. 3 и 4 </t>
  </si>
  <si>
    <t xml:space="preserve">(стр. 031 + стр. 032 + стр. 033 + стр. 034) гр. 3 и 4 </t>
  </si>
  <si>
    <t xml:space="preserve">(стр. 020 - стр. 030) гр. 3 и 4 </t>
  </si>
  <si>
    <t xml:space="preserve">(стр. 051 + стр. 052 + стр. 053 + стр. 054 + стр. 055) гр. 3 и 4 </t>
  </si>
  <si>
    <t xml:space="preserve">(стр. 061 + стр. 062 + стр. 063 + стр. 064) гр. 3 и 4 </t>
  </si>
  <si>
    <t xml:space="preserve">(стр. 050 - стр. 060) гр. 3 и 4 </t>
  </si>
  <si>
    <t xml:space="preserve">(стр. 081 + стр. 082 + стр. 083 + стр. 084) гр. 3 и 4 </t>
  </si>
  <si>
    <t>(стр. 091 + стр. 092 + стр. 093 + стр. 094 + стр. 095) гр. 3 и 4</t>
  </si>
  <si>
    <t xml:space="preserve">(стр. 080 - стр. 090) гр. 3 и 4 </t>
  </si>
  <si>
    <t>стр. 400 гр. 4</t>
  </si>
  <si>
    <t>(стр. 210 + стр. 220 + стр. 230 + стр. 240 + стр. 250) гр. 3 и 4</t>
  </si>
  <si>
    <t>(стр. 310 + стр. 320 + стр. 330) гр. 3 и 4</t>
  </si>
  <si>
    <t>(стр. 311 + стр. 312 + стр. 313) гр. 3 и 4</t>
  </si>
  <si>
    <t>(стр. 321 + стр. 322 + стр. 323 + стр. 324 + стр. 325 + стр. 326) гр. 3 и 4</t>
  </si>
  <si>
    <t>(стр. 100 + стр. 200 - стр. 300) гр. 3 и 4</t>
  </si>
  <si>
    <t>стр. 100 гр. 3, 4, 5, 6, 7, 8, 9, 10*</t>
  </si>
  <si>
    <t>58, 59, 06</t>
  </si>
  <si>
    <t>70, 76</t>
  </si>
  <si>
    <t>90, суб.сч. 90-7,90-8, 90-9</t>
  </si>
  <si>
    <t>(±стр. 030 - стр. 040 - стр. 050) гр. 3 и 4</t>
  </si>
  <si>
    <t>(±стр. 060 + стр. 070 - стр. 080) гр. 3 и 4</t>
  </si>
  <si>
    <t>(±стр. 090 ±  стр. 140) гр. 3 и 4</t>
  </si>
  <si>
    <t>(± стр. 150 - стр. 160 ± стр. 170 ± стр. 180 - стр. 190 - стр. 200) гр. 3 и 4</t>
  </si>
  <si>
    <t>(± стр. 210 ± стр. 220 ± стр. 230) гр. 3 и 4</t>
  </si>
  <si>
    <t>Оформление отчетности следует начинать с заполнения шапки на листе "Баланс". После этого все данные перенесутся в приложения.</t>
  </si>
  <si>
    <t>Показатели бухгалтерской отчетности приводятся в тысячах белорусских рублей в целых числах.</t>
  </si>
  <si>
    <r>
      <t xml:space="preserve">Согласно Национальному стандарту бухгалтерского учета и отчетности "Индивидуальная бухгалтерская отчетность" (далее - Стандарт),  показатели бухгалтерской отчетности, по которым отсутствуют числовые значения, прочеркиваются. В предложенных формах в ячейках для заполнения </t>
    </r>
    <r>
      <rPr>
        <u/>
        <sz val="11"/>
        <rFont val="Times New Roman"/>
        <family val="1"/>
        <charset val="204"/>
      </rPr>
      <t>установлен формат, при котором прочеркивание ставится автоматически при внесении в них значения "0"</t>
    </r>
    <r>
      <rPr>
        <sz val="11"/>
        <rFont val="Times New Roman"/>
        <family val="1"/>
        <charset val="204"/>
      </rPr>
      <t xml:space="preserve">. </t>
    </r>
    <r>
      <rPr>
        <b/>
        <u/>
        <sz val="11"/>
        <rFont val="Times New Roman"/>
        <family val="1"/>
        <charset val="204"/>
      </rPr>
      <t>Не рекомендуется удалять информацию из данных ячеек! Если в ячейку ошибочно внесено значение, то следует вместо него поставить цифру "0".</t>
    </r>
  </si>
  <si>
    <r>
      <t xml:space="preserve">Согласно Стандарту  вычитаемые и отрицательные числовые значения показателей показываются в круглых скобках. Для этого  в строках, в которых </t>
    </r>
    <r>
      <rPr>
        <b/>
        <u/>
        <sz val="11"/>
        <rFont val="Times New Roman"/>
        <family val="1"/>
        <charset val="204"/>
      </rPr>
      <t>необходимо</t>
    </r>
    <r>
      <rPr>
        <u/>
        <sz val="11"/>
        <rFont val="Times New Roman"/>
        <family val="1"/>
        <charset val="204"/>
      </rPr>
      <t xml:space="preserve"> </t>
    </r>
    <r>
      <rPr>
        <b/>
        <u/>
        <sz val="11"/>
        <rFont val="Times New Roman"/>
        <family val="1"/>
        <charset val="204"/>
      </rPr>
      <t>показать вычитаемые значения, данные вносятся со знаком "-"</t>
    </r>
    <r>
      <rPr>
        <sz val="11"/>
        <rFont val="Times New Roman"/>
        <family val="1"/>
        <charset val="204"/>
      </rPr>
      <t xml:space="preserve">.  Информация об этом размещена в примечаниях к данным  ячейкам,  которые помечены </t>
    </r>
    <r>
      <rPr>
        <sz val="11"/>
        <color indexed="10"/>
        <rFont val="Times New Roman"/>
        <family val="1"/>
        <charset val="204"/>
      </rPr>
      <t>красными треугольниками</t>
    </r>
    <r>
      <rPr>
        <sz val="11"/>
        <rFont val="Times New Roman"/>
        <family val="1"/>
        <charset val="204"/>
      </rPr>
      <t>.</t>
    </r>
  </si>
  <si>
    <r>
      <t xml:space="preserve">В соответствии с таблицами увязок, размещенными на листах "Увязки внутри форм" и "Увязки межд.формами", в приложениях по некоторым строкам установлен контроль.
</t>
    </r>
    <r>
      <rPr>
        <b/>
        <sz val="11"/>
        <rFont val="Times New Roman"/>
        <family val="1"/>
        <charset val="204"/>
      </rPr>
      <t>Пример.</t>
    </r>
    <r>
      <rPr>
        <sz val="11"/>
        <rFont val="Times New Roman"/>
        <family val="1"/>
        <charset val="204"/>
      </rPr>
      <t xml:space="preserve">
В стр. 200 гр. 3 Приложения 3 переносится значение стр. 410 гр. 3 Баланса. Если это значение не совпадет с суммой строк 140,150, 160, 170, 180, 190, то на сером фоне появится  предупреждение в виде окрашенной ячейки с текстом.</t>
    </r>
  </si>
  <si>
    <t>Бухгалтерская отчетность состоит из:
 Бухгалтерского баланса.
Отчета о прибылях и убытках
Отчета об изменении собственного капитала.
Отчета о движении денежных средств.
Отчета об использовании целевого финансирования.
Представляется по формам, установленным в приложениях к Национальному стандарту бухгалтерского учета и отчетности "Индивидуальная бухгалтерская отчетность", утвержденному Постановлением Министерства финансов Республики Беларусь от 12.12.2016 N 104.</t>
  </si>
  <si>
    <t xml:space="preserve">(± стр. 010 ± стр. 020 ± стр. 030) гр. 3, 4, 5, 6, 7, 8, 9, 10 </t>
  </si>
  <si>
    <t xml:space="preserve">(± стр. 040 ± стр. 050 ± стр. 060 ± стр. 070 ± стр. 080 ± стр. 090) гр. 3, 4, 5, 6, 7, 8, 9, 10 </t>
  </si>
  <si>
    <t xml:space="preserve">(± стр. 110 ± стр. 120 ± стр. 130) гр. 3, 4, 5, 6, 7, 8, 9, 10 </t>
  </si>
  <si>
    <t xml:space="preserve">(± стр. 140 ± стр. 150 ± стр. 160 ± стр. 170 ± стр. 180 ± стр. 190) гр. 3, 4, 5, 6, 7, 8, 9, 10 </t>
  </si>
  <si>
    <t xml:space="preserve">(±стр. 040 ± стр. 070 ± стр. 100) гр. 3 и 4 </t>
  </si>
  <si>
    <t>Производство прочего электрооборудования</t>
  </si>
  <si>
    <t>420</t>
  </si>
  <si>
    <t>430</t>
  </si>
  <si>
    <t>8</t>
  </si>
  <si>
    <t>-</t>
  </si>
  <si>
    <t>При необходимости представления отчетности в значениях с одним или двумя знаками после запятой формат в ячейках, куда вносятся данные, можно изменить с помощью кнопок "Увеличение / уменьшение разрядности" на панели инструментов.</t>
  </si>
  <si>
    <t>I</t>
  </si>
  <si>
    <t>II</t>
  </si>
  <si>
    <t>III</t>
  </si>
  <si>
    <t>IV</t>
  </si>
  <si>
    <t xml:space="preserve">На </t>
  </si>
  <si>
    <t>январь</t>
  </si>
  <si>
    <t>февраль</t>
  </si>
  <si>
    <t>апрель</t>
  </si>
  <si>
    <t>май</t>
  </si>
  <si>
    <t>июнь</t>
  </si>
  <si>
    <t>июль</t>
  </si>
  <si>
    <t>август</t>
  </si>
  <si>
    <t>сентябрь</t>
  </si>
  <si>
    <t>октябрь</t>
  </si>
  <si>
    <t>ноябрь</t>
  </si>
  <si>
    <t>декабрь</t>
  </si>
  <si>
    <t>март</t>
  </si>
  <si>
    <t xml:space="preserve">За </t>
  </si>
  <si>
    <t xml:space="preserve">Остаток средств на </t>
  </si>
  <si>
    <t xml:space="preserve">Остаток на </t>
  </si>
  <si>
    <t xml:space="preserve">Скорректированный остаток на </t>
  </si>
  <si>
    <t>СЧЕТА
80, 75, 
суб.сч. 75-1, 81, 82, 83, 84, 99</t>
  </si>
  <si>
    <t>по состоянию</t>
  </si>
  <si>
    <t>Начало отчетного периода</t>
  </si>
  <si>
    <t>Конец отчетного периода</t>
  </si>
  <si>
    <t>Табл. 1</t>
  </si>
  <si>
    <t>Бухгалтерский баланс</t>
  </si>
  <si>
    <t>стр. 410 гр. 3</t>
  </si>
  <si>
    <t>стр. 200 гр. 3</t>
  </si>
  <si>
    <t>стр. 410 гр. 4</t>
  </si>
  <si>
    <t>стр. 420 гр. 3</t>
  </si>
  <si>
    <t>стр. 200 гр. 4</t>
  </si>
  <si>
    <t>стр. 420 гр. 4</t>
  </si>
  <si>
    <t>стр. 430 гр. 3</t>
  </si>
  <si>
    <t>стр. 200 гр. 5</t>
  </si>
  <si>
    <t>стр. 430 гр. 4</t>
  </si>
  <si>
    <t>стр. 440 гр. 3</t>
  </si>
  <si>
    <t>стр. 200 гр. 6</t>
  </si>
  <si>
    <t>стр. 440 гр. 4</t>
  </si>
  <si>
    <t>стр. 450 гр. 3</t>
  </si>
  <si>
    <t>стр. 200 гр. 7</t>
  </si>
  <si>
    <t>стр. 450 гр. 4</t>
  </si>
  <si>
    <t>стр. 460 гр. 3</t>
  </si>
  <si>
    <t>стр. 200 гр. 8</t>
  </si>
  <si>
    <t>стр. 460 гр. 4</t>
  </si>
  <si>
    <t>Отчет о движении денежных средств</t>
  </si>
  <si>
    <t>стр. 270 гр. 3</t>
  </si>
  <si>
    <t>стр. 130 гр. 3</t>
  </si>
  <si>
    <t>стр. 270 гр. 4</t>
  </si>
  <si>
    <t>Отчет о прибылях и убытках</t>
  </si>
  <si>
    <t>стр. 220 гр. 3</t>
  </si>
  <si>
    <t>стр. 152 гр. 7 - стр. 162 гр. 7</t>
  </si>
  <si>
    <t>стр. 220 гр. 4</t>
  </si>
  <si>
    <t>*  Только при составлении промежуточной бухгалтерской отчетности в указанных графах будут иметься данные. При составлении годовой бухгалтерской отчетности показатели в указанных графах отсутствуют, в них проставлен прочерк.</t>
  </si>
  <si>
    <t>стр. 052 гр. 7 - стр. 062 гр. 7</t>
  </si>
  <si>
    <t>90, суб.сч. 90-10</t>
  </si>
  <si>
    <t>УВЯЗКИ ПОКАЗАТЕЛЕЙ МЕЖДУ ФОРМАМИ БУХГАЛТЕРСКОЙ ОТЧЕТНОСТИ</t>
  </si>
  <si>
    <t>Торговля автомобильными деталями, узлами и принадлежностями</t>
  </si>
  <si>
    <t>Научные исследования и разработки в области естественных и технических наук</t>
  </si>
  <si>
    <t>Для удобства данный перечень сгруппирован по наименованиям секций</t>
  </si>
  <si>
    <r>
      <t>В строки 420 и 430</t>
    </r>
    <r>
      <rPr>
        <sz val="10"/>
        <color indexed="16"/>
        <rFont val="Times New Roman"/>
        <family val="1"/>
        <charset val="204"/>
      </rPr>
      <t xml:space="preserve"> показатели всегда вносятся без знака "-". В </t>
    </r>
    <r>
      <rPr>
        <b/>
        <sz val="10"/>
        <color indexed="16"/>
        <rFont val="Times New Roman"/>
        <family val="1"/>
        <charset val="204"/>
      </rPr>
      <t>остальные строки раздела III</t>
    </r>
  </si>
  <si>
    <t xml:space="preserve"> показатели вносятся со знаком "-" при наличии дебетовых сальдо по счетам, информация по которым отражается в данном разделе.</t>
  </si>
  <si>
    <r>
      <t xml:space="preserve">В </t>
    </r>
    <r>
      <rPr>
        <b/>
        <sz val="8"/>
        <color indexed="16"/>
        <rFont val="Times New Roman"/>
        <family val="1"/>
        <charset val="204"/>
      </rPr>
      <t>строки 220 и 230</t>
    </r>
    <r>
      <rPr>
        <sz val="8"/>
        <color indexed="16"/>
        <rFont val="Times New Roman"/>
        <family val="1"/>
        <charset val="204"/>
      </rPr>
      <t xml:space="preserve"> показатели вносятся со знаком "-", если в результате их расчета получена отрицательная величина</t>
    </r>
  </si>
  <si>
    <r>
      <t>В строку 010</t>
    </r>
    <r>
      <rPr>
        <sz val="9"/>
        <color indexed="16"/>
        <rFont val="Times New Roman"/>
        <family val="1"/>
        <charset val="204"/>
      </rPr>
      <t xml:space="preserve"> в графы 4 и 5 показатели всегда вносятся без знака "-", а в остальные графы показатели вносятся со знаком "-" при наличии дебетовых сальдо по счетам, информация по которым отражается в этих графах.</t>
    </r>
  </si>
  <si>
    <t>Постановлением 
Совета Министров Республики Беларусь
от 12.12.2011  № 1672
(в ред. постановления Совмина
от 22.01.2016 N 48)</t>
  </si>
  <si>
    <t>Предоставление услуг гостиницами и аналогичными местами для проживания</t>
  </si>
  <si>
    <t xml:space="preserve">Предоставление жилья на выходные дни и прочие периоды краткосрочного проживания </t>
  </si>
  <si>
    <t xml:space="preserve">Предоставление мест для проживания на территории кемпингов, лагерей </t>
  </si>
  <si>
    <t xml:space="preserve">Предоставление услуг прочими местами для проживания </t>
  </si>
  <si>
    <t>Деятельность ресторанов</t>
  </si>
  <si>
    <t xml:space="preserve">Обслуживание мероприятий и прочие услуги по общественному питанию </t>
  </si>
  <si>
    <t xml:space="preserve">Деятельность баров </t>
  </si>
  <si>
    <t>10.J.  Информация и связь</t>
  </si>
  <si>
    <t>620</t>
  </si>
  <si>
    <t>613</t>
  </si>
  <si>
    <t>619</t>
  </si>
  <si>
    <t>639</t>
  </si>
  <si>
    <t>Издание книг, периодических публикаций и другие виды издательской деятельности</t>
  </si>
  <si>
    <t>Издание программного обеспечения</t>
  </si>
  <si>
    <t>Деятельность по производству, распространению кино-, видеофильмов и телевизионных программ, показу кинофильмов</t>
  </si>
  <si>
    <t>Деятельность в сфере звукозаписи и издания музыкальных произведений</t>
  </si>
  <si>
    <t>Радиовещание</t>
  </si>
  <si>
    <t xml:space="preserve">Деятельность по созданию телевизионных программ и телевещание </t>
  </si>
  <si>
    <t>Деятельность в области проводной связи</t>
  </si>
  <si>
    <t>Деятельность в области беспроводной связи</t>
  </si>
  <si>
    <t>Деятельность в области спутниковой связи</t>
  </si>
  <si>
    <t>Прочая деятельность в области телекоммуникаций</t>
  </si>
  <si>
    <t>Компьютерное программирование, консультационные и другие сопутствующие услуги</t>
  </si>
  <si>
    <t>Обработка данных, предоставление услуг по размещению информации и связанная с этим деятельность; деятельность веб-порталов</t>
  </si>
  <si>
    <t>Деятельность информационных агентств и прочие виды информационного обслуживания</t>
  </si>
  <si>
    <t>11. K.Финансовая и страховая деятельность</t>
  </si>
  <si>
    <t>641</t>
  </si>
  <si>
    <t>642</t>
  </si>
  <si>
    <t>643</t>
  </si>
  <si>
    <t>649</t>
  </si>
  <si>
    <t>651</t>
  </si>
  <si>
    <t>652</t>
  </si>
  <si>
    <t>653</t>
  </si>
  <si>
    <t>661</t>
  </si>
  <si>
    <t>662</t>
  </si>
  <si>
    <t>663</t>
  </si>
  <si>
    <t>Денежное посредничество</t>
  </si>
  <si>
    <t>Деятельность холдинговых компаний</t>
  </si>
  <si>
    <t>Деятельность трастовых компаний, инвестиционных фондов и аналогичных финансовых организаций</t>
  </si>
  <si>
    <t>Прочие финансовые услуги, кроме страхования и дополнительного пенсионного обеспечения</t>
  </si>
  <si>
    <t>Страхование</t>
  </si>
  <si>
    <t>Перестрахование</t>
  </si>
  <si>
    <t>Дополнительное пенсионное обеспечение</t>
  </si>
  <si>
    <t>Вспомогательная деятельность в сфере финансовых услуг, кроме страхования и дополнительного пенсионного обеспечения</t>
  </si>
  <si>
    <t>Вспомогательная деятельность в сфере страхования и дополнительного пенсионного обеспечения</t>
  </si>
  <si>
    <t>Деятельность по управлению фондами</t>
  </si>
  <si>
    <t>681</t>
  </si>
  <si>
    <t>682</t>
  </si>
  <si>
    <t>683</t>
  </si>
  <si>
    <t>Покупка и продажа собственного недвижимого имущества</t>
  </si>
  <si>
    <t>Сдача внаем собственного и арендуемого недвижимого имущества</t>
  </si>
  <si>
    <t>Операции с недвижимым имуществом за вознаграждение или на договорной основе</t>
  </si>
  <si>
    <t>749</t>
  </si>
  <si>
    <t>691</t>
  </si>
  <si>
    <t>692</t>
  </si>
  <si>
    <t>Деятельность в области права</t>
  </si>
  <si>
    <t>Деятельность в области бухгалтерского учета и аудита; консультирование по налогообложению</t>
  </si>
  <si>
    <t>Деятельность головных организаций</t>
  </si>
  <si>
    <t>Консультирование по вопросам управления</t>
  </si>
  <si>
    <t>Технические испытания, исследования, анализ и сертификация</t>
  </si>
  <si>
    <t>Рекламная деятельность</t>
  </si>
  <si>
    <t>Исследование конъюнктуры рынка и изучение общественного мнения</t>
  </si>
  <si>
    <t>Специализированные работы по дизайну</t>
  </si>
  <si>
    <t>Деятельность по письменному и устному переводу</t>
  </si>
  <si>
    <t>Прочая профессиональная, научная и техническая деятельность, не включенная в другие группировки</t>
  </si>
  <si>
    <t>Деятельность в области фотографии</t>
  </si>
  <si>
    <t>Ветеринарная деятельность</t>
  </si>
  <si>
    <t>771</t>
  </si>
  <si>
    <t>772</t>
  </si>
  <si>
    <t>773</t>
  </si>
  <si>
    <t>782</t>
  </si>
  <si>
    <t>781</t>
  </si>
  <si>
    <t>783</t>
  </si>
  <si>
    <t>791</t>
  </si>
  <si>
    <t>799</t>
  </si>
  <si>
    <t>801</t>
  </si>
  <si>
    <t>802</t>
  </si>
  <si>
    <t>803</t>
  </si>
  <si>
    <t>811</t>
  </si>
  <si>
    <t>812</t>
  </si>
  <si>
    <t>821</t>
  </si>
  <si>
    <t>822</t>
  </si>
  <si>
    <t>823</t>
  </si>
  <si>
    <t>829</t>
  </si>
  <si>
    <t>Аренда и лизинг автомобилей</t>
  </si>
  <si>
    <t>Аренда и лизинг предметов личного потребления и бытовых товаров</t>
  </si>
  <si>
    <t>Аренда и лизинг прочих машин, оборудования и материальных активов</t>
  </si>
  <si>
    <t>Аренда и лизинг продуктов интеллектуальной собственности и аналогичных продуктов, кроме объектов авторского права</t>
  </si>
  <si>
    <t>Деятельность агентств по трудоустройству</t>
  </si>
  <si>
    <t>Деятельность по предоставлению временной рабочей силы</t>
  </si>
  <si>
    <t>Прочая деятельность по обеспечению рабочей силой</t>
  </si>
  <si>
    <t>Прочие услуги по бронированию и сопутствующая деятельность</t>
  </si>
  <si>
    <t>Деятельность по обеспечению безопасности частных лиц и имущества</t>
  </si>
  <si>
    <t>Деятельность в области систем обеспечения безопасности</t>
  </si>
  <si>
    <t>Деятельность по проведению расследований</t>
  </si>
  <si>
    <t>Комплексные услуги по обслуживанию зданий</t>
  </si>
  <si>
    <t>Деятельность по чистке и уборке</t>
  </si>
  <si>
    <t>Деятельность по благоустройству и обслуживанию ландшафтных территорий</t>
  </si>
  <si>
    <t>Деятельность в области офисного административного и вспомогательного обслуживания</t>
  </si>
  <si>
    <t>Деятельность телефонных справочно-информационных служб</t>
  </si>
  <si>
    <t>Организация конференций и профессиональных выставок</t>
  </si>
  <si>
    <t>Деятельность по предоставлению вспомогательных коммерческих услуг, не включенная в другие группировки</t>
  </si>
  <si>
    <t>Деятельность организаций, оказывающих медицинскую помощь</t>
  </si>
  <si>
    <t>Деятельность в области физической культуры и спорта</t>
  </si>
  <si>
    <t>Деятельность организаций, основанных на членстве, объединяющих по сферам предпринимательской и профессиональной деятельности</t>
  </si>
  <si>
    <t>Деятельность профессиональных союзов</t>
  </si>
  <si>
    <t>Деятельность прочих организаций, основанных на членстве</t>
  </si>
  <si>
    <t>Ремонт компьютеров и коммуникационного оборудования</t>
  </si>
  <si>
    <t>Ремонт предметов личного пользования и бытовых изделий</t>
  </si>
  <si>
    <t>Предоставление прочих индивидуальных услуг</t>
  </si>
  <si>
    <r>
      <t>В строки 020-030</t>
    </r>
    <r>
      <rPr>
        <sz val="9"/>
        <color indexed="16"/>
        <rFont val="Times New Roman"/>
        <family val="1"/>
        <charset val="204"/>
      </rPr>
      <t xml:space="preserve"> показатели вносятся со знаком "-", если они показывают </t>
    </r>
    <r>
      <rPr>
        <i/>
        <sz val="9"/>
        <color indexed="16"/>
        <rFont val="Times New Roman"/>
        <family val="1"/>
        <charset val="204"/>
      </rPr>
      <t xml:space="preserve">уменьшение </t>
    </r>
    <r>
      <rPr>
        <sz val="9"/>
        <color indexed="16"/>
        <rFont val="Times New Roman"/>
        <family val="1"/>
        <charset val="204"/>
      </rPr>
      <t xml:space="preserve">уставного, резервного, добавочного капитала, нераспределенной прибыли прошлых лет, чистой прибыли или </t>
    </r>
    <r>
      <rPr>
        <i/>
        <sz val="9"/>
        <color indexed="16"/>
        <rFont val="Times New Roman"/>
        <family val="1"/>
        <charset val="204"/>
      </rPr>
      <t xml:space="preserve">увеличение </t>
    </r>
    <r>
      <rPr>
        <sz val="9"/>
        <color indexed="16"/>
        <rFont val="Times New Roman"/>
        <family val="1"/>
        <charset val="204"/>
      </rPr>
      <t>неоплаченной части собственного капитала, собственных акций (долей в уставном капитале), непокрытого убытка прошлых лет, убытка.</t>
    </r>
  </si>
  <si>
    <t xml:space="preserve">(стр. 120 ± стр. 110) гр. 3 и 4 </t>
  </si>
  <si>
    <t>Отчет о прибылях и убытках**</t>
  </si>
  <si>
    <r>
      <t xml:space="preserve">В строки 154-159 </t>
    </r>
    <r>
      <rPr>
        <sz val="10"/>
        <color indexed="16"/>
        <rFont val="Times New Roman"/>
        <family val="1"/>
        <charset val="204"/>
      </rPr>
      <t xml:space="preserve">показатели вносятся со знаком "-", если они показывают </t>
    </r>
    <r>
      <rPr>
        <i/>
        <sz val="10"/>
        <color indexed="16"/>
        <rFont val="Times New Roman"/>
        <family val="1"/>
        <charset val="204"/>
      </rPr>
      <t>уменьшение</t>
    </r>
    <r>
      <rPr>
        <sz val="10"/>
        <color indexed="16"/>
        <rFont val="Times New Roman"/>
        <family val="1"/>
        <charset val="204"/>
      </rPr>
      <t xml:space="preserve"> уставного, резервного, добавочного капитала, нераспределенной прибыли прошлых лет, чистой прибыли отчетного периода  или </t>
    </r>
    <r>
      <rPr>
        <i/>
        <sz val="10"/>
        <color indexed="16"/>
        <rFont val="Times New Roman"/>
        <family val="1"/>
        <charset val="204"/>
      </rPr>
      <t>увеличение</t>
    </r>
    <r>
      <rPr>
        <sz val="10"/>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 отчетного периода.</t>
    </r>
  </si>
  <si>
    <r>
      <t>В строки 161-169</t>
    </r>
    <r>
      <rPr>
        <sz val="10"/>
        <color indexed="16"/>
        <rFont val="Times New Roman"/>
        <family val="1"/>
        <charset val="204"/>
      </rPr>
      <t xml:space="preserve"> показатели вносятся со знаком "-", если они показывают </t>
    </r>
    <r>
      <rPr>
        <i/>
        <sz val="10"/>
        <color indexed="16"/>
        <rFont val="Times New Roman"/>
        <family val="1"/>
        <charset val="204"/>
      </rPr>
      <t>уменьшение</t>
    </r>
    <r>
      <rPr>
        <sz val="10"/>
        <color indexed="16"/>
        <rFont val="Times New Roman"/>
        <family val="1"/>
        <charset val="204"/>
      </rPr>
      <t xml:space="preserve"> уставного, резервного, добавочного капитала, нераспределенной прибыли прошлых лет, чистой прибыли отчетного периода или </t>
    </r>
    <r>
      <rPr>
        <i/>
        <sz val="10"/>
        <color indexed="16"/>
        <rFont val="Times New Roman"/>
        <family val="1"/>
        <charset val="204"/>
      </rPr>
      <t>увеличение</t>
    </r>
    <r>
      <rPr>
        <sz val="10"/>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 отчетного периода.</t>
    </r>
  </si>
  <si>
    <r>
      <t xml:space="preserve">В строки 170-190 </t>
    </r>
    <r>
      <rPr>
        <sz val="10"/>
        <color indexed="16"/>
        <rFont val="Times New Roman"/>
        <family val="1"/>
        <charset val="204"/>
      </rPr>
      <t xml:space="preserve">показатели вносятся со знаком "-", если они показывают </t>
    </r>
    <r>
      <rPr>
        <i/>
        <sz val="10"/>
        <color indexed="16"/>
        <rFont val="Times New Roman"/>
        <family val="1"/>
        <charset val="204"/>
      </rPr>
      <t>уменьшение</t>
    </r>
    <r>
      <rPr>
        <sz val="10"/>
        <color indexed="16"/>
        <rFont val="Times New Roman"/>
        <family val="1"/>
        <charset val="204"/>
      </rPr>
      <t xml:space="preserve"> уставного, резервного, добавочного капитала, нераспределенной прибыли прошлых лет или </t>
    </r>
    <r>
      <rPr>
        <i/>
        <sz val="10"/>
        <color indexed="16"/>
        <rFont val="Times New Roman"/>
        <family val="1"/>
        <charset val="204"/>
      </rPr>
      <t>увеличение</t>
    </r>
    <r>
      <rPr>
        <sz val="10"/>
        <color indexed="16"/>
        <rFont val="Times New Roman"/>
        <family val="1"/>
        <charset val="204"/>
      </rPr>
      <t xml:space="preserve"> собственных акций (долей в уставном капитале), непокрытого убытка прошлых лет.</t>
    </r>
  </si>
  <si>
    <t>строка 130 гр. 4</t>
  </si>
  <si>
    <t>50, 51, 52, 55, 57, 58</t>
  </si>
  <si>
    <t>75, суб.сч. 75-1</t>
  </si>
  <si>
    <t>70, 75</t>
  </si>
  <si>
    <t>строка 1</t>
  </si>
  <si>
    <t>строка 2</t>
  </si>
  <si>
    <t>В ячейки, выделенные цветом, внесены формулы. Внести изменения в данные ячейки невозможно, т.к. они имеют защиту.</t>
  </si>
  <si>
    <t>Также в скобки будут заключены отрицательные результаты расчетов в ячейках, выделенных цветом.</t>
  </si>
  <si>
    <t>При внесении значений в разделы Баланса, Вы увидите, что итоговые ячейки в строках 300 и 700 окрасились в желтый цвет. Это значит, что значения данных ячеек поставлены на контроль, а именно, значения этих ячеек должны совпадать. При правильном вводе данных во все строки Баланса желтая окраска исчезнет.  Если окрашивание не исчезло, то необходимо проверить введенные значения в разделах Баланса.</t>
  </si>
  <si>
    <t>НОРМАТИВНЫЕ ЗНАЧЕНИЯ КОЭФФИЦИЕНТОВ ПЛАТЕЖЕСПОСОБНОСТИ, ДИФФЕРЕНЦИРОВАННЫЕ ПО ВИДАМ ЭКОНОМИЧЕСКОЙ ДЕЯТЕЛЬНОСТИ</t>
  </si>
  <si>
    <t>Утверждены</t>
  </si>
  <si>
    <t>Производство автомобилей</t>
  </si>
  <si>
    <t>Производство мебели</t>
  </si>
  <si>
    <t>Производство музыкальных инструментов</t>
  </si>
  <si>
    <t>Производство спортивных товаров</t>
  </si>
  <si>
    <t>Производство игр и игрушек</t>
  </si>
  <si>
    <t>Производство и распределение газообразного топлива</t>
  </si>
  <si>
    <t>Отделочные работы</t>
  </si>
  <si>
    <t>501</t>
  </si>
  <si>
    <t>Торговля автомобилями</t>
  </si>
  <si>
    <t>Техническое обслуживание и ремонт автомобилей</t>
  </si>
  <si>
    <t>Торговля мотоциклами, их деталями, узлами и принадлежностями; техническое обслуживание и ремонт мотоциклов</t>
  </si>
  <si>
    <t>Оптовая торговля сельскохозяйственным сырьем и живыми животными</t>
  </si>
  <si>
    <t>№ СЧЕТА (согласно типовому плану счетов, утв. Постановлением Минфина РБ от 29.06.2011 N50)</t>
  </si>
  <si>
    <t>03, 02</t>
  </si>
  <si>
    <t>60, 62, 63, 68, 69, 73, 75, 76, 79</t>
  </si>
  <si>
    <t>10, 15, 16, 14</t>
  </si>
  <si>
    <t>11, 15, 16, 14</t>
  </si>
  <si>
    <t>20, 21, 23, 29, 14</t>
  </si>
  <si>
    <t>41, 42, 43, 44, 14</t>
  </si>
  <si>
    <t>28</t>
  </si>
  <si>
    <t>60, 62, 63, 68, 69, 70, 71, 73, 75, 76, 79</t>
  </si>
  <si>
    <t>67, суб.сч. 67-1, 67-2</t>
  </si>
  <si>
    <t>60, 62, 68, 69, 76, 79</t>
  </si>
  <si>
    <t>66, суб.сч. 66-1, 66-2</t>
  </si>
  <si>
    <t>66 (суб.сч. 66-3), 67 (суб.сч. 67-3), 71, 73, 76, 79</t>
  </si>
  <si>
    <t>76, суб.сч. 76-7</t>
  </si>
  <si>
    <t>90, суб.сч. 90-1, 90-2, 90-3</t>
  </si>
  <si>
    <t>90, суб.сч. 90-4</t>
  </si>
  <si>
    <t xml:space="preserve">90, суб.сч. 90-5 </t>
  </si>
  <si>
    <t>90, суб.сч. 90-6</t>
  </si>
  <si>
    <t>91, суб.сч. 91-1, 91-2, 91-3</t>
  </si>
  <si>
    <t>91, суб.сч. 91-4</t>
  </si>
  <si>
    <t>Взаимоувязки показателей в формах:</t>
  </si>
  <si>
    <t>Сопоставимые показатели</t>
  </si>
  <si>
    <t>Показатели, с которыми производится сопоставление</t>
  </si>
  <si>
    <t>I. Долгосрочные активы</t>
  </si>
  <si>
    <t>строка 130 (гр. 3 и 4)</t>
  </si>
  <si>
    <t>строка 190 (гр. 3 и 4)</t>
  </si>
  <si>
    <t>II. Краткосрочные активы</t>
  </si>
  <si>
    <t>строка 210 (гр. 3 и 4)</t>
  </si>
  <si>
    <t>строка 290 (гр. 3 и 4)</t>
  </si>
  <si>
    <t>III. Собственный капитал</t>
  </si>
  <si>
    <t>строка 490 (гр. 3 и 4)</t>
  </si>
  <si>
    <t>IV. Долгосрочные обязательства</t>
  </si>
  <si>
    <t>строка 590 (гр. 3 и 4)</t>
  </si>
  <si>
    <t>V. Краткосрочные обязательства</t>
  </si>
  <si>
    <t>строка 630 (гр. 3 и 4)</t>
  </si>
  <si>
    <t>строка 690 (гр. 3 и 4)</t>
  </si>
  <si>
    <t>строка 300 (гр. 3 и 4)</t>
  </si>
  <si>
    <t>строка 700 (гр. 3 и 4)</t>
  </si>
  <si>
    <t>строка 030 (гр. 3 и 4)</t>
  </si>
  <si>
    <t>строка 060 (гр. 3 и 4)</t>
  </si>
  <si>
    <t>строка 090 (гр. 3 и 4)</t>
  </si>
  <si>
    <t>строка 100 (гр. 3 и 4)</t>
  </si>
  <si>
    <t>строка 110 (гр. 3 и 4)</t>
  </si>
  <si>
    <t>строка 020 (гр. 3 и 4)</t>
  </si>
  <si>
    <t>строка 040 (гр. 3 и 4)</t>
  </si>
  <si>
    <t>строка 050 (гр. 3 и 4)</t>
  </si>
  <si>
    <t>строка 070 (гр. 3 и 4)</t>
  </si>
  <si>
    <t>строка 080 (гр. 3 и 4)</t>
  </si>
  <si>
    <t>строка 200 (гр. 3 и 4)</t>
  </si>
  <si>
    <t>строка 310 (гр. 3 и 4)</t>
  </si>
  <si>
    <t>строка 320 (гр. 3 и 4)</t>
  </si>
  <si>
    <t>строка 400 (гр. 3 и 4)</t>
  </si>
  <si>
    <t>50,  51, 52, 55, 57, 58</t>
  </si>
  <si>
    <t>Розничная торговля в неспециализированных магазинах</t>
  </si>
  <si>
    <r>
      <t xml:space="preserve">При составлении промежуточной отчетности в строку 110 в графы 4 и 5 показатели вносятся вручную всегда без знака "-", </t>
    </r>
    <r>
      <rPr>
        <sz val="9"/>
        <color indexed="16"/>
        <rFont val="Times New Roman"/>
        <family val="1"/>
        <charset val="204"/>
      </rPr>
      <t>а в остальные графы показатели вносятся со знаком "-" при наличии дебетовых сальдо по счетам, информация по которым отражается в этих графах.</t>
    </r>
  </si>
  <si>
    <t>Туристическая деятельность</t>
  </si>
  <si>
    <t>(стр. 150 + стр. 131)
Прил. 2</t>
  </si>
  <si>
    <t>Научные исследования и разработки в области общественных и гуманитарных наук</t>
  </si>
  <si>
    <t>Деятельность в области архитектуры, инженерных изысканий и предоставление технических консультаций в этих областях</t>
  </si>
  <si>
    <t>Вид деятельности</t>
  </si>
  <si>
    <r>
      <t xml:space="preserve">для всех видов экономической деятельности согласно Общегосударственному классификатору видов экономической деятельности в Республике Беларусь – </t>
    </r>
    <r>
      <rPr>
        <b/>
        <sz val="10"/>
        <rFont val="Times New Roman"/>
        <family val="1"/>
        <charset val="204"/>
      </rPr>
      <t>не более 0,85</t>
    </r>
  </si>
  <si>
    <t>Коэффициент оборачиваемости оборотных средств</t>
  </si>
  <si>
    <t xml:space="preserve">Наименование статей баланса организации </t>
  </si>
  <si>
    <t xml:space="preserve">прирост (+), 
снижение (-) </t>
  </si>
  <si>
    <t>абсолютная величина, млн. рублей</t>
  </si>
  <si>
    <t>удельный вес, %</t>
  </si>
  <si>
    <t>удель-ный вес, %</t>
  </si>
  <si>
    <t xml:space="preserve">1 </t>
  </si>
  <si>
    <t xml:space="preserve">1.1 </t>
  </si>
  <si>
    <t xml:space="preserve">1.2 </t>
  </si>
  <si>
    <t xml:space="preserve">1.3 </t>
  </si>
  <si>
    <t xml:space="preserve">1.4 </t>
  </si>
  <si>
    <t xml:space="preserve">1.5 </t>
  </si>
  <si>
    <t xml:space="preserve">2 </t>
  </si>
  <si>
    <t xml:space="preserve">2.1 </t>
  </si>
  <si>
    <t xml:space="preserve">2.2 </t>
  </si>
  <si>
    <t xml:space="preserve">2.3 </t>
  </si>
  <si>
    <t xml:space="preserve">2.4 </t>
  </si>
  <si>
    <t xml:space="preserve">2.5 </t>
  </si>
  <si>
    <t xml:space="preserve">2.6 </t>
  </si>
  <si>
    <t xml:space="preserve">2.7 </t>
  </si>
  <si>
    <t xml:space="preserve">2.8 </t>
  </si>
  <si>
    <t>строка 100 гр. 3</t>
  </si>
  <si>
    <t>Прочие платежи, исчисляемые из прибыли (дохода)</t>
  </si>
  <si>
    <r>
      <t xml:space="preserve">09. </t>
    </r>
    <r>
      <rPr>
        <sz val="9"/>
        <color indexed="16"/>
        <rFont val="Times New Roman"/>
        <family val="1"/>
        <charset val="204"/>
      </rPr>
      <t xml:space="preserve">В </t>
    </r>
    <r>
      <rPr>
        <b/>
        <sz val="9"/>
        <color indexed="16"/>
        <rFont val="Times New Roman"/>
        <family val="1"/>
        <charset val="204"/>
      </rPr>
      <t>строки 170 и 180</t>
    </r>
    <r>
      <rPr>
        <sz val="9"/>
        <color indexed="16"/>
        <rFont val="Times New Roman"/>
        <family val="1"/>
        <charset val="204"/>
      </rPr>
      <t xml:space="preserve"> показатели вносятся со знаком "-", если в результате их расчета получена отрицательная величина</t>
    </r>
  </si>
  <si>
    <t>об изменении собственного капитала</t>
  </si>
  <si>
    <t>об использовании целевого финансирования</t>
  </si>
  <si>
    <t>326</t>
  </si>
  <si>
    <t>амортизация основных средств и иного имущества</t>
  </si>
  <si>
    <t>Отчет об изменении собственного капитала</t>
  </si>
  <si>
    <t>Отчет об использовании целевого финансирования</t>
  </si>
  <si>
    <t>стр. 480 гр. 3</t>
  </si>
  <si>
    <t>стр. 400 гр. 3</t>
  </si>
  <si>
    <t>стр. 480 гр. 4</t>
  </si>
  <si>
    <t>* Только при составлении годовой бухгалтерской отчетности</t>
  </si>
  <si>
    <t xml:space="preserve">Показатель бухгалтерского баланса </t>
  </si>
  <si>
    <t xml:space="preserve">основные средства  (строка 110) </t>
  </si>
  <si>
    <t xml:space="preserve">нематериальные активы  (строка 120) </t>
  </si>
  <si>
    <t xml:space="preserve">доходные вложения в материальные активы (строка 130) </t>
  </si>
  <si>
    <t xml:space="preserve">Долгосрочные активы (строка 190): </t>
  </si>
  <si>
    <t xml:space="preserve">вложения в долгосрочные активы 
(строка 140): </t>
  </si>
  <si>
    <t xml:space="preserve">долгосрочные финансовые вложения (строка 150) </t>
  </si>
  <si>
    <t>1.6</t>
  </si>
  <si>
    <t>1.7</t>
  </si>
  <si>
    <t>1.8</t>
  </si>
  <si>
    <t>отложенные налоговые активы (стр. 160)</t>
  </si>
  <si>
    <t>долгосрочная дебиторская задолженность (стр. 170)</t>
  </si>
  <si>
    <t>прочие долгосрочные активы (стр. 180)</t>
  </si>
  <si>
    <t xml:space="preserve">Краткосрочные активы  (строка 290): </t>
  </si>
  <si>
    <t xml:space="preserve">запасы  (строка 210): </t>
  </si>
  <si>
    <t xml:space="preserve">долгосрочные активы, предназначенные для реализации  (строка 220) </t>
  </si>
  <si>
    <t xml:space="preserve">расходы будущих периодов  (строка 230) </t>
  </si>
  <si>
    <t xml:space="preserve">налог на добавленную стоимость по приобретенным товарам, работам, услугам  (строка 240) </t>
  </si>
  <si>
    <t xml:space="preserve">краткосрочная дебиторская задолженность (строка 250) </t>
  </si>
  <si>
    <t xml:space="preserve">краткосрочные финансовые вложения  (строка 260) </t>
  </si>
  <si>
    <t xml:space="preserve">денежные средства и их эквиваленты (строка 270) </t>
  </si>
  <si>
    <t xml:space="preserve">прочие краткосрочные активы  (строка 280) </t>
  </si>
  <si>
    <t>Долгосрочные активы</t>
  </si>
  <si>
    <t>Краткосрочные активы</t>
  </si>
  <si>
    <t xml:space="preserve">прирост (+),                      снижение (-) </t>
  </si>
  <si>
    <t>Анализ структуры разделов III - V  бухгалтерского баланса</t>
  </si>
  <si>
    <t xml:space="preserve">Собственный капитал (строка 490) </t>
  </si>
  <si>
    <t>прочие краткосрочные обязательства
(стр. 670)</t>
  </si>
  <si>
    <t>резервы предстоящих платежей (стр. 660)</t>
  </si>
  <si>
    <t xml:space="preserve">обязательства, предназначенные для реализации
(строка 640) </t>
  </si>
  <si>
    <t>краткосрочная часть долгосрочных обязательств (строка 620)</t>
  </si>
  <si>
    <t xml:space="preserve">доходы будущих периодов (строка 650) </t>
  </si>
  <si>
    <t>Собственный капитал</t>
  </si>
  <si>
    <t>3.3.1</t>
  </si>
  <si>
    <t>3.3.2</t>
  </si>
  <si>
    <t>по налогам и сборам (стр. 633)</t>
  </si>
  <si>
    <t>по социальному страхованию и обеспечению (стр. 634)</t>
  </si>
  <si>
    <t>краткосрочная кредиторская задолженность (строка 630):</t>
  </si>
  <si>
    <t>Сумма затрат по реализованной продукции
(Отчет о прибылях и убытках)</t>
  </si>
  <si>
    <t>Рентабельность операционной деятельности</t>
  </si>
  <si>
    <t>стр. 090 Прил. 2</t>
  </si>
  <si>
    <t>стр. 060 Прил. 2</t>
  </si>
  <si>
    <t>(стр. 020 + стр. 040 + стр. 050 + 
+ стр. 080) Прил. 2</t>
  </si>
  <si>
    <t>Брутто-прибыль от текущей деятельности 
(Отчет о прибылях и убытках)</t>
  </si>
  <si>
    <t>Общая сумма затрат по текущей деятельности
(Отчет о прибылях и убытках)</t>
  </si>
  <si>
    <t>Сумма прибыли от финансовых инвестиций  
(Отчет о прибылях и убытках)</t>
  </si>
  <si>
    <t>Средняя сумма долгосрочных и краткосрочных финансовых инвестиций
(Баланс)</t>
  </si>
  <si>
    <t>Рентабельность финансовых
инвестиций</t>
  </si>
  <si>
    <t>Рентабельность
затрат</t>
  </si>
  <si>
    <t>1/2 (стр. 150 гр. 3  + стр. 150 гр. 4 + 
+ стр. 260 гр. 3 + стр. 260 гр. 4) Баланса</t>
  </si>
  <si>
    <t>(стр. 102 + стр. 103 + стр. 104)
Прил. 2</t>
  </si>
  <si>
    <r>
      <t>Для пользователей Excel-2007</t>
    </r>
    <r>
      <rPr>
        <sz val="10"/>
        <rFont val="Times New Roman"/>
        <family val="1"/>
        <charset val="204"/>
      </rPr>
      <t xml:space="preserve"> кнопка "Перенести данные" отображается во вкладке </t>
    </r>
    <r>
      <rPr>
        <b/>
        <sz val="10"/>
        <rFont val="Times New Roman"/>
        <family val="1"/>
        <charset val="204"/>
      </rPr>
      <t>Надстройки</t>
    </r>
    <r>
      <rPr>
        <sz val="10"/>
        <rFont val="Times New Roman"/>
        <family val="1"/>
        <charset val="204"/>
      </rPr>
      <t xml:space="preserve">. 
Если не отображается вкладка </t>
    </r>
    <r>
      <rPr>
        <b/>
        <sz val="10"/>
        <rFont val="Times New Roman"/>
        <family val="1"/>
        <charset val="204"/>
      </rPr>
      <t>Надстройки</t>
    </r>
    <r>
      <rPr>
        <sz val="10"/>
        <rFont val="Times New Roman"/>
        <family val="1"/>
        <charset val="204"/>
      </rPr>
      <t xml:space="preserve"> необходимо проделать следующие действия:
- нажмите кнопку </t>
    </r>
    <r>
      <rPr>
        <b/>
        <sz val="10"/>
        <rFont val="Times New Roman"/>
        <family val="1"/>
        <charset val="204"/>
      </rPr>
      <t>"Office"</t>
    </r>
    <r>
      <rPr>
        <sz val="10"/>
        <rFont val="Times New Roman"/>
        <family val="1"/>
        <charset val="204"/>
      </rPr>
      <t xml:space="preserve">;
- нажмите кнопку </t>
    </r>
    <r>
      <rPr>
        <b/>
        <sz val="10"/>
        <rFont val="Times New Roman"/>
        <family val="1"/>
        <charset val="204"/>
      </rPr>
      <t>"Параметры Excel"</t>
    </r>
    <r>
      <rPr>
        <sz val="10"/>
        <rFont val="Times New Roman"/>
        <family val="1"/>
        <charset val="204"/>
      </rPr>
      <t xml:space="preserve">;
- выберите строку </t>
    </r>
    <r>
      <rPr>
        <b/>
        <sz val="10"/>
        <rFont val="Times New Roman"/>
        <family val="1"/>
        <charset val="204"/>
      </rPr>
      <t>"Центр управления безопасностью"</t>
    </r>
    <r>
      <rPr>
        <sz val="10"/>
        <rFont val="Times New Roman"/>
        <family val="1"/>
        <charset val="204"/>
      </rPr>
      <t xml:space="preserve">;
- нажмите кнопку </t>
    </r>
    <r>
      <rPr>
        <b/>
        <sz val="10"/>
        <rFont val="Times New Roman"/>
        <family val="1"/>
        <charset val="204"/>
      </rPr>
      <t>"Параметры центра управления безопасностью"</t>
    </r>
    <r>
      <rPr>
        <sz val="10"/>
        <rFont val="Times New Roman"/>
        <family val="1"/>
        <charset val="204"/>
      </rPr>
      <t xml:space="preserve">;
- выберите строку </t>
    </r>
    <r>
      <rPr>
        <b/>
        <sz val="10"/>
        <rFont val="Times New Roman"/>
        <family val="1"/>
        <charset val="204"/>
      </rPr>
      <t>"Надстройки"</t>
    </r>
    <r>
      <rPr>
        <sz val="10"/>
        <rFont val="Times New Roman"/>
        <family val="1"/>
        <charset val="204"/>
      </rPr>
      <t>;
- справа установите галочку в пункте</t>
    </r>
    <r>
      <rPr>
        <b/>
        <sz val="10"/>
        <rFont val="Times New Roman"/>
        <family val="1"/>
        <charset val="204"/>
      </rPr>
      <t xml:space="preserve"> "Все надстройки приложений должны быть подписаны надежными издателями"</t>
    </r>
    <r>
      <rPr>
        <sz val="10"/>
        <rFont val="Times New Roman"/>
        <family val="1"/>
        <charset val="204"/>
      </rPr>
      <t xml:space="preserve">;
- слева выберите строку </t>
    </r>
    <r>
      <rPr>
        <b/>
        <sz val="10"/>
        <rFont val="Times New Roman"/>
        <family val="1"/>
        <charset val="204"/>
      </rPr>
      <t>"Параметры ActiveX"</t>
    </r>
    <r>
      <rPr>
        <sz val="10"/>
        <rFont val="Times New Roman"/>
        <family val="1"/>
        <charset val="204"/>
      </rPr>
      <t xml:space="preserve">;
- справа отметьте точкой пункт </t>
    </r>
    <r>
      <rPr>
        <b/>
        <sz val="10"/>
        <rFont val="Times New Roman"/>
        <family val="1"/>
        <charset val="204"/>
      </rPr>
      <t>"Включить все элементы управления без ограничений и запросов"</t>
    </r>
    <r>
      <rPr>
        <sz val="10"/>
        <rFont val="Times New Roman"/>
        <family val="1"/>
        <charset val="204"/>
      </rPr>
      <t xml:space="preserve">;
- слева выберите строку </t>
    </r>
    <r>
      <rPr>
        <b/>
        <sz val="10"/>
        <rFont val="Times New Roman"/>
        <family val="1"/>
        <charset val="204"/>
      </rPr>
      <t>"Параметры макросов"</t>
    </r>
    <r>
      <rPr>
        <sz val="10"/>
        <rFont val="Times New Roman"/>
        <family val="1"/>
        <charset val="204"/>
      </rPr>
      <t xml:space="preserve">;
- справа отметьте точкой пункт </t>
    </r>
    <r>
      <rPr>
        <b/>
        <sz val="10"/>
        <rFont val="Times New Roman"/>
        <family val="1"/>
        <charset val="204"/>
      </rPr>
      <t>"Включить все макросы"</t>
    </r>
    <r>
      <rPr>
        <sz val="10"/>
        <rFont val="Times New Roman"/>
        <family val="1"/>
        <charset val="204"/>
      </rPr>
      <t>;
- сохраните файл с поддержкой макросов: Кнопка "Offiсе" → Сохранить как → Книга Excel с поддержкой макросов; 
- закройте файл и откройте его еще раз. На страницах, где используются макросы, вкладка "Надстройки" будет отображена.</t>
    </r>
  </si>
  <si>
    <r>
      <t>Для пользователей Excel-2010</t>
    </r>
    <r>
      <rPr>
        <sz val="10"/>
        <rFont val="Times New Roman"/>
        <family val="1"/>
        <charset val="204"/>
      </rPr>
      <t xml:space="preserve"> кнопка "Перенести данные" отображается во вкладке </t>
    </r>
    <r>
      <rPr>
        <b/>
        <sz val="10"/>
        <rFont val="Times New Roman"/>
        <family val="1"/>
        <charset val="204"/>
      </rPr>
      <t>Надстройки</t>
    </r>
    <r>
      <rPr>
        <sz val="10"/>
        <rFont val="Times New Roman"/>
        <family val="1"/>
        <charset val="204"/>
      </rPr>
      <t xml:space="preserve">. 
Если не отображается вкладка </t>
    </r>
    <r>
      <rPr>
        <b/>
        <sz val="10"/>
        <rFont val="Times New Roman"/>
        <family val="1"/>
        <charset val="204"/>
      </rPr>
      <t>Надстройки</t>
    </r>
    <r>
      <rPr>
        <sz val="10"/>
        <rFont val="Times New Roman"/>
        <family val="1"/>
        <charset val="204"/>
      </rPr>
      <t xml:space="preserve"> необходимо проделать следующие команды:
- откройте вкладку "</t>
    </r>
    <r>
      <rPr>
        <b/>
        <sz val="10"/>
        <rFont val="Times New Roman"/>
        <family val="1"/>
        <charset val="204"/>
      </rPr>
      <t>Файл";</t>
    </r>
    <r>
      <rPr>
        <sz val="10"/>
        <rFont val="Times New Roman"/>
        <family val="1"/>
        <charset val="204"/>
      </rPr>
      <t xml:space="preserve"> 
- выберите "</t>
    </r>
    <r>
      <rPr>
        <b/>
        <sz val="10"/>
        <rFont val="Times New Roman"/>
        <family val="1"/>
        <charset val="204"/>
      </rPr>
      <t>Параметры";</t>
    </r>
    <r>
      <rPr>
        <sz val="10"/>
        <rFont val="Times New Roman"/>
        <family val="1"/>
        <charset val="204"/>
      </rPr>
      <t xml:space="preserve"> 
- "</t>
    </r>
    <r>
      <rPr>
        <b/>
        <sz val="10"/>
        <rFont val="Times New Roman"/>
        <family val="1"/>
        <charset val="204"/>
      </rPr>
      <t>Настройка ленты";</t>
    </r>
    <r>
      <rPr>
        <sz val="10"/>
        <rFont val="Times New Roman"/>
        <family val="1"/>
        <charset val="204"/>
      </rPr>
      <t xml:space="preserve"> 
- в списке </t>
    </r>
    <r>
      <rPr>
        <b/>
        <sz val="10"/>
        <rFont val="Times New Roman"/>
        <family val="1"/>
        <charset val="204"/>
      </rPr>
      <t>Основные вкладки</t>
    </r>
    <r>
      <rPr>
        <sz val="10"/>
        <rFont val="Times New Roman"/>
        <family val="1"/>
        <charset val="204"/>
      </rPr>
      <t xml:space="preserve"> установите галочку в пункте "</t>
    </r>
    <r>
      <rPr>
        <b/>
        <sz val="10"/>
        <rFont val="Times New Roman"/>
        <family val="1"/>
        <charset val="204"/>
      </rPr>
      <t>Надстройки".</t>
    </r>
  </si>
  <si>
    <t>Прибыль от реализации продукции, работ и услуг до выплаты процентов и налогов
(Отчет о прибылях и убытках)</t>
  </si>
  <si>
    <t>Сумма полученной выручки 
(Отчет о прибылях и убытках)</t>
  </si>
  <si>
    <t>Рентабельность
продаж (оборота)</t>
  </si>
  <si>
    <t>стр. 010 Прил. 2</t>
  </si>
  <si>
    <t>Рентабельность совокупных
активов</t>
  </si>
  <si>
    <t>Общая сумма брутто-прибыли отчетного периода до выплаты процентов и налогов
(Отчет о прибылях и убытках)</t>
  </si>
  <si>
    <t>Среднегодовая сумма совокупных активов 
(Баланс)</t>
  </si>
  <si>
    <t>1/2 (стр. 300 гр.3 + стр. 300 гр. 4) Баланса</t>
  </si>
  <si>
    <t>12</t>
  </si>
  <si>
    <t>n</t>
  </si>
  <si>
    <t>№
п/п</t>
  </si>
  <si>
    <t>Рентабельность собственного
капитала</t>
  </si>
  <si>
    <t>Сумма чистой прибыли отчетного периода
(Отчет о прибылях и убытках)</t>
  </si>
  <si>
    <r>
      <t xml:space="preserve">В строки 066-069, 070 - 090, 120 - 130 </t>
    </r>
    <r>
      <rPr>
        <sz val="9"/>
        <color indexed="16"/>
        <rFont val="Times New Roman"/>
        <family val="1"/>
        <charset val="204"/>
      </rPr>
      <t xml:space="preserve"> показатели вносятся со знаком "-", если они показывают </t>
    </r>
    <r>
      <rPr>
        <i/>
        <sz val="9"/>
        <color indexed="16"/>
        <rFont val="Times New Roman"/>
        <family val="1"/>
        <charset val="204"/>
      </rPr>
      <t>уменьшение</t>
    </r>
    <r>
      <rPr>
        <sz val="9"/>
        <color indexed="16"/>
        <rFont val="Times New Roman"/>
        <family val="1"/>
        <charset val="204"/>
      </rPr>
      <t xml:space="preserve"> уставного, резервного, добавочного капитала, нераспределенной прибыли прошлых лет, чистой прибыли или </t>
    </r>
    <r>
      <rPr>
        <i/>
        <sz val="9"/>
        <color indexed="16"/>
        <rFont val="Times New Roman"/>
        <family val="1"/>
        <charset val="204"/>
      </rPr>
      <t xml:space="preserve">увеличение </t>
    </r>
    <r>
      <rPr>
        <sz val="9"/>
        <color indexed="16"/>
        <rFont val="Times New Roman"/>
        <family val="1"/>
        <charset val="204"/>
      </rPr>
      <t>неоплаченной части собственного капитала, собственных акций (долей в уставном капитале), непокрытого убытка прошлых лет, убытка.</t>
    </r>
  </si>
  <si>
    <r>
      <t xml:space="preserve">В строки 061-065 </t>
    </r>
    <r>
      <rPr>
        <sz val="9"/>
        <color indexed="16"/>
        <rFont val="Times New Roman"/>
        <family val="1"/>
        <charset val="204"/>
      </rPr>
      <t xml:space="preserve">показатели вносятся со знаком "-", если они показывают </t>
    </r>
    <r>
      <rPr>
        <i/>
        <sz val="9"/>
        <color indexed="16"/>
        <rFont val="Times New Roman"/>
        <family val="1"/>
        <charset val="204"/>
      </rPr>
      <t>уменьшение</t>
    </r>
    <r>
      <rPr>
        <sz val="9"/>
        <color indexed="16"/>
        <rFont val="Times New Roman"/>
        <family val="1"/>
        <charset val="204"/>
      </rPr>
      <t xml:space="preserve"> уставного, резервного, добавочного капитала, нераспределенной прибыли прошлых лет, чистой прибыли или </t>
    </r>
    <r>
      <rPr>
        <i/>
        <sz val="9"/>
        <color indexed="16"/>
        <rFont val="Times New Roman"/>
        <family val="1"/>
        <charset val="204"/>
      </rPr>
      <t>увеличение</t>
    </r>
    <r>
      <rPr>
        <sz val="9"/>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t>
    </r>
  </si>
  <si>
    <r>
      <t>В строки 054-059</t>
    </r>
    <r>
      <rPr>
        <sz val="9"/>
        <color indexed="16"/>
        <rFont val="Times New Roman"/>
        <family val="1"/>
        <charset val="204"/>
      </rPr>
      <t xml:space="preserve"> показатели вносятся со знаком "-", если они показывают </t>
    </r>
    <r>
      <rPr>
        <i/>
        <sz val="9"/>
        <color indexed="16"/>
        <rFont val="Times New Roman"/>
        <family val="1"/>
        <charset val="204"/>
      </rPr>
      <t>уменьшение</t>
    </r>
    <r>
      <rPr>
        <sz val="9"/>
        <color indexed="16"/>
        <rFont val="Times New Roman"/>
        <family val="1"/>
        <charset val="204"/>
      </rPr>
      <t xml:space="preserve"> уставного, резервного, добавочного капитала, нераспределенной прибыли прошлых лет, чистой прибыли или </t>
    </r>
    <r>
      <rPr>
        <i/>
        <sz val="9"/>
        <color indexed="16"/>
        <rFont val="Times New Roman"/>
        <family val="1"/>
        <charset val="204"/>
      </rPr>
      <t>увеличение</t>
    </r>
    <r>
      <rPr>
        <sz val="9"/>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t>
    </r>
  </si>
  <si>
    <r>
      <t>Для выбора отчетного периода необходимо:</t>
    </r>
    <r>
      <rPr>
        <sz val="11"/>
        <rFont val="Times New Roman"/>
        <family val="1"/>
        <charset val="204"/>
      </rPr>
      <t xml:space="preserve">
Для </t>
    </r>
    <r>
      <rPr>
        <b/>
        <sz val="11"/>
        <rFont val="Times New Roman"/>
        <family val="1"/>
        <charset val="204"/>
      </rPr>
      <t>годового отчета</t>
    </r>
    <r>
      <rPr>
        <sz val="11"/>
        <rFont val="Times New Roman"/>
        <family val="1"/>
        <charset val="204"/>
      </rPr>
      <t xml:space="preserve"> необходимо выбрать в ячейке справа </t>
    </r>
    <r>
      <rPr>
        <b/>
        <sz val="11"/>
        <rFont val="Times New Roman"/>
        <family val="1"/>
        <charset val="204"/>
      </rPr>
      <t>номер года.</t>
    </r>
    <r>
      <rPr>
        <sz val="11"/>
        <rFont val="Times New Roman"/>
        <family val="1"/>
        <charset val="204"/>
      </rPr>
      <t xml:space="preserve">  Если отчетным периодом является </t>
    </r>
    <r>
      <rPr>
        <b/>
        <sz val="11"/>
        <rFont val="Times New Roman"/>
        <family val="1"/>
        <charset val="204"/>
      </rPr>
      <t>квартал</t>
    </r>
    <r>
      <rPr>
        <sz val="11"/>
        <rFont val="Times New Roman"/>
        <family val="1"/>
        <charset val="204"/>
      </rPr>
      <t xml:space="preserve">, то необходимо в </t>
    </r>
    <r>
      <rPr>
        <b/>
        <sz val="11"/>
        <rFont val="Times New Roman"/>
        <family val="1"/>
        <charset val="204"/>
      </rPr>
      <t>верхней ячейке</t>
    </r>
    <r>
      <rPr>
        <sz val="11"/>
        <rFont val="Times New Roman"/>
        <family val="1"/>
        <charset val="204"/>
      </rPr>
      <t xml:space="preserve"> справа выбрать </t>
    </r>
    <r>
      <rPr>
        <b/>
        <sz val="11"/>
        <rFont val="Times New Roman"/>
        <family val="1"/>
        <charset val="204"/>
      </rPr>
      <t>номер квартала</t>
    </r>
    <r>
      <rPr>
        <sz val="11"/>
        <rFont val="Times New Roman"/>
        <family val="1"/>
        <charset val="204"/>
      </rPr>
      <t xml:space="preserve"> и в </t>
    </r>
    <r>
      <rPr>
        <b/>
        <sz val="11"/>
        <rFont val="Times New Roman"/>
        <family val="1"/>
        <charset val="204"/>
      </rPr>
      <t>ячейке ниже - год</t>
    </r>
    <r>
      <rPr>
        <sz val="11"/>
        <rFont val="Times New Roman"/>
        <family val="1"/>
        <charset val="204"/>
      </rPr>
      <t xml:space="preserve">.
Если </t>
    </r>
    <r>
      <rPr>
        <b/>
        <sz val="11"/>
        <rFont val="Times New Roman"/>
        <family val="1"/>
        <charset val="204"/>
      </rPr>
      <t>отчетным периодом является месяц либо другой период</t>
    </r>
    <r>
      <rPr>
        <sz val="11"/>
        <rFont val="Times New Roman"/>
        <family val="1"/>
        <charset val="204"/>
      </rPr>
      <t xml:space="preserve">, то необходимо в </t>
    </r>
    <r>
      <rPr>
        <b/>
        <sz val="11"/>
        <rFont val="Times New Roman"/>
        <family val="1"/>
        <charset val="204"/>
      </rPr>
      <t xml:space="preserve">строку 2 Табл. 1 </t>
    </r>
    <r>
      <rPr>
        <sz val="11"/>
        <rFont val="Times New Roman"/>
        <family val="1"/>
        <charset val="204"/>
      </rPr>
      <t xml:space="preserve">проставить </t>
    </r>
    <r>
      <rPr>
        <b/>
        <sz val="11"/>
        <rFont val="Times New Roman"/>
        <family val="1"/>
        <charset val="204"/>
      </rPr>
      <t>даты начала и конца месяца</t>
    </r>
    <r>
      <rPr>
        <sz val="11"/>
        <rFont val="Times New Roman"/>
        <family val="1"/>
        <charset val="204"/>
      </rPr>
      <t xml:space="preserve"> (другого периода) вручную.
</t>
    </r>
    <r>
      <rPr>
        <b/>
        <sz val="11"/>
        <color indexed="10"/>
        <rFont val="Times New Roman"/>
        <family val="1"/>
        <charset val="204"/>
      </rPr>
      <t>Внимание! Данные по строке 2 вносить в формате ДД.ММ.ГГГГ</t>
    </r>
  </si>
  <si>
    <t>Средняя величина собственного капитала 
(Баланс)</t>
  </si>
  <si>
    <t>стр. 210 Прил. 2</t>
  </si>
  <si>
    <t>1/2 (стр. 490 гр.3 +  
+ стр. 490 гр. 4) Баланса</t>
  </si>
  <si>
    <r>
      <t>Р</t>
    </r>
    <r>
      <rPr>
        <b/>
        <i/>
        <vertAlign val="subscript"/>
        <sz val="12"/>
        <rFont val="Times New Roman"/>
        <family val="1"/>
        <charset val="204"/>
      </rPr>
      <t xml:space="preserve">З </t>
    </r>
    <r>
      <rPr>
        <b/>
        <i/>
        <sz val="12"/>
        <rFont val="Times New Roman"/>
        <family val="1"/>
        <charset val="204"/>
      </rPr>
      <t>=</t>
    </r>
  </si>
  <si>
    <t>Род =</t>
  </si>
  <si>
    <t>Рфи =</t>
  </si>
  <si>
    <t>Роб =</t>
  </si>
  <si>
    <t>Робщ =</t>
  </si>
  <si>
    <t>Рск =</t>
  </si>
  <si>
    <t>На момент установления неплатеже-     способности</t>
  </si>
  <si>
    <t>к Национальному стандарту бухгалтерского учета и отчетности "Индивидуальная бухгалтерская отчетность"
Форма</t>
  </si>
  <si>
    <t>Валовая прибыль</t>
  </si>
  <si>
    <t>Прибыль (убыток) от реализации продукции, товаров, работ, услуг</t>
  </si>
  <si>
    <t>Прибыль (убыток) от текущей деятельности</t>
  </si>
  <si>
    <t>Прибыль (убыток) от инвестиционной и финансовой деятельности</t>
  </si>
  <si>
    <t>Прибыль (убыток) до налогообложения</t>
  </si>
  <si>
    <t xml:space="preserve">Чистая прибыль (убыток) </t>
  </si>
  <si>
    <t xml:space="preserve">Совокупная прибыль (убыток) </t>
  </si>
  <si>
    <t>Форма</t>
  </si>
  <si>
    <t>к Национальному стандарту бухгалтерского учета и отчетности "Индивидуальная бухгалтерская отчетность"</t>
  </si>
  <si>
    <t>Результат движения денежных средств по текущей деятельности</t>
  </si>
  <si>
    <t>Результат движения денежных средств по инвестиционной деятельности</t>
  </si>
  <si>
    <t>Результат движения денежных средств по финансовой деятельности</t>
  </si>
  <si>
    <t>Результат движения денежных средств по текущей, инвестиционной и финансовой деятельности</t>
  </si>
  <si>
    <t xml:space="preserve">Остаток денежных средств и эквивалентов </t>
  </si>
  <si>
    <t xml:space="preserve">денежных средств на </t>
  </si>
  <si>
    <t>Влияние изменений курсов иностранных валют</t>
  </si>
  <si>
    <r>
      <t xml:space="preserve">В строку 140 </t>
    </r>
    <r>
      <rPr>
        <sz val="10"/>
        <color indexed="16"/>
        <rFont val="Times New Roman"/>
        <family val="1"/>
        <charset val="204"/>
      </rPr>
      <t>показатель вносится со знаком "-", если он повлиял на уменьшение остатка денежных средств.</t>
    </r>
  </si>
  <si>
    <t>Анализ структуры разделов I и II бухгалтерского баланса</t>
  </si>
  <si>
    <t>Коэффициент финансовой независимости</t>
  </si>
  <si>
    <t>Кфн&gt;=0,4 - 0,6</t>
  </si>
  <si>
    <t>Ккап&lt;=1,0</t>
  </si>
  <si>
    <t>1. А. Сельское, лесное и рыбное хозяйство</t>
  </si>
  <si>
    <t>2. В. Горнодобывающая промышленность</t>
  </si>
  <si>
    <t>3. С. Обрабатывающая промышленность</t>
  </si>
  <si>
    <t>4. D. Снабжение электроэнергией, газом, паром, горячей водой и кондиционированным воздухом</t>
  </si>
  <si>
    <t>7. G. Оптовая и розничная торговля; ремонт автомобилей и мотоциклов</t>
  </si>
  <si>
    <t>8. H. Транспортная деятельность, складирование, почтовая и курьерская деятельность</t>
  </si>
  <si>
    <t>9. I. Услуги по временному проживанию и питанию</t>
  </si>
  <si>
    <t>12. L. Операции с недвижимым имуществом</t>
  </si>
  <si>
    <t>13. М. Профессиональная, научная и техническая деятельность</t>
  </si>
  <si>
    <t>14. N. Деятельность в сфере административных и вспомогательных услуг</t>
  </si>
  <si>
    <t>15. Q. Здравоохранение и социальные услуги</t>
  </si>
  <si>
    <t>16. R. Творчество, спорт, развлечения и отдых</t>
  </si>
  <si>
    <t>17. S. Предоставление прочих видов услуг</t>
  </si>
  <si>
    <t>18. Прочие виды экономической деятельности</t>
  </si>
  <si>
    <t>Выращивание одно- или двухлетних культур</t>
  </si>
  <si>
    <t>Выращивание многолетних культур</t>
  </si>
  <si>
    <t>Производство продукции питомников</t>
  </si>
  <si>
    <t>Смешанное сельское хозяйство</t>
  </si>
  <si>
    <t>016</t>
  </si>
  <si>
    <t>Деятельность, способствующая выращиванию сельскохозяйственных культур и разведению животных</t>
  </si>
  <si>
    <t>017</t>
  </si>
  <si>
    <t>Охота и отлов, включая предоставление услуг в этих областях</t>
  </si>
  <si>
    <t>Лесоводство и прочая лесохозяйственная деятельность</t>
  </si>
  <si>
    <t>Лесозаготовки</t>
  </si>
  <si>
    <t>Сбор дикорастущей недревесной продукции</t>
  </si>
  <si>
    <t>Услуги, связанные с лесоводством и лесозаготовками</t>
  </si>
  <si>
    <t>Рыболовство</t>
  </si>
  <si>
    <t>071</t>
  </si>
  <si>
    <t>072</t>
  </si>
  <si>
    <t>089</t>
  </si>
  <si>
    <t>099</t>
  </si>
  <si>
    <t>Добыча каменного угля и антрацита</t>
  </si>
  <si>
    <t xml:space="preserve">Добыча бурого угля </t>
  </si>
  <si>
    <t>Добыча нефти</t>
  </si>
  <si>
    <t>Добыча природного газа</t>
  </si>
  <si>
    <t>Добыча руд (кроме железных)</t>
  </si>
  <si>
    <t>Добыча камня, песка и глины</t>
  </si>
  <si>
    <t>Добыча полезных ископаемых, не включенных в другие группировки</t>
  </si>
  <si>
    <t>Предоставление услуг, способствующих добыче нефти и природного газа</t>
  </si>
  <si>
    <t>Предоставление услуг, способствующих добыче других полезных ископаемых</t>
  </si>
  <si>
    <t>104</t>
  </si>
  <si>
    <t>105</t>
  </si>
  <si>
    <t>106</t>
  </si>
  <si>
    <t>107</t>
  </si>
  <si>
    <t>108</t>
  </si>
  <si>
    <t>109</t>
  </si>
  <si>
    <t>133</t>
  </si>
  <si>
    <t>Рыбоводство</t>
  </si>
  <si>
    <t>139</t>
  </si>
  <si>
    <t>142</t>
  </si>
  <si>
    <t>19201</t>
  </si>
  <si>
    <t>206</t>
  </si>
  <si>
    <t>Переработка и консервирование мяса и производство мясной и мясосодержащей продукции</t>
  </si>
  <si>
    <t>Переработка и консервирование рыбы, ракообразных и моллюсков</t>
  </si>
  <si>
    <t>Производство мукомольно-крупяных продуктов, крахмалов и крахмальных продуктов</t>
  </si>
  <si>
    <t>Производство хлебобулочных, макаронных и мучных кондитерских изделий</t>
  </si>
  <si>
    <t>Производство прочих продуктов питания</t>
  </si>
  <si>
    <t>Производство прочих текстильных изделий, кроме одежды</t>
  </si>
  <si>
    <t>Производство одежды, кроме одежды из меха</t>
  </si>
  <si>
    <t>Производство меховых изделий</t>
  </si>
  <si>
    <t>Производство вязаной и трикотажной одежды</t>
  </si>
  <si>
    <t>Дубление и выделка кожи; выделка и крашение меха; производство дорожных принадлежностей, шорно-седельных изделий</t>
  </si>
  <si>
    <t>Распиловка, строгание и пропитка древесины</t>
  </si>
  <si>
    <t>Производство изделий из древесины, пробки, соломки и материалов для плетения</t>
  </si>
  <si>
    <t>Полиграфическая деятельность и предоставление услуг в данной области</t>
  </si>
  <si>
    <t>Тиражирование записанных носителей информации</t>
  </si>
  <si>
    <t>Производство продукции коксовых печей</t>
  </si>
  <si>
    <t>Производство продуктов нефтепереработки, брикетов из торфа и угля</t>
  </si>
  <si>
    <t>Производство продуктов нефтепереработки</t>
  </si>
  <si>
    <t>Производство основных химических веществ, удобрений и азотных соединений, пластмасс и синтетического каучука в первичных формах</t>
  </si>
  <si>
    <t>Производство пестицидов и прочих агрохимических продуктов</t>
  </si>
  <si>
    <t>Производство красок, лаков и аналогичных покрытий, типографских красок и мастик</t>
  </si>
  <si>
    <t>Производство различных химических продуктов, не включенных в другие группировки</t>
  </si>
  <si>
    <t>Производство основных фармацевтических продуктов</t>
  </si>
  <si>
    <t>Производство фармацевтических препаратов и медицинских материалов</t>
  </si>
  <si>
    <t>221</t>
  </si>
  <si>
    <t>234</t>
  </si>
  <si>
    <t>235</t>
  </si>
  <si>
    <t>236</t>
  </si>
  <si>
    <t>237</t>
  </si>
  <si>
    <t>239</t>
  </si>
  <si>
    <t>Производство огнеупоров</t>
  </si>
  <si>
    <t>Производство строительных материалов из глины</t>
  </si>
  <si>
    <t>Производство прочих фарфоровых и керамических изделий</t>
  </si>
  <si>
    <t>Производство цемента, извести и строительного гипса</t>
  </si>
  <si>
    <t>Производство изделий из бетона, цемента и строительного гипса</t>
  </si>
  <si>
    <t>Резка, обработка и отделка камня</t>
  </si>
  <si>
    <t>Производство абразивных изделий и других неметаллических минеральных продуктов</t>
  </si>
  <si>
    <t>Производство труб, трубопроводов, профилей, фитингов из стали</t>
  </si>
  <si>
    <t>Производство основных благородных и цветных металлов</t>
  </si>
  <si>
    <t>Производство прочих стальных изделий путем первичной обработки</t>
  </si>
  <si>
    <t>253</t>
  </si>
  <si>
    <t>254</t>
  </si>
  <si>
    <t>255</t>
  </si>
  <si>
    <t>256</t>
  </si>
  <si>
    <t>257</t>
  </si>
  <si>
    <t>259</t>
  </si>
  <si>
    <t xml:space="preserve">Производство радиаторов, котлов центрального отопления, металлических цистерн, резервуаров, контейнеров </t>
  </si>
  <si>
    <t>Производство паровых и водогрейных котлов, кроме котлов центрального отопления</t>
  </si>
  <si>
    <t>Ковка, прессование, штамповка, профилирование металла; производство изделий методом порошковой металлургии</t>
  </si>
  <si>
    <t>Обработка металлов и нанесение покрытий на металлы; основные технологические процессы машиностроения</t>
  </si>
  <si>
    <t>Производство ножевых изделий, инструментов и замочно-скобяных изделий</t>
  </si>
  <si>
    <t>Производство электронных элементов и плат</t>
  </si>
  <si>
    <t>Производство компьютеров и периферийного оборудования</t>
  </si>
  <si>
    <t>Производство коммуникационного оборудования</t>
  </si>
  <si>
    <t>Производство электронной бытовой техники</t>
  </si>
  <si>
    <t>Производство инструментов и приборов для измерения, тестирования и навигации; производство часов</t>
  </si>
  <si>
    <t>Производство облучающего, электромедицинского и электротерапевтического оборудования</t>
  </si>
  <si>
    <t>Производство оптических приборов, фото- и кинооборудования</t>
  </si>
  <si>
    <t>Производство магнитных и оптических носителей информации</t>
  </si>
  <si>
    <t>279</t>
  </si>
  <si>
    <t>Производство электродвигателей, генераторов, трансформаторов, электрораспределительной и регулирующей аппаратуры</t>
  </si>
  <si>
    <t>Производство электрических аккумуляторов и аккумуляторных батарей</t>
  </si>
  <si>
    <t>Производство электропроводки и электромонтажных устройств</t>
  </si>
  <si>
    <t>Производство электроосветительного оборудования</t>
  </si>
  <si>
    <t>Производство бытовой техники</t>
  </si>
  <si>
    <t>281</t>
  </si>
  <si>
    <t>289</t>
  </si>
  <si>
    <t>Производство оборудования общего назначения</t>
  </si>
  <si>
    <t>Производство отдельных машин и оборудования общего назначения</t>
  </si>
  <si>
    <t>Производство отдельных машин и оборудования специального назначения</t>
  </si>
  <si>
    <t xml:space="preserve">Производство машин и оборудования для сельского и лесного хозяйства </t>
  </si>
  <si>
    <t>293</t>
  </si>
  <si>
    <t>301</t>
  </si>
  <si>
    <t>302</t>
  </si>
  <si>
    <t>303</t>
  </si>
  <si>
    <t>304</t>
  </si>
  <si>
    <t>309</t>
  </si>
  <si>
    <t>Производство кузовов для автомобилей; производство прицепов и полуприцепов</t>
  </si>
  <si>
    <t>Производство частей и принадлежностей автомобилей</t>
  </si>
  <si>
    <t>Строительство судов</t>
  </si>
  <si>
    <t>Производство железнодорожных локомотивов и подвижного состава</t>
  </si>
  <si>
    <t>Производство военных боевых автомобилей</t>
  </si>
  <si>
    <t>Производство летательных аппаратов, оборудования для них</t>
  </si>
  <si>
    <t>Производство прочих транспортных средств и оборудования</t>
  </si>
  <si>
    <t>329</t>
  </si>
  <si>
    <t>Производство ювелирных изделий, бижутерии и аналогичных изделий</t>
  </si>
  <si>
    <t>Производство различных изделий, не включенных в другие группировки</t>
  </si>
  <si>
    <t>Производство медицинских и стоматологических инструментов и принадлежностей</t>
  </si>
  <si>
    <t>Ремонт готовых металлических изделий, машин и оборудования</t>
  </si>
  <si>
    <t>Монтаж, установка промышленных машин и оборудования</t>
  </si>
  <si>
    <t xml:space="preserve">Производство, передача и распределение электроэнергии </t>
  </si>
  <si>
    <t>Производство, передача, распределение и продажа пара и горячей воды; кондиционирование воздуха</t>
  </si>
  <si>
    <t>5. Е.  Водоснабжение; сбор, обработка и удаление отходов, деятельность по ликвидации загрязнений</t>
  </si>
  <si>
    <t>360</t>
  </si>
  <si>
    <t>370</t>
  </si>
  <si>
    <t>381</t>
  </si>
  <si>
    <t>382</t>
  </si>
  <si>
    <t>390</t>
  </si>
  <si>
    <t>Сбор, обработка и распределение воды</t>
  </si>
  <si>
    <t>Сбор и обработка сточных вод</t>
  </si>
  <si>
    <t>Сбор отходов</t>
  </si>
  <si>
    <t>Обработка, удаление и захоронение отходов</t>
  </si>
  <si>
    <t>Деятельность по ликвидации загрязнений и прочие услуги в области удаления отходов</t>
  </si>
  <si>
    <t>383</t>
  </si>
  <si>
    <t>Деятельность по обработке вторичных материальных ресурсов</t>
  </si>
  <si>
    <t>411</t>
  </si>
  <si>
    <t>412</t>
  </si>
  <si>
    <t>421</t>
  </si>
  <si>
    <t>422</t>
  </si>
  <si>
    <t>429</t>
  </si>
  <si>
    <t>431</t>
  </si>
  <si>
    <t>432</t>
  </si>
  <si>
    <t>433</t>
  </si>
  <si>
    <t>439</t>
  </si>
  <si>
    <t>Реализация проектов, связанных со строительством зданий</t>
  </si>
  <si>
    <t>Общее строительство зданий</t>
  </si>
  <si>
    <t>Строительство автомобильных и железных дорог</t>
  </si>
  <si>
    <t>Строительство распределительных инженерных сооружений</t>
  </si>
  <si>
    <t>Строительство прочих инженерных сооружений</t>
  </si>
  <si>
    <t>Снос зданий и сооружений; подготовка строительного участка</t>
  </si>
  <si>
    <t>Монтаж и установка инженерного оборудования зданий и сооружений</t>
  </si>
  <si>
    <t>Прочие специальные строительные работы</t>
  </si>
  <si>
    <t>461</t>
  </si>
  <si>
    <t>462</t>
  </si>
  <si>
    <t>463</t>
  </si>
  <si>
    <t>464</t>
  </si>
  <si>
    <t>465</t>
  </si>
  <si>
    <t>466</t>
  </si>
  <si>
    <t>467</t>
  </si>
  <si>
    <t>469</t>
  </si>
  <si>
    <t>471</t>
  </si>
  <si>
    <t>472</t>
  </si>
  <si>
    <t>473</t>
  </si>
  <si>
    <t>474</t>
  </si>
  <si>
    <t>475</t>
  </si>
  <si>
    <t>476</t>
  </si>
  <si>
    <t>477</t>
  </si>
  <si>
    <t>478</t>
  </si>
  <si>
    <t>479</t>
  </si>
  <si>
    <t>Оптовая торговля за вознаграждение или на договорной основе</t>
  </si>
  <si>
    <t>Оптовая торговля продуктами питания, напитками и табачными изделиями</t>
  </si>
  <si>
    <t>Оптовая торговля непродовольственными потребительскими товарами</t>
  </si>
  <si>
    <t>Оптовая торговля компьютерами, программным обеспечением и коммуникационным оборудованием</t>
  </si>
  <si>
    <t>Оптовая торговля прочей техникой, оборудованием, деталями и принадлежностями к ним</t>
  </si>
  <si>
    <t>Прочая специализированная оптовая торговля</t>
  </si>
  <si>
    <t>Неспециализированная оптовая торговля товарами</t>
  </si>
  <si>
    <t>Розничная торговля продуктами питания, напитками и табачными изделиями в специализированных магазинах</t>
  </si>
  <si>
    <t>Розничная торговля топливом в специализированных магазинах</t>
  </si>
  <si>
    <t>Розничная торговля компьютерами, программным обеспечением и коммуникационным оборудованием в специализированных магазинах</t>
  </si>
  <si>
    <t>Розничная торговля прочими бытовыми товарами в специализированных магазинах</t>
  </si>
  <si>
    <t>Розничная торговля товарами культурно-развлекательного характера в специализированных магазинах</t>
  </si>
  <si>
    <t>Розничная торговля прочими товарами в специализированных магазинах, не включенными в другие группировки</t>
  </si>
  <si>
    <t>Розничная торговля в палатках, киосках и на рынках</t>
  </si>
  <si>
    <t>Розничная торговля вне магазинов, палаток, киосков, рынков</t>
  </si>
  <si>
    <t>491</t>
  </si>
  <si>
    <t>492</t>
  </si>
  <si>
    <t>493</t>
  </si>
  <si>
    <t>494</t>
  </si>
  <si>
    <t>495</t>
  </si>
  <si>
    <t>Деятельность пассажирского железнодорожного транспорта в междугородном и международном сообщениях</t>
  </si>
  <si>
    <t>Деятельность грузового железнодорожного транспорта</t>
  </si>
  <si>
    <t>Деятельность прочего пассажирского сухопутного транспорта</t>
  </si>
  <si>
    <t>Деятельность грузового автомобильного транспорта и предоставление услуг по переезду (перемещению)</t>
  </si>
  <si>
    <t>Деятельность трубопроводного транспорта</t>
  </si>
  <si>
    <t>Деятельность пассажирского морского и прибрежного транспорта</t>
  </si>
  <si>
    <t>Деятельность грузового морского и прибрежного транспорта</t>
  </si>
  <si>
    <t>Деятельность пассажирского речного транспорта</t>
  </si>
  <si>
    <t>Деятельность грузового речного транспорта</t>
  </si>
  <si>
    <t>Деятельность пассажирского воздушного транспорта</t>
  </si>
  <si>
    <t>Деятельность грузового воздушного транспорта и космического транспорта</t>
  </si>
  <si>
    <t>Складирование и хранение</t>
  </si>
  <si>
    <t>Вспомогательная деятельность в области перевозок</t>
  </si>
  <si>
    <t>531</t>
  </si>
  <si>
    <t>532</t>
  </si>
  <si>
    <t>Почтовая деятельность в рамках предоставления услуг общего пользования</t>
  </si>
  <si>
    <t>Прочая почтовая и курьерская деятельность</t>
  </si>
  <si>
    <t>559</t>
  </si>
  <si>
    <t>561</t>
  </si>
  <si>
    <t>562</t>
  </si>
  <si>
    <t>563</t>
  </si>
  <si>
    <t>(наименование субъекта хозяйствования)</t>
  </si>
  <si>
    <t>Нормативное значение коэффициента</t>
  </si>
  <si>
    <t xml:space="preserve">Коэффициент капитализации
</t>
  </si>
  <si>
    <t xml:space="preserve">Баланс (строка 300) </t>
  </si>
  <si>
    <t>X</t>
  </si>
  <si>
    <t>Краткие выводы:</t>
  </si>
  <si>
    <t>2</t>
  </si>
  <si>
    <t>3</t>
  </si>
  <si>
    <t>3.1</t>
  </si>
  <si>
    <t>3.2</t>
  </si>
  <si>
    <t>3.3</t>
  </si>
  <si>
    <t>3.4</t>
  </si>
  <si>
    <t>3.5</t>
  </si>
  <si>
    <t>3.6</t>
  </si>
  <si>
    <t>3.7</t>
  </si>
  <si>
    <t>1</t>
  </si>
  <si>
    <t xml:space="preserve">Долгосрочные обязательства 
(строка 590): </t>
  </si>
  <si>
    <t xml:space="preserve">Краткосрочные обязательства 
(строка 690): </t>
  </si>
  <si>
    <t xml:space="preserve">краткосрочные кредиты и займы 
(строка 610) </t>
  </si>
  <si>
    <t xml:space="preserve">Баланс (строка 700) </t>
  </si>
  <si>
    <t>Х</t>
  </si>
  <si>
    <t>Наименование показателя</t>
  </si>
  <si>
    <t>Формула расчета</t>
  </si>
  <si>
    <t>Обязательства</t>
  </si>
  <si>
    <t>прирост (+), снижение (-)</t>
  </si>
  <si>
    <t>Баланс</t>
  </si>
  <si>
    <t>Прочие виды экономической деятельности</t>
  </si>
  <si>
    <t>Группа</t>
  </si>
  <si>
    <t>Коэф.</t>
  </si>
  <si>
    <t>Результаты расчета коэффициентов платежеспособности субъекта хозяйствования</t>
  </si>
  <si>
    <t>Приложение</t>
  </si>
  <si>
    <r>
      <t>Коэффициент абсолютной ликвидности  (К</t>
    </r>
    <r>
      <rPr>
        <vertAlign val="subscript"/>
        <sz val="10"/>
        <rFont val="Times New Roman"/>
        <family val="1"/>
        <charset val="204"/>
      </rPr>
      <t>абсл</t>
    </r>
    <r>
      <rPr>
        <sz val="10"/>
        <rFont val="Times New Roman"/>
        <family val="1"/>
        <charset val="204"/>
      </rPr>
      <t>)</t>
    </r>
  </si>
  <si>
    <t>Кабсл&gt;=0,2</t>
  </si>
  <si>
    <t>Коэффициент оборачиваемости капитала</t>
  </si>
  <si>
    <t>Вид экономической деятельности</t>
  </si>
  <si>
    <t xml:space="preserve">I. ДОЛГОСРОЧНЫЕ АКТИВЫ </t>
  </si>
  <si>
    <t>Основные средства</t>
  </si>
  <si>
    <t>Нематериальные активы</t>
  </si>
  <si>
    <t xml:space="preserve">Доходные вложения в материальные активы </t>
  </si>
  <si>
    <t>инвестиционная недвижимость</t>
  </si>
  <si>
    <t>предметы финансовой аренды (лизинга)</t>
  </si>
  <si>
    <t>прочие доходные вложения в материальные активы</t>
  </si>
  <si>
    <t>Вложения в долгосрочные активы</t>
  </si>
  <si>
    <t>Долгосрочные финансовые вложения</t>
  </si>
  <si>
    <t>Отложенные налоговые активы</t>
  </si>
  <si>
    <t>Долгосрочная дебиторская задолженность</t>
  </si>
  <si>
    <t>Прочие долгосрочные активы</t>
  </si>
  <si>
    <t>II. КРАТКОСРОЧНЫЕ АКТИВЫ</t>
  </si>
  <si>
    <t>Запасы</t>
  </si>
  <si>
    <t>материалы</t>
  </si>
  <si>
    <t>незавершенное производство</t>
  </si>
  <si>
    <t>готовая продукция и товары</t>
  </si>
  <si>
    <t>прочие запасы</t>
  </si>
  <si>
    <t>Долгосрочные активы, предназначенные для реализации</t>
  </si>
  <si>
    <t xml:space="preserve">Расходы будущих периодов </t>
  </si>
  <si>
    <t>Налог на добавленную стоимость по приобретенным товарам, работам, услугам</t>
  </si>
  <si>
    <t>Краткосрочная дебиторская задолженность</t>
  </si>
  <si>
    <t>Краткосрочные финансовые вложения</t>
  </si>
  <si>
    <t>Денежные средства и их эквиваленты</t>
  </si>
  <si>
    <t xml:space="preserve">Прочие краткосрочные активы </t>
  </si>
  <si>
    <t>БАЛАНС</t>
  </si>
  <si>
    <t>III. СОБСТВЕННЫЙ КАПИТАЛ</t>
  </si>
  <si>
    <t>Уставный капитал</t>
  </si>
  <si>
    <t>* Только при составлении промежуточной бухгалтерской отчетности</t>
  </si>
  <si>
    <t>Неоплаченная часть уставного капитала</t>
  </si>
  <si>
    <t>Собственные акции (доли в уставном капитале)</t>
  </si>
  <si>
    <t>Резервный капитал</t>
  </si>
  <si>
    <t>Добавочный капитал</t>
  </si>
  <si>
    <t xml:space="preserve">Нераспределенная прибыль (непокрытый убыток) </t>
  </si>
  <si>
    <t xml:space="preserve">Чистая прибыль (убыток) отчетного периода </t>
  </si>
  <si>
    <t>Долгосрочные обязательства по лизинговым платежам</t>
  </si>
  <si>
    <t>Отложенные налоговые обязательства</t>
  </si>
  <si>
    <t>Резервы предстоящих платежей</t>
  </si>
  <si>
    <t>Краткосрочная кредиторская задолженность</t>
  </si>
  <si>
    <t>Краткосрочная часть долгосрочных обязательств</t>
  </si>
  <si>
    <t>поставщикам, подрядчикам, исполнителям</t>
  </si>
  <si>
    <t>по авансам полученным</t>
  </si>
  <si>
    <t xml:space="preserve">по социальному страхованию и обеспечению </t>
  </si>
  <si>
    <t>по оплате труда</t>
  </si>
  <si>
    <t xml:space="preserve">по лизинговым платежам </t>
  </si>
  <si>
    <t>собственнику имущества (учредителям, участникам)</t>
  </si>
  <si>
    <t>прочим кредиторам</t>
  </si>
  <si>
    <t>Обязательства, предназначенные для реализации</t>
  </si>
  <si>
    <t>(инициалы, фамилия)</t>
  </si>
  <si>
    <t>Прочие доходы по текущей деятельности</t>
  </si>
  <si>
    <t>Прочие расходы по текущей деятельности</t>
  </si>
  <si>
    <t>Доходы по инвестиционной деятельности</t>
  </si>
  <si>
    <t>доходы от выбытия основных средств, нематериальных активов и других долгосрочных активов</t>
  </si>
  <si>
    <t>доходы от участия в уставном капитале других организаций</t>
  </si>
  <si>
    <t>110</t>
  </si>
  <si>
    <t>прочие доходы по инвестиционной деятельности</t>
  </si>
  <si>
    <t>Расходы по инвестиционной деятельности</t>
  </si>
  <si>
    <t>расходы от выбытия основных средств, нематериальных активов и других долгосрочных активов</t>
  </si>
  <si>
    <t>прочие расходы по инвестиционной деятельности</t>
  </si>
  <si>
    <t>Доходы по финансовой деятельности</t>
  </si>
  <si>
    <t>курсовые разницы от пересчета активов и обязательств</t>
  </si>
  <si>
    <t>прочие доходы по финансовой деятельности</t>
  </si>
  <si>
    <t>Расходы по финансовой деятельности</t>
  </si>
  <si>
    <t>прочие расходы по финансовой деятельности</t>
  </si>
  <si>
    <t>Изменение отложенных налоговых активов</t>
  </si>
  <si>
    <t>Изменение отложенных налоговых обязательств</t>
  </si>
  <si>
    <t>Прочие налоги и сборы, исчисляемые из прибыли (дохода)</t>
  </si>
  <si>
    <t>Результат от переоценки долгосрочных активов, не включаемый в чистую прибыль (убыток)</t>
  </si>
  <si>
    <t>Результат от прочих операций, не включаемый в чистую прибыль (убыток)</t>
  </si>
  <si>
    <t>Разводненная прибыль (убыток) на акцию</t>
  </si>
  <si>
    <t>Итого</t>
  </si>
  <si>
    <t>Коэффициент обеспеченности обязательств активами (К3) :</t>
  </si>
  <si>
    <t>Корректировки в связи с изменением учетной политики</t>
  </si>
  <si>
    <t>Корректировки в связи с исправлением ошибок</t>
  </si>
  <si>
    <t>переоценка долгосрочных активов</t>
  </si>
  <si>
    <t>доходы от прочих операций, не включаемые в чистую прибыль (убыток)</t>
  </si>
  <si>
    <t>увеличение номинальной стоимости акций</t>
  </si>
  <si>
    <t>вклады собственника имущества (учредителей, участников)</t>
  </si>
  <si>
    <t>реорганизация</t>
  </si>
  <si>
    <t>058</t>
  </si>
  <si>
    <t>059</t>
  </si>
  <si>
    <t>Уменьшение собственного капитала – всего</t>
  </si>
  <si>
    <t>убыток</t>
  </si>
  <si>
    <t>расходы от прочих операций, не включаемые в чистую прибыль (убыток)</t>
  </si>
  <si>
    <t>уменьшение номинальной стоимости акций</t>
  </si>
  <si>
    <t>выкуп акций (долей в уставном капитале)</t>
  </si>
  <si>
    <t>дивиденды и другие доходы от участия в уставном капитале организации</t>
  </si>
  <si>
    <t>Изменение уставного капитала</t>
  </si>
  <si>
    <t>Изменение резервного капитала</t>
  </si>
  <si>
    <t>Изменение добавочного капитала</t>
  </si>
  <si>
    <t>100</t>
  </si>
  <si>
    <t>120</t>
  </si>
  <si>
    <t>130</t>
  </si>
  <si>
    <t>140</t>
  </si>
  <si>
    <t>150</t>
  </si>
  <si>
    <t xml:space="preserve">чистая прибыль </t>
  </si>
  <si>
    <t>151</t>
  </si>
  <si>
    <t>152</t>
  </si>
  <si>
    <t>153</t>
  </si>
  <si>
    <t>154</t>
  </si>
  <si>
    <t>155</t>
  </si>
  <si>
    <t>156</t>
  </si>
  <si>
    <t>157</t>
  </si>
  <si>
    <t>158</t>
  </si>
  <si>
    <t>159</t>
  </si>
  <si>
    <t>160</t>
  </si>
  <si>
    <t>161</t>
  </si>
  <si>
    <t>162</t>
  </si>
  <si>
    <t>163</t>
  </si>
  <si>
    <t>164</t>
  </si>
  <si>
    <t>165</t>
  </si>
  <si>
    <t>166</t>
  </si>
  <si>
    <t>167</t>
  </si>
  <si>
    <t>168</t>
  </si>
  <si>
    <t>169</t>
  </si>
  <si>
    <t>170</t>
  </si>
  <si>
    <t>180</t>
  </si>
  <si>
    <t>190</t>
  </si>
  <si>
    <t>200</t>
  </si>
  <si>
    <t>Рекомендации  по заполнению форм бухгалтерской отчетности, подготовленных с использованием системы "КонсультантПлюс"</t>
  </si>
  <si>
    <t>Значение показателя на начало и конец отчетного периода</t>
  </si>
  <si>
    <t>о прибылях и убытках</t>
  </si>
  <si>
    <t>Выручка от реализации продукции, товаров, работ, услуг</t>
  </si>
  <si>
    <t>Себестоимость реализованной продукции, товаров, работ, услуг</t>
  </si>
  <si>
    <t>Базовая прибыль (убыток) на акцию</t>
  </si>
  <si>
    <t>101</t>
  </si>
  <si>
    <t>за</t>
  </si>
  <si>
    <t>о движении денежных средств</t>
  </si>
  <si>
    <t>на прочие выплаты</t>
  </si>
  <si>
    <t>Движение денежных средств по инвестиционной деятельности</t>
  </si>
  <si>
    <t>Неопла-ченная часть уставного капитала</t>
  </si>
  <si>
    <t>Собст-венные акции (доли в уставном капитале)</t>
  </si>
  <si>
    <t>Добавоч-ный капитал</t>
  </si>
  <si>
    <t>Нераспре-деленная прибыль (непокрытый убыток)</t>
  </si>
  <si>
    <t>Устав-ный капитал</t>
  </si>
  <si>
    <t xml:space="preserve">Резерв-ный капитал </t>
  </si>
  <si>
    <t>За</t>
  </si>
  <si>
    <t>Увеличение собственного капитала – всего</t>
  </si>
  <si>
    <t xml:space="preserve">выпуск дополнительных акций </t>
  </si>
  <si>
    <t>Остаток на</t>
  </si>
  <si>
    <t>021</t>
  </si>
  <si>
    <t>022</t>
  </si>
  <si>
    <t>023</t>
  </si>
  <si>
    <t>024</t>
  </si>
  <si>
    <t>031</t>
  </si>
  <si>
    <t>032</t>
  </si>
  <si>
    <t>033</t>
  </si>
  <si>
    <t>034</t>
  </si>
  <si>
    <t>от покупателей основных средств, нематериальных активов и других долгосрочных активов</t>
  </si>
  <si>
    <t>возврат предоставленных займов</t>
  </si>
  <si>
    <t>проценты</t>
  </si>
  <si>
    <t>Открыть / скрыть полный список можно с помощью кнопок                     , размещенных в левом верхнем углу формы.</t>
  </si>
  <si>
    <t>Открыть список одной из секций можно с помощью кнопок           слева от нумерации строк.</t>
  </si>
  <si>
    <t>на приобретение и создание основных средств, нематериальных активов и других долгосрочных активов</t>
  </si>
  <si>
    <t>на предоставление займов</t>
  </si>
  <si>
    <t>на вклады в уставный капитал других организаций</t>
  </si>
  <si>
    <t>прочие выплаты</t>
  </si>
  <si>
    <t>Движение денежных средств по финансовой деятельности</t>
  </si>
  <si>
    <t xml:space="preserve">Поступило денежных средств – всего </t>
  </si>
  <si>
    <t>кредиты и займы</t>
  </si>
  <si>
    <t>081</t>
  </si>
  <si>
    <t xml:space="preserve">от выпуска акций </t>
  </si>
  <si>
    <t>082</t>
  </si>
  <si>
    <t>083</t>
  </si>
  <si>
    <t xml:space="preserve">прочие поступления </t>
  </si>
  <si>
    <t>084</t>
  </si>
  <si>
    <t>Направлено денежных средств – всего</t>
  </si>
  <si>
    <t>на погашение кредитов и займов</t>
  </si>
  <si>
    <t>091</t>
  </si>
  <si>
    <t>на выплаты дивидендов и других доходов от участия в уставном капитале организации</t>
  </si>
  <si>
    <t>092</t>
  </si>
  <si>
    <t>на выплаты процентов</t>
  </si>
  <si>
    <t>093</t>
  </si>
  <si>
    <t>на лизинговые платежи</t>
  </si>
  <si>
    <t>094</t>
  </si>
  <si>
    <t>095</t>
  </si>
  <si>
    <t xml:space="preserve">Поступило средств </t>
  </si>
  <si>
    <t xml:space="preserve">вступительные взносы </t>
  </si>
  <si>
    <t>210</t>
  </si>
  <si>
    <t xml:space="preserve">членские взносы </t>
  </si>
  <si>
    <t>220</t>
  </si>
  <si>
    <t xml:space="preserve">целевые взносы </t>
  </si>
  <si>
    <t>230</t>
  </si>
  <si>
    <t xml:space="preserve">безвозмездная (спонсорская) помощь </t>
  </si>
  <si>
    <t>240</t>
  </si>
  <si>
    <t>250</t>
  </si>
  <si>
    <r>
      <t>ОБЯЗАТЕЛЬСТВА</t>
    </r>
    <r>
      <rPr>
        <sz val="11"/>
        <rFont val="Times New Roman"/>
        <family val="1"/>
        <charset val="204"/>
      </rPr>
      <t>,
принимаемые к расчету
(строка 3.1 + строка 3.2)</t>
    </r>
  </si>
  <si>
    <t xml:space="preserve">Использовано средств </t>
  </si>
  <si>
    <t xml:space="preserve">на целевые мероприятия </t>
  </si>
  <si>
    <t>310</t>
  </si>
  <si>
    <t>в том числе:</t>
  </si>
  <si>
    <t>безвозмездная (спонсорская) помощь</t>
  </si>
  <si>
    <t>311</t>
  </si>
  <si>
    <t xml:space="preserve">представительские и иные аналогичные мероприятия </t>
  </si>
  <si>
    <t>312</t>
  </si>
  <si>
    <t>иные мероприятия</t>
  </si>
  <si>
    <t>313</t>
  </si>
  <si>
    <t xml:space="preserve">на содержание аппарата управления </t>
  </si>
  <si>
    <t>320</t>
  </si>
  <si>
    <t xml:space="preserve">на оплату труда </t>
  </si>
  <si>
    <t>321</t>
  </si>
  <si>
    <t>на служебные командировки</t>
  </si>
  <si>
    <t>322</t>
  </si>
  <si>
    <t>содержание основных средств и иного имущества</t>
  </si>
  <si>
    <t>323</t>
  </si>
  <si>
    <t>ремонт основных средств и иного имущества</t>
  </si>
  <si>
    <t>324</t>
  </si>
  <si>
    <t xml:space="preserve">прочие </t>
  </si>
  <si>
    <r>
      <t>(стр.  410 - стр. 420 - стр. 430  ±  стр. 440 ±стр. 450 ± стр. 460 ± стр. 470</t>
    </r>
    <r>
      <rPr>
        <vertAlign val="superscript"/>
        <sz val="11"/>
        <rFont val="Times New Roman"/>
        <family val="1"/>
        <charset val="204"/>
      </rPr>
      <t>*</t>
    </r>
    <r>
      <rPr>
        <sz val="11"/>
        <rFont val="Times New Roman"/>
        <family val="1"/>
        <charset val="204"/>
      </rPr>
      <t xml:space="preserve"> + стр. 480) гр. 3 и 4</t>
    </r>
  </si>
  <si>
    <t>стр.  300 гр. 3 и 4</t>
  </si>
  <si>
    <t xml:space="preserve">(стр. 051 + стр. 052 + стр. 053 + стр. 054 + стр. 055 + стр. 056 + стр. 057 + стр. 058 + стр. 059) гр. 3, 4, 5, 6, 7, 8, 9, 10 </t>
  </si>
  <si>
    <t xml:space="preserve">(стр. 061 + стр. 062 + стр. 063 + стр. 064 + стр. 065 + стр. 066 + стр. 067 + стр. 068 + стр. 069) гр. 3, 4, 5, 6, 7, 8, 9, 10 </t>
  </si>
  <si>
    <t xml:space="preserve">(стр. 151 + стр. 152 + стр. 153 + стр. 154 + стр. 155 + стр. 156 + стр. 157 + стр. 158 + стр. 159) гр. 3, 4, 5, 6, 7, 8, 9, 10 </t>
  </si>
  <si>
    <t xml:space="preserve">(стр. 161 + стр. 162 + стр. 163 + стр. 164 + стр. 165 + стр. 166 + стр. 167 + стр. 168 + стр. 169) гр. 3, 4, 5, 6, 7, 8, 9, 10 </t>
  </si>
  <si>
    <t xml:space="preserve">(стр. 120 + стр. 110) гр. 3 и 4 </t>
  </si>
  <si>
    <t>стр. 400 гр. 4 (стр. 100 гр. 3)</t>
  </si>
  <si>
    <t>325</t>
  </si>
  <si>
    <t>330</t>
  </si>
  <si>
    <t>на иные цели</t>
  </si>
  <si>
    <t>400</t>
  </si>
  <si>
    <t>Код строки</t>
  </si>
  <si>
    <t>В том числе:</t>
  </si>
  <si>
    <t>ИТОГО по разделу I</t>
  </si>
  <si>
    <t>животные на выращивании и откорме</t>
  </si>
  <si>
    <t>товары отгруженные</t>
  </si>
  <si>
    <t>по налогам и сборам</t>
  </si>
  <si>
    <t>ИТОГО по разделу II</t>
  </si>
  <si>
    <t>Целевое финансирование</t>
  </si>
  <si>
    <t>Доходы будущих периодов</t>
  </si>
  <si>
    <t>ИТОГО по разделу III</t>
  </si>
  <si>
    <t>IV. ДОЛГОСРОЧНЫЕ ОБЯЗАТЕЛЬСТВА</t>
  </si>
  <si>
    <t>Долгосрочные кредиты и займы</t>
  </si>
  <si>
    <t>Прочие долгосрочные обязательства</t>
  </si>
  <si>
    <t>ИТОГО по разделу IV</t>
  </si>
  <si>
    <t>V. КРАТКОСРОЧНЫЕ ОБЯЗАТЕЛЬСТВА</t>
  </si>
  <si>
    <t>Краткосрочные кредиты и займы</t>
  </si>
  <si>
    <t>Прочие краткосрочные обязательства</t>
  </si>
  <si>
    <t>ИТОГО по разделу V</t>
  </si>
  <si>
    <t>Налог на прибыль</t>
  </si>
  <si>
    <t>Чистая прибыль (убыток)</t>
  </si>
  <si>
    <t>(подпись)</t>
  </si>
  <si>
    <t xml:space="preserve">Руководитель </t>
  </si>
  <si>
    <t>Главный бухгалтер</t>
  </si>
  <si>
    <t>ОТЧЕТ</t>
  </si>
  <si>
    <t>Учетный номер плательщика</t>
  </si>
  <si>
    <t>Организационно-правовая форма</t>
  </si>
  <si>
    <t>Орган управления</t>
  </si>
  <si>
    <t>Единица измерения</t>
  </si>
  <si>
    <t>Управленческие расходы</t>
  </si>
  <si>
    <t>Расходы на реализацию</t>
  </si>
  <si>
    <t>проценты к получению</t>
  </si>
  <si>
    <t>проценты к уплате</t>
  </si>
  <si>
    <t>Приложение 2</t>
  </si>
  <si>
    <t>Организация</t>
  </si>
  <si>
    <t>Адрес</t>
  </si>
  <si>
    <t>Приложение 1</t>
  </si>
  <si>
    <t>БУХГАЛТЕРСКИЙ БАЛАНС</t>
  </si>
  <si>
    <t>Дата утверждения</t>
  </si>
  <si>
    <t>Дата отправки</t>
  </si>
  <si>
    <t>Дата принятия</t>
  </si>
  <si>
    <t>010</t>
  </si>
  <si>
    <t>020</t>
  </si>
  <si>
    <t>030</t>
  </si>
  <si>
    <t>040</t>
  </si>
  <si>
    <t>050</t>
  </si>
  <si>
    <t>060</t>
  </si>
  <si>
    <t>070</t>
  </si>
  <si>
    <t>080</t>
  </si>
  <si>
    <t>090</t>
  </si>
  <si>
    <t>Приложение 3</t>
  </si>
  <si>
    <t>млн.руб.</t>
  </si>
  <si>
    <r>
      <t xml:space="preserve">Выберите из выпадающего списка или введите вручную  </t>
    </r>
    <r>
      <rPr>
        <b/>
        <u/>
        <sz val="11"/>
        <color indexed="60"/>
        <rFont val="Times New Roman"/>
        <family val="1"/>
        <charset val="204"/>
      </rPr>
      <t>код группы вида экономической деятельности</t>
    </r>
    <r>
      <rPr>
        <b/>
        <sz val="11"/>
        <color indexed="60"/>
        <rFont val="Times New Roman"/>
        <family val="1"/>
        <charset val="204"/>
      </rPr>
      <t>, которой занимается Ваша организация.
Для  "Прочего вида экономической деятельности"
необходимо выбрать  код "1"!
Информация по кодам групп размещена на листе "Норм.коэф."</t>
    </r>
  </si>
  <si>
    <t>Наименование показателей</t>
  </si>
  <si>
    <t>051</t>
  </si>
  <si>
    <t>052</t>
  </si>
  <si>
    <t>053</t>
  </si>
  <si>
    <t>054</t>
  </si>
  <si>
    <t>055</t>
  </si>
  <si>
    <t>056</t>
  </si>
  <si>
    <t>057</t>
  </si>
  <si>
    <t>061</t>
  </si>
  <si>
    <t>062</t>
  </si>
  <si>
    <t>063</t>
  </si>
  <si>
    <t>064</t>
  </si>
  <si>
    <t>065</t>
  </si>
  <si>
    <t>066</t>
  </si>
  <si>
    <t>067</t>
  </si>
  <si>
    <t>068</t>
  </si>
  <si>
    <t>069</t>
  </si>
  <si>
    <t>Приложение 4</t>
  </si>
  <si>
    <t>Поступило денежных средств – всего</t>
  </si>
  <si>
    <t>прочие поступления</t>
  </si>
  <si>
    <t>Направлено денежных средств – всего</t>
  </si>
  <si>
    <t>Приложение 5</t>
  </si>
  <si>
    <t>на оплату труда</t>
  </si>
  <si>
    <t>Движение денежных средств по текущей деятельности</t>
  </si>
  <si>
    <t>Активы</t>
  </si>
  <si>
    <t>Собственный капитал и обязательства</t>
  </si>
  <si>
    <t>от покупателей продукции, товаров, заказчиков работ, услуг</t>
  </si>
  <si>
    <t>от покупателей материалов и других запасов</t>
  </si>
  <si>
    <t>роялти</t>
  </si>
  <si>
    <t>на приобретение запасов, работ, услуг</t>
  </si>
  <si>
    <t>на уплату налогов и сборов</t>
  </si>
  <si>
    <t>01, 02</t>
  </si>
  <si>
    <t>04, 05</t>
  </si>
  <si>
    <t>07, 08</t>
  </si>
  <si>
    <t>06</t>
  </si>
  <si>
    <t>09</t>
  </si>
  <si>
    <t>97</t>
  </si>
  <si>
    <t>45</t>
  </si>
  <si>
    <t>47</t>
  </si>
  <si>
    <t>18</t>
  </si>
  <si>
    <t>94</t>
  </si>
  <si>
    <t>80</t>
  </si>
  <si>
    <t>81</t>
  </si>
  <si>
    <t>82</t>
  </si>
  <si>
    <t>83</t>
  </si>
  <si>
    <t>84</t>
  </si>
  <si>
    <t>99</t>
  </si>
  <si>
    <t>86</t>
  </si>
  <si>
    <t>76</t>
  </si>
  <si>
    <t>65</t>
  </si>
  <si>
    <t>98</t>
  </si>
  <si>
    <t>96</t>
  </si>
  <si>
    <t>60</t>
  </si>
  <si>
    <t>62</t>
  </si>
  <si>
    <t>68</t>
  </si>
  <si>
    <t>69</t>
  </si>
  <si>
    <t>№ п/п</t>
  </si>
  <si>
    <t xml:space="preserve">Наименование показателя </t>
  </si>
  <si>
    <t>На начало периода</t>
  </si>
  <si>
    <t>На конец периода</t>
  </si>
  <si>
    <t>К1</t>
  </si>
  <si>
    <t>К2</t>
  </si>
  <si>
    <t xml:space="preserve"> РАСЧЕТ</t>
  </si>
  <si>
    <t>стоимости чистых активов организации</t>
  </si>
  <si>
    <t>АКТИВЫ</t>
  </si>
  <si>
    <t xml:space="preserve"> 1.1</t>
  </si>
  <si>
    <t xml:space="preserve"> 1.1.1</t>
  </si>
  <si>
    <t>нематериальные активы</t>
  </si>
  <si>
    <t>доходные вложения в материальные активы</t>
  </si>
  <si>
    <t>вложения в долгосрочные активы</t>
  </si>
  <si>
    <t>долгосрочные финансовые вложения</t>
  </si>
  <si>
    <t>отложенные налоговые активы</t>
  </si>
  <si>
    <t>долгосрочная дебиторская задолженность</t>
  </si>
  <si>
    <t>прочие долгосрочные активы</t>
  </si>
  <si>
    <t>краткосрочные активы</t>
  </si>
  <si>
    <t>долгосрочные активы, предназначенные для реализации</t>
  </si>
  <si>
    <t>расходы будущих периодов</t>
  </si>
  <si>
    <t>налог на добавленную стоимость по приобретенным товарам, работам, услугам</t>
  </si>
  <si>
    <t>краткосрочная дебиторская задолженность</t>
  </si>
  <si>
    <t>краткосрочные финансовые вложения</t>
  </si>
  <si>
    <t>денежные средства и их эквиваленты</t>
  </si>
  <si>
    <t>прочие краткосрочные активы</t>
  </si>
  <si>
    <t>ОБЯЗАТЕЛЬСТВА</t>
  </si>
  <si>
    <t>долгосрочные обязательства по лизинговым платежам</t>
  </si>
  <si>
    <t>отложенные налоговые обязательства</t>
  </si>
  <si>
    <t>доходы будущих периодов</t>
  </si>
  <si>
    <t>резервы предстоящих платежей</t>
  </si>
  <si>
    <t>прочие долгосрочные обязательства</t>
  </si>
  <si>
    <t>краткосрочные кредиты и займы</t>
  </si>
  <si>
    <t>краткосрочная часть долгосрочных обязательств</t>
  </si>
  <si>
    <t>краткосрочная кредиторская задолженность</t>
  </si>
  <si>
    <t>обязательства, предназначенные для реализации</t>
  </si>
  <si>
    <t>прочие краткосрочные обязательства</t>
  </si>
  <si>
    <t>1.1.2</t>
  </si>
  <si>
    <t>1.1.3</t>
  </si>
  <si>
    <t>1.1.4</t>
  </si>
  <si>
    <t>1.1.5</t>
  </si>
  <si>
    <t>1.1.6</t>
  </si>
  <si>
    <t>1.1.7</t>
  </si>
  <si>
    <t>1.1.8</t>
  </si>
  <si>
    <t>1.2</t>
  </si>
  <si>
    <t>1.2.2</t>
  </si>
  <si>
    <t>1.2.3</t>
  </si>
  <si>
    <t>1.2.4</t>
  </si>
  <si>
    <t>1.2.5</t>
  </si>
  <si>
    <t>1.2.6</t>
  </si>
  <si>
    <t>1.2.7</t>
  </si>
  <si>
    <t>1.2.8</t>
  </si>
  <si>
    <t>3.1.2</t>
  </si>
  <si>
    <t>3.1.3</t>
  </si>
  <si>
    <t>3.1.4</t>
  </si>
  <si>
    <t>3.1.5</t>
  </si>
  <si>
    <t>3.1.6</t>
  </si>
  <si>
    <t>3.2.1</t>
  </si>
  <si>
    <t>3.2.2</t>
  </si>
  <si>
    <t>3.2.3</t>
  </si>
  <si>
    <t>3.2.4</t>
  </si>
  <si>
    <t>3.2.5</t>
  </si>
  <si>
    <t>3.2.6</t>
  </si>
  <si>
    <t>3.1.1</t>
  </si>
  <si>
    <t>N 
п/п</t>
  </si>
  <si>
    <t>1.2.1</t>
  </si>
  <si>
    <t xml:space="preserve">на </t>
  </si>
  <si>
    <t>в том числе: 
запасы</t>
  </si>
  <si>
    <t>Стоимость чистых активов
 (строка 2 - строка 4)</t>
  </si>
  <si>
    <t>Приложение 1 к Инструкции о порядке расчета стоимости чистых активов, утвержденной постановлением Минфина РБ от 11.06.2012 № 35</t>
  </si>
  <si>
    <r>
      <t>АКТИВЫ</t>
    </r>
    <r>
      <rPr>
        <sz val="11"/>
        <rFont val="Times New Roman"/>
        <family val="1"/>
        <charset val="204"/>
      </rPr>
      <t>, принимаемые к расчету (строка 1.1 + строка 1.2)</t>
    </r>
  </si>
  <si>
    <t>В том числе:
долгосрочные активы</t>
  </si>
  <si>
    <t>в том числе:
основные средства</t>
  </si>
  <si>
    <t>В том числе:
долгосрочные обязательства</t>
  </si>
  <si>
    <t>в том числе:
долгосрочные кредиты и займы</t>
  </si>
  <si>
    <t>краткосрочные обязательства,
в том числе:</t>
  </si>
  <si>
    <t>3.2.7</t>
  </si>
  <si>
    <t>Коды строк баланса</t>
  </si>
  <si>
    <t>К3 &lt;= 0,85</t>
  </si>
  <si>
    <t>К3</t>
  </si>
  <si>
    <r>
      <t>Коэффициент текущей ликвидности (К</t>
    </r>
    <r>
      <rPr>
        <vertAlign val="subscript"/>
        <sz val="10"/>
        <rFont val="Times New Roman"/>
        <family val="1"/>
        <charset val="204"/>
      </rPr>
      <t>1</t>
    </r>
    <r>
      <rPr>
        <sz val="10"/>
        <rFont val="Times New Roman"/>
        <family val="1"/>
        <charset val="204"/>
      </rPr>
      <t xml:space="preserve">): </t>
    </r>
  </si>
  <si>
    <r>
      <t>Коэффициент обеспеченности собственными оборотными средствами (К</t>
    </r>
    <r>
      <rPr>
        <vertAlign val="subscript"/>
        <sz val="10"/>
        <rFont val="Times New Roman"/>
        <family val="1"/>
        <charset val="204"/>
      </rPr>
      <t>2</t>
    </r>
    <r>
      <rPr>
        <sz val="10"/>
        <rFont val="Times New Roman"/>
        <family val="1"/>
        <charset val="204"/>
      </rPr>
      <t>):</t>
    </r>
  </si>
  <si>
    <t>Наименование секций</t>
  </si>
  <si>
    <t>Группы</t>
  </si>
  <si>
    <t>Коэффициент текущей ликвидности – норматив (К1)</t>
  </si>
  <si>
    <t>Коэффициент обеспеченности собственными оборотными средствами – норматив (К2)</t>
  </si>
  <si>
    <t>Коэффициент обеспеченности финансовых обязательств активами – норматив (К3)</t>
  </si>
  <si>
    <t>изменение даты, по состоянию на которую составляется баланс</t>
  </si>
  <si>
    <t>6. F. Строительство</t>
  </si>
  <si>
    <t>Показатели рентабельности</t>
  </si>
  <si>
    <t>Порядок расчета</t>
  </si>
  <si>
    <t>Прибыль от реализации продукции отчетного периода
(Отчет о прибылях и убытках)</t>
  </si>
  <si>
    <t>(стр. 020 + стр. 040 + стр. 050) Прил. 2</t>
  </si>
  <si>
    <t>х</t>
  </si>
  <si>
    <t>011</t>
  </si>
  <si>
    <t>012</t>
  </si>
  <si>
    <t>013</t>
  </si>
  <si>
    <t>014</t>
  </si>
  <si>
    <t>015</t>
  </si>
  <si>
    <t>102</t>
  </si>
  <si>
    <t>103</t>
  </si>
  <si>
    <t>131</t>
  </si>
  <si>
    <t>132</t>
  </si>
  <si>
    <t>141</t>
  </si>
  <si>
    <t>143</t>
  </si>
  <si>
    <t>172</t>
  </si>
  <si>
    <t>181</t>
  </si>
  <si>
    <t>182</t>
  </si>
  <si>
    <t>191</t>
  </si>
  <si>
    <t>192</t>
  </si>
  <si>
    <t>171</t>
  </si>
  <si>
    <t>202</t>
  </si>
  <si>
    <t>1. Общая информация об организации</t>
  </si>
  <si>
    <t>Место нахождения</t>
  </si>
  <si>
    <t>Дата регистрации</t>
  </si>
  <si>
    <t>Собственники имущества (учредители, участники)</t>
  </si>
  <si>
    <t>Величина уставного фонда</t>
  </si>
  <si>
    <t xml:space="preserve">ПОЯСНИТЕЛЬНАЯ ЗАПИСКА К БАЛАНСУ </t>
  </si>
  <si>
    <t>за 2012 год</t>
  </si>
  <si>
    <t>Юридический адрес</t>
  </si>
  <si>
    <t>Общество с ограниченной ответственностью «ЮЮЮЮЮ»</t>
  </si>
  <si>
    <t>ООО "ЮЮЮЮЮ"</t>
  </si>
  <si>
    <t>Полное наименование организации:</t>
  </si>
  <si>
    <t>Краткое наименование организации:</t>
  </si>
  <si>
    <t>Республика Беларусь, г. Минск, ул. Садовая, д. 48, 
телефон 8-172-666-66-66.</t>
  </si>
  <si>
    <t>1. Зайцев Н.Н., паспорт МР1111111 выдан Ленинским РУВД г. Минска 18 июля 1994 года, личный номер 311111А035РВ1, зарегистрирован по адресу: Республика Беларусь, г. Минск, ул. Парковая, д. 48, кв. 70, телефон 8-029-666-66-66</t>
  </si>
  <si>
    <r>
      <t xml:space="preserve">Для годового </t>
    </r>
    <r>
      <rPr>
        <b/>
        <sz val="10"/>
        <color indexed="16"/>
        <rFont val="Times New Roman"/>
        <family val="1"/>
        <charset val="204"/>
      </rPr>
      <t xml:space="preserve">отчета необходимо выбрать в ячейке справа </t>
    </r>
    <r>
      <rPr>
        <b/>
        <u/>
        <sz val="10"/>
        <color indexed="16"/>
        <rFont val="Times New Roman"/>
        <family val="1"/>
        <charset val="204"/>
      </rPr>
      <t>номер года</t>
    </r>
    <r>
      <rPr>
        <b/>
        <sz val="10"/>
        <color indexed="16"/>
        <rFont val="Times New Roman"/>
        <family val="1"/>
        <charset val="204"/>
      </rPr>
      <t xml:space="preserve">.  Если отчетным периодом является </t>
    </r>
    <r>
      <rPr>
        <b/>
        <u/>
        <sz val="10"/>
        <color indexed="16"/>
        <rFont val="Times New Roman"/>
        <family val="1"/>
        <charset val="204"/>
      </rPr>
      <t>квартал</t>
    </r>
    <r>
      <rPr>
        <b/>
        <sz val="10"/>
        <color indexed="16"/>
        <rFont val="Times New Roman"/>
        <family val="1"/>
        <charset val="204"/>
      </rPr>
      <t xml:space="preserve">, то необходимо в верхней ячейке справа выбрать </t>
    </r>
    <r>
      <rPr>
        <b/>
        <u/>
        <sz val="10"/>
        <color indexed="16"/>
        <rFont val="Times New Roman"/>
        <family val="1"/>
        <charset val="204"/>
      </rPr>
      <t xml:space="preserve">номер квартала </t>
    </r>
    <r>
      <rPr>
        <b/>
        <sz val="10"/>
        <color indexed="16"/>
        <rFont val="Times New Roman"/>
        <family val="1"/>
        <charset val="204"/>
      </rPr>
      <t xml:space="preserve">и в </t>
    </r>
    <r>
      <rPr>
        <b/>
        <u/>
        <sz val="10"/>
        <color indexed="16"/>
        <rFont val="Times New Roman"/>
        <family val="1"/>
        <charset val="204"/>
      </rPr>
      <t>ячейке ниже - год</t>
    </r>
    <r>
      <rPr>
        <b/>
        <sz val="10"/>
        <color indexed="16"/>
        <rFont val="Times New Roman"/>
        <family val="1"/>
        <charset val="204"/>
      </rPr>
      <t>.</t>
    </r>
  </si>
  <si>
    <t xml:space="preserve"> После этого в строке 1 Табл. 1  проставятся даты начала и конца отчетного периода.</t>
  </si>
  <si>
    <r>
      <t>При составлении</t>
    </r>
    <r>
      <rPr>
        <b/>
        <sz val="11"/>
        <rFont val="Times New Roman"/>
        <family val="1"/>
        <charset val="204"/>
      </rPr>
      <t xml:space="preserve"> </t>
    </r>
    <r>
      <rPr>
        <b/>
        <u/>
        <sz val="11"/>
        <rFont val="Times New Roman"/>
        <family val="1"/>
        <charset val="204"/>
      </rPr>
      <t xml:space="preserve">отчетности на следующий год </t>
    </r>
    <r>
      <rPr>
        <sz val="11"/>
        <rFont val="Times New Roman"/>
        <family val="1"/>
        <charset val="204"/>
      </rPr>
      <t>для переноса данных из графы 3 "на конец отчетного периода" в графу 4 "на конец предыдущего года" необходимо воспользоваться</t>
    </r>
    <r>
      <rPr>
        <b/>
        <sz val="11"/>
        <rFont val="Times New Roman"/>
        <family val="1"/>
        <charset val="204"/>
      </rPr>
      <t xml:space="preserve"> кнопкой </t>
    </r>
    <r>
      <rPr>
        <b/>
        <u/>
        <sz val="11"/>
        <rFont val="Times New Roman"/>
        <family val="1"/>
        <charset val="204"/>
      </rPr>
      <t>"Перенести данные"</t>
    </r>
    <r>
      <rPr>
        <b/>
        <sz val="11"/>
        <rFont val="Times New Roman"/>
        <family val="1"/>
        <charset val="204"/>
      </rPr>
      <t xml:space="preserve"> на дополнительной панели. </t>
    </r>
  </si>
  <si>
    <r>
      <t xml:space="preserve">Если отчетным периодом является месяц (либо другой период), то необходимо в строку 2 Табл. 1 проставить даты начала и конца отчетного периода вручную.
</t>
    </r>
    <r>
      <rPr>
        <b/>
        <sz val="10"/>
        <color indexed="10"/>
        <rFont val="Times New Roman"/>
        <family val="1"/>
        <charset val="204"/>
      </rPr>
      <t xml:space="preserve">Внимание! </t>
    </r>
    <r>
      <rPr>
        <b/>
        <sz val="10"/>
        <color indexed="16"/>
        <rFont val="Times New Roman"/>
        <family val="1"/>
        <charset val="204"/>
      </rPr>
      <t xml:space="preserve">Данные по строке 2 вводить в формате </t>
    </r>
    <r>
      <rPr>
        <b/>
        <sz val="10"/>
        <color indexed="10"/>
        <rFont val="Times New Roman"/>
        <family val="1"/>
        <charset val="204"/>
      </rPr>
      <t>ДД.ММ.ГГГГ</t>
    </r>
  </si>
  <si>
    <t>2. Волков А,А, паспорт МР1111111 выдан Первомайским РУВД г. Минска 10 сентября 1995 года, личный номер 111111А111РВ1, зарегистрирован по адресу: Республика Беларусь, г. Минск, ул. Заводская, д. 16, кв. 37, телефон 8-029-666-66-66</t>
  </si>
  <si>
    <t>700 000 бел. руб.</t>
  </si>
  <si>
    <t>не имеет.</t>
  </si>
  <si>
    <t>00% - Зайцев Н.Н., 00% - Волков А.А.</t>
  </si>
  <si>
    <t>Филиалы, зарегистрированные на территории РБ и за ее пределами:</t>
  </si>
  <si>
    <t>Доли в уставных фондах:</t>
  </si>
  <si>
    <t>Среднесписочная численность работников за отчетный период</t>
  </si>
  <si>
    <t>100 человек</t>
  </si>
  <si>
    <t>Директор</t>
  </si>
  <si>
    <t>Смирнов А.А.</t>
  </si>
  <si>
    <t>Сергеева Е.Р.</t>
  </si>
  <si>
    <t>в ЗАО «БелСвиссБанк», код 175 г. Минск, ул. Я. Купалы, 25:
- текущий расчетный в белорусских рублях № 3012000000000;
- специальный в российских рублях № 3012000000001;</t>
  </si>
  <si>
    <t xml:space="preserve">
Открыты счета:</t>
  </si>
  <si>
    <t xml:space="preserve">ООО «ЮЮЮЮЮ» </t>
  </si>
  <si>
    <t>2. Деятельность организации</t>
  </si>
  <si>
    <t>51539 Оптовая торговля прочими строительными материалами;</t>
  </si>
  <si>
    <r>
      <t xml:space="preserve">51521 Оптовая торговля </t>
    </r>
    <r>
      <rPr>
        <sz val="10"/>
        <rFont val="Times New Roman CYR"/>
      </rPr>
      <t>чугуном ,сталью их литьем, прокатом, трубами;</t>
    </r>
  </si>
  <si>
    <t>51402 Оптовая торговля бытовыми электротоварами;</t>
  </si>
  <si>
    <t>51533 Оптовая торговля лакокрасочными материалами</t>
  </si>
  <si>
    <t>Вид экономической деятельности:</t>
  </si>
  <si>
    <t>203</t>
  </si>
  <si>
    <t>204</t>
  </si>
  <si>
    <t>205</t>
  </si>
  <si>
    <t>211</t>
  </si>
  <si>
    <t>212</t>
  </si>
  <si>
    <t>201</t>
  </si>
  <si>
    <t>222</t>
  </si>
  <si>
    <t>231</t>
  </si>
  <si>
    <t>232</t>
  </si>
  <si>
    <t>233</t>
  </si>
  <si>
    <t>241</t>
  </si>
  <si>
    <t>242</t>
  </si>
  <si>
    <t>243</t>
  </si>
  <si>
    <t>244</t>
  </si>
  <si>
    <t>245</t>
  </si>
  <si>
    <t>251</t>
  </si>
  <si>
    <t>252</t>
  </si>
  <si>
    <t>262</t>
  </si>
  <si>
    <t>263</t>
  </si>
  <si>
    <t>264</t>
  </si>
  <si>
    <t>265</t>
  </si>
  <si>
    <t>266</t>
  </si>
  <si>
    <t>267</t>
  </si>
  <si>
    <t>268</t>
  </si>
  <si>
    <t>261</t>
  </si>
  <si>
    <t>272</t>
  </si>
  <si>
    <t>273</t>
  </si>
  <si>
    <t>274</t>
  </si>
  <si>
    <t>275</t>
  </si>
  <si>
    <t>271</t>
  </si>
  <si>
    <t>283</t>
  </si>
  <si>
    <t>284</t>
  </si>
  <si>
    <t>282</t>
  </si>
  <si>
    <t>291</t>
  </si>
  <si>
    <t>292</t>
  </si>
  <si>
    <t>331</t>
  </si>
  <si>
    <t>332</t>
  </si>
  <si>
    <t>452</t>
  </si>
  <si>
    <t>453</t>
  </si>
  <si>
    <t>454</t>
  </si>
  <si>
    <t>451</t>
  </si>
  <si>
    <t>502</t>
  </si>
  <si>
    <t>503</t>
  </si>
  <si>
    <t>504</t>
  </si>
  <si>
    <t>511</t>
  </si>
  <si>
    <t>512</t>
  </si>
  <si>
    <t>522</t>
  </si>
  <si>
    <t>521</t>
  </si>
  <si>
    <t>552</t>
  </si>
  <si>
    <t>551</t>
  </si>
  <si>
    <t>553</t>
  </si>
  <si>
    <t>602</t>
  </si>
  <si>
    <t>611</t>
  </si>
  <si>
    <t>612</t>
  </si>
  <si>
    <t>631</t>
  </si>
  <si>
    <t>601</t>
  </si>
  <si>
    <t>702</t>
  </si>
  <si>
    <t>701</t>
  </si>
  <si>
    <t>711</t>
  </si>
  <si>
    <t>722</t>
  </si>
  <si>
    <t>721</t>
  </si>
  <si>
    <t>741</t>
  </si>
  <si>
    <t>743</t>
  </si>
  <si>
    <t>Животноводство</t>
  </si>
  <si>
    <t>Добыча железных руд</t>
  </si>
  <si>
    <t>Переработка и консервирование фруктов и овощей</t>
  </si>
  <si>
    <t>Производство растительных и животных масел и жиров</t>
  </si>
  <si>
    <t>Производство молочных продуктов</t>
  </si>
  <si>
    <t>Производство готовых кормов для животных</t>
  </si>
  <si>
    <t>Производство напитков</t>
  </si>
  <si>
    <t>Производство табачных изделий</t>
  </si>
  <si>
    <t>Подготовка и прядение текстильных волокон</t>
  </si>
  <si>
    <t>Ткацкое производство</t>
  </si>
  <si>
    <t>Отделка тканей и текстильных изделий</t>
  </si>
  <si>
    <t>Производство обуви</t>
  </si>
  <si>
    <t>Производство целлюлозы, древесной массы, бумаги и картона</t>
  </si>
  <si>
    <t>Производство изделий из бумаги и картона</t>
  </si>
  <si>
    <t>Производство мыла и моющих, чистящих и полирующих средств, парфюмерных и косметических средств</t>
  </si>
  <si>
    <t>Производство искусственных и синтетических волокон</t>
  </si>
  <si>
    <t>Производство резиновых изделий</t>
  </si>
  <si>
    <t>Производство пластмассовых изделий</t>
  </si>
  <si>
    <t>Производство стекла и изделий из стекла</t>
  </si>
  <si>
    <t>Производство чугуна, стали и ферросплавов</t>
  </si>
  <si>
    <t>Литье металлов</t>
  </si>
  <si>
    <t>Производство строительных металлических конструкций и изделий</t>
  </si>
  <si>
    <t>Производство прочих готовых металлических изделий</t>
  </si>
  <si>
    <t>к Инструкции о порядке расчета 
коэффициентов платежеспособности и 
проведения анализа финансового состояния и 
платежеспособности субъектов хозяйствования
Постановление Министерства финансов
Республики Беларусь, Министерства экономики
Республики Беларусь от 27.12.2011 N 140/206</t>
  </si>
  <si>
    <t>Производство станков</t>
  </si>
  <si>
    <t>Производство оружия и боеприпасов</t>
  </si>
  <si>
    <t>(стр. 131 + стр. 132 + стр. 133) гр. 3 и 4</t>
  </si>
  <si>
    <t>(стр. 110 + стр. 120 + стр. 130 + стр. 140 + стр. 150 + стр. 160 + стр. 170 + стр. 180) гр. 3 и 4</t>
  </si>
  <si>
    <t>стр. 300 гр. 3 и 4</t>
  </si>
  <si>
    <t>(стр. 190 + стр. 290) гр. 3 и 4</t>
  </si>
  <si>
    <t>(стр. 211 + стр. 212 + стр. 213 + стр. 214 + стр. 215 + стр. 216) гр. 3 и 4</t>
  </si>
  <si>
    <t>(стр. 210 + стр. 220 + стр. 230 + стр. 240 + стр. 250 + стр. 260 + стр. 270 + стр. 280) гр. 3 и 4</t>
  </si>
  <si>
    <t>стр. 700 гр. 3 и 4</t>
  </si>
  <si>
    <t>(стр. 510 + стр. 520 + стр. 530 + стр. 540 + стр. 550 + стр. 560) гр. 3 и 4</t>
  </si>
  <si>
    <t>(стр. 631 + стр. 632 + стр. 633 + стр. 634 + стр. 635 + стр. 636 + стр. 637 + стр. 638) гр. 3 и 4</t>
  </si>
  <si>
    <t>(стр. 610 + стр. 620 + стр. 630 + стр. 640 + стр. 650 + стр. 660 + стр. 670) гр. 3 и 4</t>
  </si>
  <si>
    <t>(стр. 490 + стр. 590 + стр. 690) гр. 3 и 4</t>
  </si>
  <si>
    <t>стр. 140 гр. 3</t>
  </si>
  <si>
    <t>стр. 140 гр. 4</t>
  </si>
  <si>
    <t>стр. 140 гр. 5</t>
  </si>
  <si>
    <t>стр. 140 гр. 6</t>
  </si>
  <si>
    <t>стр. 140 гр. 7</t>
  </si>
  <si>
    <t>стр. 140 гр. 8</t>
  </si>
  <si>
    <t>стр. 470 гр. 3*</t>
  </si>
  <si>
    <t>стр. 200 гр. 9*</t>
  </si>
  <si>
    <t>стр. 470 гр. 4
(показатель отсутствует, в графе проставлен прочерк)</t>
  </si>
  <si>
    <t>стр. 140 гр. 9
(показатель отсутствует, в графе проставлен прочерк)</t>
  </si>
  <si>
    <t>стр. 030 гр. 3 и 4</t>
  </si>
  <si>
    <t>(стр. 010 - стр. 020) гр. 3 и 4</t>
  </si>
  <si>
    <t>стр. 060 гр. 3 и 4</t>
  </si>
  <si>
    <t>стр. 090 гр. 3 и 4</t>
  </si>
  <si>
    <t>стр. 100 гр. 3 и 4</t>
  </si>
  <si>
    <t>(стр. 101 + стр. 102 + стр. 103 + стр. 104) гр. 3 и 4</t>
  </si>
  <si>
    <t>стр. 110 гр. 3 и 4</t>
  </si>
  <si>
    <t>(стр. 111 + стр. 112) гр. 3 и 4</t>
  </si>
  <si>
    <t>стр. 120 гр. 3 и 4</t>
  </si>
  <si>
    <t>(стр. 121 + стр. 122) гр. 3 и 4</t>
  </si>
  <si>
    <t>стр. 130 гр. 3 и 4</t>
  </si>
  <si>
    <t>стр. 140 гр. 3 и 4</t>
  </si>
  <si>
    <t>(стр. 100 - стр. 110 + стр. 120 - стр. 130) гр. 3 и 4</t>
  </si>
  <si>
    <t>стр. 150 гр. 3 и 4</t>
  </si>
  <si>
    <t>стр. 210 гр. 3 и 4</t>
  </si>
  <si>
    <t>стр. 240 гр. 3 и 4</t>
  </si>
  <si>
    <t>производство чулочно-носочных и трикотажных изделий</t>
  </si>
  <si>
    <t>открытое акционерное общество</t>
  </si>
  <si>
    <t>концерн "Беллегпром"</t>
  </si>
  <si>
    <t>тыс.руб.</t>
  </si>
  <si>
    <t>246022, г.Гомель, ул.Советская, 41</t>
  </si>
  <si>
    <t>И.В.Лапезо</t>
  </si>
  <si>
    <t xml:space="preserve">ОАО "8 Марта"                </t>
  </si>
  <si>
    <t>Д.В.Аскальдович</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</si>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</sst>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_р_._-;\-* #,##0_р_._-;_-* &quot;-&quot;_р_._-;_-@_-"/>
    <numFmt numFmtId="165" formatCode="_-* #,##0.00_р_._-;\-* #,##0.00_р_._-;_-* &quot;-&quot;??_р_._-;_-@_-"/>
    <numFmt numFmtId="166" formatCode="[$-FC19]d\ mmmm\ yyyy\ &quot;г.&quot;"/>
    <numFmt numFmtId="167" formatCode="_-* #,##0_р_._-;\-* #,##0_р_._-;_-* &quot;-&quot;??_р_._-;_-@_-"/>
    <numFmt numFmtId="168" formatCode="[$-F800]dddd\,\ mmmm\ dd\,\ yyyy"/>
    <numFmt numFmtId="169" formatCode="_-* #,##0.000_р_._-;\-* #,##0.000_р_._-;_-* &quot;-&quot;???_р_._-;_-@_-"/>
    <numFmt numFmtId="170" formatCode="0.0%"/>
    <numFmt numFmtId="171" formatCode="&quot;= &quot;0.0%&quot; ..&quot;"/>
    <numFmt numFmtId="172" formatCode="&quot;... &quot;0.0%"/>
    <numFmt numFmtId="173" formatCode="_(#,##0_);\(#,##0\);_(* &quot;-&quot;??_);_(@_)"/>
    <numFmt numFmtId="174" formatCode="[$-FC19]d\ mmmm\ yyyy\ &quot;года&quot;"/>
    <numFmt numFmtId="175" formatCode="[$-FC19]&quot;На &quot;d\ mmmm\ yyyy\ &quot;года&quot;"/>
    <numFmt numFmtId="176" formatCode="[$-FC19]\ yyyy\ &quot;года&quot;"/>
    <numFmt numFmtId="177" formatCode="[$-FC19]&quot;за &quot;mmmm"/>
    <numFmt numFmtId="178" formatCode="[$-FC19]d&quot;.&quot;mm&quot;.&quot;yyyy\ &quot;г.&quot;"/>
    <numFmt numFmtId="179" formatCode="[$-FC19]&quot;на &quot;d\ mmmm\ yyyy\ &quot;года&quot;"/>
    <numFmt numFmtId="180" formatCode="\(#,##0\);\(#,##0\);_(* &quot;-&quot;??_);_(@_)"/>
    <numFmt numFmtId="181" formatCode="\(#,##0\);\(\-#,##0\);_(* &quot;-&quot;??_);_(@_)"/>
    <numFmt numFmtId="182" formatCode="_(#,##0_);\(\-#,##0\);_(* &quot;-&quot;??_);_(@_)"/>
  </numFmts>
  <fonts count="89">
    <font>
      <sz val="10"/>
      <name val="Arial Cyr"/>
      <charset val="204"/>
    </font>
    <font>
      <sz val="10"/>
      <name val="Arial Cyr"/>
      <charset val="204"/>
    </font>
    <font>
      <sz val="11"/>
      <name val="Times New Roman"/>
      <family val="1"/>
      <charset val="204"/>
    </font>
    <font>
      <b/>
      <sz val="11"/>
      <name val="Times New Roman"/>
      <family val="1"/>
      <charset val="204"/>
    </font>
    <font>
      <sz val="11"/>
      <name val="Arial Cyr"/>
      <charset val="204"/>
    </font>
    <font>
      <sz val="8"/>
      <name val="Arial Cyr"/>
      <charset val="204"/>
    </font>
    <font>
      <sz val="10"/>
      <name val="Times New Roman"/>
      <family val="1"/>
      <charset val="204"/>
    </font>
    <font>
      <b/>
      <sz val="10"/>
      <name val="Times New Roman"/>
      <family val="1"/>
      <charset val="204"/>
    </font>
    <font>
      <sz val="10"/>
      <name val="Arial Cyr"/>
      <charset val="204"/>
    </font>
    <font>
      <sz val="8"/>
      <name val="Times New Roman"/>
      <family val="1"/>
      <charset val="204"/>
    </font>
    <font>
      <i/>
      <sz val="7"/>
      <name val="Times New Roman"/>
      <family val="1"/>
      <charset val="204"/>
    </font>
    <font>
      <sz val="7"/>
      <name val="Times New Roman"/>
      <family val="1"/>
      <charset val="204"/>
    </font>
    <font>
      <sz val="9"/>
      <name val="Times New Roman"/>
      <family val="1"/>
      <charset val="204"/>
    </font>
    <font>
      <b/>
      <sz val="9"/>
      <name val="Times New Roman"/>
      <family val="1"/>
      <charset val="204"/>
    </font>
    <font>
      <sz val="10"/>
      <color indexed="10"/>
      <name val="Times New Roman"/>
      <family val="1"/>
      <charset val="204"/>
    </font>
    <font>
      <b/>
      <sz val="10"/>
      <color indexed="81"/>
      <name val="Tahoma"/>
      <charset val="204"/>
    </font>
    <font>
      <b/>
      <sz val="10"/>
      <color indexed="81"/>
      <name val="Trajan Pro"/>
      <family val="1"/>
    </font>
    <font>
      <sz val="10"/>
      <color indexed="81"/>
      <name val="Trajan Pro"/>
      <family val="1"/>
    </font>
    <font>
      <b/>
      <sz val="10"/>
      <color indexed="12"/>
      <name val="Times New Roman"/>
      <family val="1"/>
      <charset val="204"/>
    </font>
    <font>
      <sz val="10"/>
      <color indexed="81"/>
      <name val="Tahoma"/>
      <charset val="204"/>
    </font>
    <font>
      <b/>
      <sz val="10"/>
      <color indexed="81"/>
      <name val="Times New Roman"/>
      <family val="1"/>
      <charset val="204"/>
    </font>
    <font>
      <sz val="10"/>
      <color indexed="81"/>
      <name val="Times New Roman"/>
      <family val="1"/>
      <charset val="204"/>
    </font>
    <font>
      <sz val="10"/>
      <color indexed="12"/>
      <name val="Times New Roman"/>
      <family val="1"/>
      <charset val="204"/>
    </font>
    <font>
      <sz val="10"/>
      <name val="TimesET"/>
    </font>
    <font>
      <i/>
      <sz val="8"/>
      <name val="Times New Roman"/>
      <family val="1"/>
      <charset val="204"/>
    </font>
    <font>
      <sz val="10"/>
      <color indexed="22"/>
      <name val="Times New Roman"/>
      <family val="1"/>
      <charset val="204"/>
    </font>
    <font>
      <sz val="10"/>
      <color indexed="55"/>
      <name val="Times New Roman"/>
      <family val="1"/>
      <charset val="204"/>
    </font>
    <font>
      <sz val="8"/>
      <color indexed="22"/>
      <name val="Times New Roman"/>
      <family val="1"/>
      <charset val="204"/>
    </font>
    <font>
      <vertAlign val="subscript"/>
      <sz val="10"/>
      <name val="Times New Roman"/>
      <family val="1"/>
      <charset val="204"/>
    </font>
    <font>
      <sz val="8"/>
      <color indexed="63"/>
      <name val="Times New Roman"/>
      <family val="1"/>
      <charset val="204"/>
    </font>
    <font>
      <b/>
      <sz val="8"/>
      <color indexed="81"/>
      <name val="Tahoma"/>
      <family val="2"/>
      <charset val="204"/>
    </font>
    <font>
      <sz val="8"/>
      <color indexed="81"/>
      <name val="Tahoma"/>
      <family val="2"/>
      <charset val="204"/>
    </font>
    <font>
      <b/>
      <sz val="8"/>
      <color indexed="81"/>
      <name val="Tahoma"/>
      <charset val="204"/>
    </font>
    <font>
      <b/>
      <sz val="10"/>
      <name val="Arial Cyr"/>
      <charset val="204"/>
    </font>
    <font>
      <b/>
      <sz val="8"/>
      <name val="Times New Roman"/>
      <family val="1"/>
      <charset val="204"/>
    </font>
    <font>
      <b/>
      <sz val="10"/>
      <color indexed="22"/>
      <name val="Times New Roman"/>
      <family val="1"/>
      <charset val="204"/>
    </font>
    <font>
      <b/>
      <sz val="12"/>
      <name val="Times New Roman"/>
      <family val="1"/>
      <charset val="204"/>
    </font>
    <font>
      <sz val="8"/>
      <name val="Times New Roman"/>
      <charset val="204"/>
    </font>
    <font>
      <sz val="10"/>
      <color indexed="22"/>
      <name val="Arial Cyr"/>
      <charset val="204"/>
    </font>
    <font>
      <b/>
      <i/>
      <sz val="8"/>
      <name val="Times New Roman"/>
      <family val="1"/>
      <charset val="204"/>
    </font>
    <font>
      <sz val="8"/>
      <color indexed="12"/>
      <name val="Times New Roman"/>
      <family val="1"/>
      <charset val="204"/>
    </font>
    <font>
      <b/>
      <i/>
      <vertAlign val="subscript"/>
      <sz val="12"/>
      <name val="Times New Roman"/>
      <family val="1"/>
      <charset val="204"/>
    </font>
    <font>
      <b/>
      <i/>
      <sz val="12"/>
      <name val="Times New Roman"/>
      <family val="1"/>
      <charset val="204"/>
    </font>
    <font>
      <b/>
      <sz val="9"/>
      <color indexed="81"/>
      <name val="Times New Roman"/>
      <family val="1"/>
      <charset val="204"/>
    </font>
    <font>
      <sz val="9"/>
      <color indexed="81"/>
      <name val="Times New Roman"/>
      <family val="1"/>
      <charset val="204"/>
    </font>
    <font>
      <sz val="12"/>
      <name val="Arial Cyr"/>
      <charset val="204"/>
    </font>
    <font>
      <u/>
      <sz val="11"/>
      <name val="Times New Roman"/>
      <family val="1"/>
      <charset val="204"/>
    </font>
    <font>
      <b/>
      <u/>
      <sz val="11"/>
      <name val="Times New Roman"/>
      <family val="1"/>
      <charset val="204"/>
    </font>
    <font>
      <sz val="10"/>
      <name val="Arial Cyr"/>
      <charset val="204"/>
    </font>
    <font>
      <b/>
      <sz val="10"/>
      <color indexed="16"/>
      <name val="Times New Roman"/>
      <family val="1"/>
      <charset val="204"/>
    </font>
    <font>
      <u/>
      <sz val="9"/>
      <color indexed="81"/>
      <name val="Times New Roman"/>
      <family val="1"/>
      <charset val="204"/>
    </font>
    <font>
      <sz val="11"/>
      <color indexed="22"/>
      <name val="Arial Cyr"/>
      <charset val="204"/>
    </font>
    <font>
      <sz val="9"/>
      <color indexed="22"/>
      <name val="Times New Roman"/>
      <family val="1"/>
      <charset val="204"/>
    </font>
    <font>
      <sz val="11"/>
      <color indexed="10"/>
      <name val="Times New Roman"/>
      <family val="1"/>
      <charset val="204"/>
    </font>
    <font>
      <b/>
      <sz val="11"/>
      <color indexed="10"/>
      <name val="Times New Roman"/>
      <family val="1"/>
      <charset val="204"/>
    </font>
    <font>
      <b/>
      <sz val="10.5"/>
      <color indexed="16"/>
      <name val="Times New Roman"/>
      <family val="1"/>
      <charset val="204"/>
    </font>
    <font>
      <sz val="10"/>
      <name val="Arial"/>
      <family val="2"/>
      <charset val="204"/>
    </font>
    <font>
      <sz val="11"/>
      <color indexed="22"/>
      <name val="Times New Roman"/>
      <family val="1"/>
      <charset val="204"/>
    </font>
    <font>
      <sz val="12"/>
      <name val="Times New Roman"/>
      <family val="1"/>
      <charset val="204"/>
    </font>
    <font>
      <sz val="10"/>
      <color indexed="9"/>
      <name val="Times New Roman"/>
      <family val="1"/>
      <charset val="204"/>
    </font>
    <font>
      <b/>
      <sz val="10"/>
      <color indexed="9"/>
      <name val="Times New Roman"/>
      <family val="1"/>
      <charset val="204"/>
    </font>
    <font>
      <b/>
      <sz val="11"/>
      <color indexed="22"/>
      <name val="Times New Roman"/>
      <family val="1"/>
      <charset val="204"/>
    </font>
    <font>
      <b/>
      <sz val="11"/>
      <color indexed="60"/>
      <name val="Times New Roman"/>
      <family val="1"/>
      <charset val="204"/>
    </font>
    <font>
      <b/>
      <u/>
      <sz val="11"/>
      <color indexed="60"/>
      <name val="Times New Roman"/>
      <family val="1"/>
      <charset val="204"/>
    </font>
    <font>
      <b/>
      <sz val="8.5"/>
      <name val="Times New Roman"/>
      <family val="1"/>
      <charset val="204"/>
    </font>
    <font>
      <b/>
      <sz val="9"/>
      <color indexed="12"/>
      <name val="Times New Roman"/>
      <family val="1"/>
      <charset val="204"/>
    </font>
    <font>
      <b/>
      <sz val="11"/>
      <color indexed="12"/>
      <name val="Times New Roman"/>
      <family val="1"/>
      <charset val="204"/>
    </font>
    <font>
      <b/>
      <i/>
      <sz val="7"/>
      <name val="Times New Roman"/>
      <family val="1"/>
      <charset val="204"/>
    </font>
    <font>
      <sz val="10"/>
      <color indexed="16"/>
      <name val="Times New Roman"/>
      <family val="1"/>
      <charset val="204"/>
    </font>
    <font>
      <b/>
      <sz val="16"/>
      <name val="Times New Roman"/>
      <family val="1"/>
      <charset val="204"/>
    </font>
    <font>
      <b/>
      <sz val="14"/>
      <name val="Times New Roman"/>
      <family val="1"/>
      <charset val="204"/>
    </font>
    <font>
      <sz val="8"/>
      <color indexed="81"/>
      <name val="Tahoma"/>
      <charset val="204"/>
    </font>
    <font>
      <b/>
      <sz val="8"/>
      <color indexed="81"/>
      <name val="Times New Roman"/>
      <family val="1"/>
      <charset val="204"/>
    </font>
    <font>
      <sz val="8"/>
      <color indexed="81"/>
      <name val="Times New Roman"/>
      <family val="1"/>
      <charset val="204"/>
    </font>
    <font>
      <sz val="9"/>
      <color indexed="16"/>
      <name val="Times New Roman"/>
      <family val="1"/>
      <charset val="204"/>
    </font>
    <font>
      <b/>
      <sz val="9"/>
      <color indexed="16"/>
      <name val="Times New Roman"/>
      <family val="1"/>
      <charset val="204"/>
    </font>
    <font>
      <sz val="8"/>
      <color indexed="16"/>
      <name val="Times New Roman"/>
      <family val="1"/>
      <charset val="204"/>
    </font>
    <font>
      <b/>
      <sz val="8"/>
      <color indexed="16"/>
      <name val="Times New Roman"/>
      <family val="1"/>
      <charset val="204"/>
    </font>
    <font>
      <i/>
      <sz val="10"/>
      <color indexed="16"/>
      <name val="Times New Roman"/>
      <family val="1"/>
      <charset val="204"/>
    </font>
    <font>
      <i/>
      <sz val="9"/>
      <color indexed="16"/>
      <name val="Times New Roman"/>
      <family val="1"/>
      <charset val="204"/>
    </font>
    <font>
      <vertAlign val="superscript"/>
      <sz val="11"/>
      <name val="Times New Roman"/>
      <family val="1"/>
      <charset val="204"/>
    </font>
    <font>
      <sz val="10"/>
      <name val="Times New Roman CYR"/>
    </font>
    <font>
      <b/>
      <sz val="10.5"/>
      <color indexed="22"/>
      <name val="Times New Roman"/>
      <family val="1"/>
      <charset val="204"/>
    </font>
    <font>
      <b/>
      <sz val="10"/>
      <color indexed="10"/>
      <name val="Times New Roman"/>
      <family val="1"/>
      <charset val="204"/>
    </font>
    <font>
      <b/>
      <u/>
      <sz val="10"/>
      <color indexed="16"/>
      <name val="Times New Roman"/>
      <family val="1"/>
      <charset val="204"/>
    </font>
    <font>
      <b/>
      <sz val="10.5"/>
      <name val="Times New Roman"/>
      <family val="1"/>
      <charset val="204"/>
    </font>
    <font>
      <b/>
      <u/>
      <sz val="10"/>
      <color indexed="12"/>
      <name val="Times New Roman"/>
      <family val="1"/>
      <charset val="204"/>
    </font>
    <font>
      <sz val="9"/>
      <color indexed="81"/>
      <name val="Tahoma"/>
      <charset val="1"/>
    </font>
    <font>
      <u/>
      <sz val="8"/>
      <color indexed="81"/>
      <name val="Times New Roman"/>
      <family val="1"/>
      <charset val="204"/>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1"/>
        <bgColor indexed="64"/>
      </patternFill>
    </fill>
    <fill>
      <patternFill patternType="solid">
        <fgColor indexed="45"/>
        <bgColor indexed="64"/>
      </patternFill>
    </fill>
    <fill>
      <patternFill patternType="solid">
        <fgColor indexed="4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thin">
        <color indexed="64"/>
      </right>
      <top/>
      <bottom/>
      <diagonal/>
    </border>
  </borders>
  <cellStyleXfs count="5">
    <xf numFmtId="0" fontId="0" fillId="0" borderId="0"/>
    <xf numFmtId="0" fontId="23" fillId="0" borderId="0"/>
    <xf numFmtId="0" fontId="6" fillId="0" borderId="0"/>
    <xf numFmtId="9" fontId="1" fillId="0" borderId="0" applyFont="0" applyFill="0" applyBorder="0" applyAlignment="0" applyProtection="0"/>
    <xf numFmtId="165" fontId="1" fillId="0" borderId="0" applyFont="0" applyFill="0" applyBorder="0" applyAlignment="0" applyProtection="0"/>
  </cellStyleXfs>
  <cellXfs count="894">
    <xf numFmtId="0" fontId="0" fillId="0" borderId="0" xfId="0"/>
    <xf numFmtId="0" fontId="0" fillId="2" borderId="0" xfId="0" applyFill="1"/>
    <xf numFmtId="0" fontId="0" fillId="2" borderId="0" xfId="0"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6" fillId="2"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wrapText="1" indent="2"/>
      <protection locked="0"/>
    </xf>
    <xf numFmtId="49" fontId="18" fillId="2" borderId="0" xfId="0" applyNumberFormat="1" applyFont="1" applyFill="1" applyAlignment="1" applyProtection="1">
      <alignment horizontal="left" vertical="center"/>
      <protection locked="0"/>
    </xf>
    <xf numFmtId="0" fontId="6" fillId="3" borderId="1" xfId="0" applyFont="1" applyFill="1" applyBorder="1" applyAlignment="1">
      <alignment horizontal="center" vertical="top" wrapText="1"/>
    </xf>
    <xf numFmtId="0" fontId="0" fillId="3" borderId="0" xfId="0" applyFill="1"/>
    <xf numFmtId="0" fontId="33" fillId="2" borderId="0" xfId="0" applyFont="1" applyFill="1"/>
    <xf numFmtId="0" fontId="0" fillId="2" borderId="0" xfId="0" applyFill="1" applyAlignment="1">
      <alignment horizontal="left"/>
    </xf>
    <xf numFmtId="0" fontId="33" fillId="3" borderId="0" xfId="0" applyFont="1" applyFill="1"/>
    <xf numFmtId="0" fontId="0" fillId="3" borderId="0" xfId="0" applyFill="1" applyAlignment="1">
      <alignment horizontal="left"/>
    </xf>
    <xf numFmtId="0" fontId="7" fillId="3"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49" fontId="6" fillId="3" borderId="1" xfId="0" applyNumberFormat="1" applyFont="1" applyFill="1" applyBorder="1" applyAlignment="1">
      <alignment horizontal="left" vertical="top" wrapText="1"/>
    </xf>
    <xf numFmtId="0" fontId="0" fillId="3" borderId="0" xfId="0" applyFill="1" applyProtection="1">
      <protection hidden="1"/>
    </xf>
    <xf numFmtId="0" fontId="0" fillId="2" borderId="0" xfId="0" applyFill="1" applyProtection="1">
      <protection hidden="1"/>
    </xf>
    <xf numFmtId="0" fontId="6" fillId="3" borderId="0" xfId="0" applyFont="1" applyFill="1" applyProtection="1">
      <protection hidden="1"/>
    </xf>
    <xf numFmtId="0" fontId="6" fillId="2" borderId="0" xfId="0" applyFont="1" applyFill="1" applyProtection="1">
      <protection hidden="1"/>
    </xf>
    <xf numFmtId="0" fontId="9" fillId="2" borderId="0" xfId="0" applyFont="1" applyFill="1" applyAlignment="1" applyProtection="1">
      <alignment vertical="top" wrapText="1"/>
      <protection hidden="1"/>
    </xf>
    <xf numFmtId="0" fontId="25" fillId="2" borderId="0" xfId="0" applyFont="1" applyFill="1" applyProtection="1">
      <protection hidden="1"/>
    </xf>
    <xf numFmtId="0" fontId="26" fillId="2" borderId="0" xfId="0" applyFont="1" applyFill="1" applyProtection="1">
      <protection hidden="1"/>
    </xf>
    <xf numFmtId="0" fontId="13" fillId="3" borderId="1" xfId="0" applyFont="1" applyFill="1" applyBorder="1" applyAlignment="1" applyProtection="1">
      <alignment horizontal="center" vertical="center" wrapText="1"/>
      <protection hidden="1"/>
    </xf>
    <xf numFmtId="0" fontId="27" fillId="2" borderId="0" xfId="0" applyFont="1" applyFill="1" applyAlignment="1" applyProtection="1">
      <alignment vertical="top" wrapText="1"/>
      <protection hidden="1"/>
    </xf>
    <xf numFmtId="0" fontId="13" fillId="3" borderId="1" xfId="0" applyFont="1" applyFill="1" applyBorder="1" applyAlignment="1" applyProtection="1">
      <alignment horizontal="center" vertical="top" wrapText="1"/>
      <protection hidden="1"/>
    </xf>
    <xf numFmtId="0" fontId="6" fillId="3" borderId="1" xfId="0" applyFont="1" applyFill="1" applyBorder="1" applyAlignment="1" applyProtection="1">
      <alignment horizontal="center" vertical="top" wrapText="1"/>
      <protection hidden="1"/>
    </xf>
    <xf numFmtId="0" fontId="6" fillId="3" borderId="1" xfId="0" applyFont="1" applyFill="1" applyBorder="1" applyAlignment="1" applyProtection="1">
      <alignment horizontal="center" vertical="center"/>
      <protection hidden="1"/>
    </xf>
    <xf numFmtId="2" fontId="29" fillId="2" borderId="0" xfId="1" applyNumberFormat="1" applyFont="1" applyFill="1" applyAlignment="1" applyProtection="1">
      <alignment vertical="top"/>
      <protection hidden="1"/>
    </xf>
    <xf numFmtId="0" fontId="3" fillId="2" borderId="1" xfId="0" applyFont="1" applyFill="1" applyBorder="1" applyAlignment="1" applyProtection="1">
      <alignment horizontal="center" vertical="top" wrapText="1"/>
      <protection hidden="1"/>
    </xf>
    <xf numFmtId="169" fontId="27" fillId="2" borderId="0" xfId="0" applyNumberFormat="1" applyFont="1" applyFill="1" applyAlignment="1" applyProtection="1">
      <alignment vertical="top" wrapText="1"/>
      <protection hidden="1"/>
    </xf>
    <xf numFmtId="2" fontId="27" fillId="2" borderId="0" xfId="0" applyNumberFormat="1" applyFont="1" applyFill="1" applyAlignment="1" applyProtection="1">
      <alignment vertical="top" wrapText="1"/>
      <protection hidden="1"/>
    </xf>
    <xf numFmtId="2" fontId="25" fillId="2" borderId="0" xfId="0" applyNumberFormat="1" applyFont="1" applyFill="1" applyProtection="1">
      <protection hidden="1"/>
    </xf>
    <xf numFmtId="2" fontId="9" fillId="2" borderId="0" xfId="0" applyNumberFormat="1" applyFont="1" applyFill="1" applyAlignment="1" applyProtection="1">
      <alignment vertical="top" wrapText="1"/>
      <protection hidden="1"/>
    </xf>
    <xf numFmtId="2" fontId="6" fillId="2" borderId="0" xfId="0" applyNumberFormat="1" applyFont="1" applyFill="1" applyProtection="1">
      <protection hidden="1"/>
    </xf>
    <xf numFmtId="0" fontId="29" fillId="2" borderId="0" xfId="1" applyFont="1" applyFill="1" applyAlignment="1" applyProtection="1">
      <alignment horizontal="right" vertical="top"/>
      <protection hidden="1"/>
    </xf>
    <xf numFmtId="0" fontId="29" fillId="2" borderId="0" xfId="1" applyFont="1" applyFill="1" applyAlignment="1" applyProtection="1">
      <alignment horizontal="left" vertical="top" indent="1"/>
      <protection hidden="1"/>
    </xf>
    <xf numFmtId="0" fontId="29" fillId="2" borderId="0" xfId="1" quotePrefix="1" applyFont="1" applyFill="1" applyAlignment="1" applyProtection="1">
      <alignment horizontal="left" vertical="top" indent="1"/>
      <protection hidden="1"/>
    </xf>
    <xf numFmtId="0" fontId="29" fillId="2" borderId="0" xfId="1" applyFont="1" applyFill="1" applyAlignment="1" applyProtection="1">
      <alignment vertical="top"/>
      <protection hidden="1"/>
    </xf>
    <xf numFmtId="0" fontId="29" fillId="2" borderId="0" xfId="1" applyFont="1" applyFill="1" applyAlignment="1" applyProtection="1">
      <alignment horizontal="left" vertical="top" wrapText="1" indent="1"/>
      <protection hidden="1"/>
    </xf>
    <xf numFmtId="0" fontId="29" fillId="2" borderId="0" xfId="1" quotePrefix="1" applyFont="1" applyFill="1" applyAlignment="1" applyProtection="1">
      <alignment horizontal="left" vertical="top"/>
      <protection hidden="1"/>
    </xf>
    <xf numFmtId="0" fontId="29" fillId="2" borderId="0" xfId="1" quotePrefix="1" applyFont="1" applyFill="1" applyAlignment="1" applyProtection="1">
      <alignment horizontal="left" vertical="top" wrapText="1" indent="1"/>
      <protection hidden="1"/>
    </xf>
    <xf numFmtId="49" fontId="35" fillId="2" borderId="0" xfId="0" applyNumberFormat="1" applyFont="1" applyFill="1" applyAlignment="1" applyProtection="1">
      <alignment horizontal="center" vertical="top" wrapText="1"/>
      <protection hidden="1"/>
    </xf>
    <xf numFmtId="0" fontId="25" fillId="2" borderId="0" xfId="0" applyFont="1" applyFill="1" applyAlignment="1" applyProtection="1">
      <alignment horizontal="center" vertical="top" wrapText="1"/>
      <protection hidden="1"/>
    </xf>
    <xf numFmtId="49" fontId="35" fillId="2" borderId="0" xfId="0" quotePrefix="1" applyNumberFormat="1" applyFont="1" applyFill="1" applyAlignment="1" applyProtection="1">
      <alignment horizontal="center" vertical="top" wrapText="1"/>
      <protection hidden="1"/>
    </xf>
    <xf numFmtId="0" fontId="25" fillId="2" borderId="0" xfId="0" applyFont="1" applyFill="1" applyAlignment="1" applyProtection="1">
      <alignment vertical="top" wrapText="1"/>
      <protection hidden="1"/>
    </xf>
    <xf numFmtId="0" fontId="13" fillId="3" borderId="1" xfId="0" applyFont="1" applyFill="1" applyBorder="1" applyAlignment="1" applyProtection="1">
      <alignment horizontal="center" vertical="center"/>
      <protection hidden="1"/>
    </xf>
    <xf numFmtId="0" fontId="25" fillId="2" borderId="0" xfId="0" applyFont="1" applyFill="1" applyAlignment="1" applyProtection="1">
      <alignment wrapText="1"/>
      <protection hidden="1"/>
    </xf>
    <xf numFmtId="0" fontId="25" fillId="2" borderId="0" xfId="0" quotePrefix="1" applyFont="1" applyFill="1" applyAlignment="1" applyProtection="1">
      <alignment horizontal="left" wrapText="1"/>
      <protection hidden="1"/>
    </xf>
    <xf numFmtId="49" fontId="6" fillId="3" borderId="1" xfId="0" applyNumberFormat="1" applyFont="1" applyFill="1" applyBorder="1" applyAlignment="1" applyProtection="1">
      <alignment horizontal="center" vertical="top"/>
      <protection hidden="1"/>
    </xf>
    <xf numFmtId="0" fontId="7" fillId="3" borderId="1" xfId="0" quotePrefix="1" applyFont="1" applyFill="1" applyBorder="1" applyAlignment="1" applyProtection="1">
      <alignment horizontal="left" vertical="center" wrapText="1"/>
      <protection hidden="1"/>
    </xf>
    <xf numFmtId="164" fontId="7" fillId="3" borderId="1" xfId="0" applyNumberFormat="1" applyFont="1" applyFill="1" applyBorder="1" applyAlignment="1" applyProtection="1">
      <alignment horizontal="center" vertical="center" shrinkToFit="1"/>
      <protection hidden="1"/>
    </xf>
    <xf numFmtId="170" fontId="7" fillId="3" borderId="1" xfId="0" applyNumberFormat="1" applyFont="1" applyFill="1" applyBorder="1" applyAlignment="1" applyProtection="1">
      <alignment horizontal="center" vertical="center"/>
      <protection hidden="1"/>
    </xf>
    <xf numFmtId="0" fontId="25" fillId="2" borderId="0" xfId="0" quotePrefix="1" applyFont="1" applyFill="1" applyAlignment="1" applyProtection="1">
      <alignment horizontal="left" vertical="top" wrapText="1"/>
      <protection hidden="1"/>
    </xf>
    <xf numFmtId="164" fontId="25" fillId="2" borderId="0" xfId="0" applyNumberFormat="1" applyFont="1" applyFill="1" applyAlignment="1" applyProtection="1">
      <alignment wrapText="1"/>
      <protection hidden="1"/>
    </xf>
    <xf numFmtId="0" fontId="6" fillId="3" borderId="1" xfId="0" quotePrefix="1" applyFont="1" applyFill="1" applyBorder="1" applyAlignment="1" applyProtection="1">
      <alignment horizontal="left" vertical="center" wrapText="1"/>
      <protection hidden="1"/>
    </xf>
    <xf numFmtId="164" fontId="6" fillId="3" borderId="1" xfId="0" applyNumberFormat="1" applyFont="1" applyFill="1" applyBorder="1" applyAlignment="1" applyProtection="1">
      <alignment horizontal="center" vertical="center" shrinkToFit="1"/>
      <protection hidden="1"/>
    </xf>
    <xf numFmtId="170" fontId="6" fillId="3" borderId="1" xfId="0" applyNumberFormat="1" applyFont="1" applyFill="1" applyBorder="1" applyAlignment="1" applyProtection="1">
      <alignment horizontal="center" vertical="center"/>
      <protection hidden="1"/>
    </xf>
    <xf numFmtId="170" fontId="25" fillId="2" borderId="0" xfId="0" applyNumberFormat="1" applyFont="1" applyFill="1" applyAlignment="1" applyProtection="1">
      <alignment wrapText="1"/>
      <protection hidden="1"/>
    </xf>
    <xf numFmtId="170" fontId="25" fillId="2" borderId="0" xfId="0" applyNumberFormat="1" applyFont="1" applyFill="1" applyProtection="1">
      <protection hidden="1"/>
    </xf>
    <xf numFmtId="0" fontId="8" fillId="2" borderId="0" xfId="0" applyFont="1" applyFill="1" applyProtection="1">
      <protection hidden="1"/>
    </xf>
    <xf numFmtId="0" fontId="6" fillId="3" borderId="1" xfId="0" applyFont="1" applyFill="1" applyBorder="1" applyAlignment="1" applyProtection="1">
      <alignment horizontal="left" vertical="center" wrapText="1"/>
      <protection hidden="1"/>
    </xf>
    <xf numFmtId="0" fontId="7" fillId="3" borderId="1" xfId="0" applyFont="1" applyFill="1" applyBorder="1" applyAlignment="1" applyProtection="1">
      <alignment horizontal="left" vertical="center" wrapText="1"/>
      <protection hidden="1"/>
    </xf>
    <xf numFmtId="170" fontId="13" fillId="3" borderId="1" xfId="0" applyNumberFormat="1" applyFont="1" applyFill="1" applyBorder="1" applyAlignment="1" applyProtection="1">
      <alignment horizontal="center" vertical="center"/>
      <protection hidden="1"/>
    </xf>
    <xf numFmtId="170" fontId="7" fillId="3" borderId="1" xfId="0" applyNumberFormat="1" applyFont="1" applyFill="1" applyBorder="1" applyAlignment="1" applyProtection="1">
      <alignment horizontal="center" vertical="center" shrinkToFit="1"/>
      <protection hidden="1"/>
    </xf>
    <xf numFmtId="164" fontId="25" fillId="2" borderId="0" xfId="0" applyNumberFormat="1" applyFont="1" applyFill="1" applyProtection="1">
      <protection hidden="1"/>
    </xf>
    <xf numFmtId="170" fontId="6" fillId="3" borderId="1" xfId="0" applyNumberFormat="1" applyFont="1" applyFill="1" applyBorder="1" applyAlignment="1" applyProtection="1">
      <alignment horizontal="center" vertical="center" shrinkToFit="1"/>
      <protection hidden="1"/>
    </xf>
    <xf numFmtId="49" fontId="6" fillId="3" borderId="1" xfId="0" quotePrefix="1" applyNumberFormat="1" applyFont="1" applyFill="1" applyBorder="1" applyAlignment="1" applyProtection="1">
      <alignment horizontal="center" vertical="top"/>
      <protection hidden="1"/>
    </xf>
    <xf numFmtId="0" fontId="6" fillId="3" borderId="1" xfId="0" quotePrefix="1" applyFont="1" applyFill="1" applyBorder="1" applyAlignment="1" applyProtection="1">
      <alignment horizontal="left" wrapText="1"/>
      <protection hidden="1"/>
    </xf>
    <xf numFmtId="0" fontId="7" fillId="3" borderId="1" xfId="0" applyFont="1" applyFill="1" applyBorder="1" applyAlignment="1" applyProtection="1">
      <alignment horizontal="center" vertical="center"/>
      <protection hidden="1"/>
    </xf>
    <xf numFmtId="0" fontId="45" fillId="2" borderId="0" xfId="0" applyFont="1" applyFill="1"/>
    <xf numFmtId="0" fontId="2" fillId="3" borderId="0" xfId="0" applyFont="1" applyFill="1" applyAlignment="1">
      <alignment horizontal="justify" vertical="top" wrapText="1"/>
    </xf>
    <xf numFmtId="0" fontId="2" fillId="3" borderId="0" xfId="0" quotePrefix="1" applyFont="1" applyFill="1" applyAlignment="1">
      <alignment horizontal="left" vertical="top" wrapText="1"/>
    </xf>
    <xf numFmtId="173" fontId="6" fillId="3" borderId="1" xfId="4" applyNumberFormat="1" applyFont="1" applyFill="1" applyBorder="1" applyAlignment="1" applyProtection="1">
      <alignment horizontal="center" vertical="center" shrinkToFit="1"/>
      <protection locked="0"/>
    </xf>
    <xf numFmtId="173" fontId="6" fillId="3" borderId="2" xfId="4" applyNumberFormat="1" applyFont="1" applyFill="1" applyBorder="1" applyAlignment="1" applyProtection="1">
      <alignment horizontal="center" vertical="center" shrinkToFit="1"/>
      <protection locked="0"/>
    </xf>
    <xf numFmtId="173" fontId="6" fillId="3" borderId="3" xfId="4" applyNumberFormat="1" applyFont="1" applyFill="1" applyBorder="1" applyAlignment="1" applyProtection="1">
      <alignment horizontal="center" vertical="center" shrinkToFit="1"/>
      <protection locked="0"/>
    </xf>
    <xf numFmtId="0" fontId="1" fillId="2" borderId="0" xfId="0" applyFont="1" applyFill="1" applyAlignment="1" applyProtection="1">
      <alignment horizontal="left" vertical="center"/>
      <protection locked="0"/>
    </xf>
    <xf numFmtId="173" fontId="6" fillId="4" borderId="1" xfId="4" applyNumberFormat="1" applyFont="1" applyFill="1" applyBorder="1" applyAlignment="1" applyProtection="1">
      <alignment horizontal="center" vertical="center" shrinkToFit="1"/>
      <protection hidden="1"/>
    </xf>
    <xf numFmtId="173" fontId="6" fillId="4" borderId="4" xfId="4" applyNumberFormat="1" applyFont="1" applyFill="1" applyBorder="1" applyAlignment="1" applyProtection="1">
      <alignment horizontal="center" vertical="center" shrinkToFit="1"/>
      <protection hidden="1"/>
    </xf>
    <xf numFmtId="173" fontId="6" fillId="4" borderId="2" xfId="4" applyNumberFormat="1" applyFont="1" applyFill="1" applyBorder="1" applyAlignment="1" applyProtection="1">
      <alignment horizontal="center" vertical="center" shrinkToFit="1"/>
      <protection hidden="1"/>
    </xf>
    <xf numFmtId="173" fontId="7" fillId="4" borderId="1" xfId="4" applyNumberFormat="1" applyFont="1" applyFill="1" applyBorder="1" applyAlignment="1" applyProtection="1">
      <alignment horizontal="center" vertical="center" shrinkToFit="1"/>
      <protection hidden="1"/>
    </xf>
    <xf numFmtId="173" fontId="6" fillId="4" borderId="3" xfId="4" applyNumberFormat="1" applyFont="1" applyFill="1" applyBorder="1" applyAlignment="1" applyProtection="1">
      <alignment horizontal="center" vertical="center" shrinkToFit="1"/>
      <protection hidden="1"/>
    </xf>
    <xf numFmtId="0" fontId="7" fillId="5" borderId="5" xfId="0" applyFont="1" applyFill="1" applyBorder="1" applyAlignment="1" applyProtection="1">
      <alignment horizontal="center" vertical="center"/>
      <protection locked="0"/>
    </xf>
    <xf numFmtId="173" fontId="6" fillId="3" borderId="6" xfId="4" applyNumberFormat="1" applyFont="1" applyFill="1" applyBorder="1" applyAlignment="1" applyProtection="1">
      <alignment horizontal="center" vertical="center" shrinkToFit="1"/>
      <protection locked="0"/>
    </xf>
    <xf numFmtId="179" fontId="6" fillId="3" borderId="0" xfId="0" applyNumberFormat="1" applyFont="1" applyFill="1" applyAlignment="1" applyProtection="1">
      <alignment horizontal="left" shrinkToFit="1"/>
      <protection hidden="1"/>
    </xf>
    <xf numFmtId="179" fontId="3" fillId="3" borderId="0" xfId="0" applyNumberFormat="1" applyFont="1" applyFill="1" applyAlignment="1" applyProtection="1">
      <alignment horizontal="right" shrinkToFit="1"/>
      <protection hidden="1"/>
    </xf>
    <xf numFmtId="0" fontId="38" fillId="2" borderId="0" xfId="0" applyFont="1" applyFill="1" applyAlignment="1" applyProtection="1">
      <alignment horizontal="left" vertical="center"/>
      <protection locked="0"/>
    </xf>
    <xf numFmtId="0" fontId="25" fillId="2" borderId="0" xfId="0" applyFont="1" applyFill="1" applyAlignment="1" applyProtection="1">
      <alignment horizontal="left" vertical="center"/>
      <protection locked="0"/>
    </xf>
    <xf numFmtId="0" fontId="7" fillId="3" borderId="7" xfId="0" applyFont="1" applyFill="1" applyBorder="1" applyAlignment="1" applyProtection="1">
      <alignment horizontal="left" vertical="center"/>
      <protection hidden="1"/>
    </xf>
    <xf numFmtId="164" fontId="7" fillId="3" borderId="7" xfId="0" applyNumberFormat="1" applyFont="1" applyFill="1" applyBorder="1" applyAlignment="1" applyProtection="1">
      <alignment horizontal="center" vertical="center"/>
      <protection hidden="1"/>
    </xf>
    <xf numFmtId="0" fontId="13" fillId="3" borderId="8" xfId="0" quotePrefix="1" applyFont="1" applyFill="1" applyBorder="1" applyAlignment="1" applyProtection="1">
      <alignment horizontal="center" vertical="center" wrapText="1"/>
      <protection hidden="1"/>
    </xf>
    <xf numFmtId="164" fontId="13" fillId="3" borderId="9" xfId="0" applyNumberFormat="1" applyFont="1" applyFill="1" applyBorder="1" applyAlignment="1" applyProtection="1">
      <alignment horizontal="left" vertical="center"/>
      <protection hidden="1"/>
    </xf>
    <xf numFmtId="0" fontId="13" fillId="3" borderId="9" xfId="0" applyFont="1" applyFill="1" applyBorder="1" applyAlignment="1" applyProtection="1">
      <alignment horizontal="left" vertical="center"/>
      <protection hidden="1"/>
    </xf>
    <xf numFmtId="164" fontId="13" fillId="3" borderId="10" xfId="0" applyNumberFormat="1" applyFont="1" applyFill="1" applyBorder="1" applyAlignment="1" applyProtection="1">
      <alignment horizontal="left" vertical="center"/>
      <protection hidden="1"/>
    </xf>
    <xf numFmtId="0" fontId="13" fillId="3" borderId="8" xfId="0" quotePrefix="1" applyFont="1" applyFill="1" applyBorder="1" applyAlignment="1" applyProtection="1">
      <alignment horizontal="right" vertical="center" wrapText="1"/>
      <protection hidden="1"/>
    </xf>
    <xf numFmtId="164" fontId="13" fillId="3" borderId="9" xfId="0" applyNumberFormat="1" applyFont="1" applyFill="1" applyBorder="1" applyAlignment="1" applyProtection="1">
      <alignment horizontal="right" vertical="center" wrapText="1"/>
      <protection hidden="1"/>
    </xf>
    <xf numFmtId="0" fontId="13" fillId="3" borderId="9" xfId="0" applyFont="1" applyFill="1" applyBorder="1" applyAlignment="1" applyProtection="1">
      <alignment horizontal="center" vertical="center" wrapText="1"/>
      <protection hidden="1"/>
    </xf>
    <xf numFmtId="164" fontId="13" fillId="3" borderId="9" xfId="0" applyNumberFormat="1" applyFont="1" applyFill="1" applyBorder="1" applyAlignment="1" applyProtection="1">
      <alignment horizontal="left" vertical="center" wrapText="1"/>
      <protection hidden="1"/>
    </xf>
    <xf numFmtId="164" fontId="13" fillId="3" borderId="10" xfId="0" applyNumberFormat="1" applyFont="1" applyFill="1" applyBorder="1" applyAlignment="1" applyProtection="1">
      <alignment horizontal="left" vertical="center" wrapText="1"/>
      <protection hidden="1"/>
    </xf>
    <xf numFmtId="174" fontId="6" fillId="2" borderId="1" xfId="0" applyNumberFormat="1" applyFont="1" applyFill="1" applyBorder="1" applyAlignment="1" applyProtection="1">
      <alignment horizontal="center" vertical="center"/>
      <protection locked="0"/>
    </xf>
    <xf numFmtId="0" fontId="49" fillId="2" borderId="0" xfId="0" applyFont="1" applyFill="1" applyAlignment="1" applyProtection="1">
      <alignment horizontal="left" vertical="center"/>
      <protection locked="0"/>
    </xf>
    <xf numFmtId="0" fontId="49" fillId="2" borderId="0" xfId="0" quotePrefix="1" applyFont="1" applyFill="1" applyAlignment="1" applyProtection="1">
      <alignment horizontal="left" vertical="center"/>
      <protection locked="0"/>
    </xf>
    <xf numFmtId="177" fontId="13" fillId="3" borderId="8" xfId="0" quotePrefix="1" applyNumberFormat="1" applyFont="1" applyFill="1" applyBorder="1" applyAlignment="1" applyProtection="1">
      <alignment horizontal="center" vertical="center" wrapText="1"/>
      <protection hidden="1"/>
    </xf>
    <xf numFmtId="177" fontId="13" fillId="3" borderId="9" xfId="0" applyNumberFormat="1" applyFont="1" applyFill="1" applyBorder="1" applyAlignment="1" applyProtection="1">
      <alignment horizontal="center" vertical="center" wrapText="1"/>
      <protection hidden="1"/>
    </xf>
    <xf numFmtId="175" fontId="13" fillId="3" borderId="10" xfId="0" applyNumberFormat="1" applyFont="1" applyFill="1" applyBorder="1" applyAlignment="1" applyProtection="1">
      <alignment horizontal="center" vertical="center" wrapText="1"/>
      <protection hidden="1"/>
    </xf>
    <xf numFmtId="175" fontId="13" fillId="3" borderId="8" xfId="0" quotePrefix="1" applyNumberFormat="1" applyFont="1" applyFill="1" applyBorder="1" applyAlignment="1" applyProtection="1">
      <alignment horizontal="center" vertical="center" wrapText="1"/>
      <protection hidden="1"/>
    </xf>
    <xf numFmtId="175" fontId="13" fillId="3" borderId="9" xfId="0" applyNumberFormat="1" applyFont="1" applyFill="1" applyBorder="1" applyAlignment="1" applyProtection="1">
      <alignment horizontal="center" vertical="center" wrapText="1"/>
      <protection hidden="1"/>
    </xf>
    <xf numFmtId="0" fontId="49" fillId="2" borderId="0" xfId="0" applyFont="1" applyFill="1" applyAlignment="1" applyProtection="1">
      <alignment horizontal="right" vertical="center"/>
      <protection locked="0"/>
    </xf>
    <xf numFmtId="0" fontId="47" fillId="3" borderId="0" xfId="0" quotePrefix="1" applyFont="1" applyFill="1" applyAlignment="1">
      <alignment horizontal="left" vertical="top" wrapText="1"/>
    </xf>
    <xf numFmtId="0" fontId="2" fillId="3" borderId="0" xfId="0" quotePrefix="1" applyFont="1" applyFill="1" applyAlignment="1">
      <alignment horizontal="justify" vertical="top" wrapText="1"/>
    </xf>
    <xf numFmtId="49" fontId="7" fillId="2" borderId="0" xfId="0" applyNumberFormat="1" applyFont="1" applyFill="1" applyAlignment="1" applyProtection="1">
      <alignment horizontal="left" vertical="center"/>
      <protection locked="0"/>
    </xf>
    <xf numFmtId="0" fontId="6" fillId="3" borderId="0" xfId="0" applyFont="1" applyFill="1"/>
    <xf numFmtId="0" fontId="56" fillId="3" borderId="0" xfId="0" applyFont="1" applyFill="1" applyAlignment="1">
      <alignment horizontal="center"/>
    </xf>
    <xf numFmtId="0" fontId="6" fillId="3" borderId="0" xfId="0" applyFont="1" applyFill="1" applyAlignment="1">
      <alignment horizontal="justify"/>
    </xf>
    <xf numFmtId="0" fontId="6" fillId="2" borderId="0" xfId="0" applyFont="1" applyFill="1" applyAlignment="1" applyProtection="1">
      <alignment horizontal="left" vertical="center"/>
      <protection hidden="1"/>
    </xf>
    <xf numFmtId="0" fontId="6" fillId="2" borderId="0" xfId="0" applyFont="1" applyFill="1" applyAlignment="1" applyProtection="1">
      <alignment horizontal="left"/>
      <protection hidden="1"/>
    </xf>
    <xf numFmtId="49" fontId="18" fillId="2" borderId="0" xfId="0" quotePrefix="1" applyNumberFormat="1" applyFont="1" applyFill="1" applyAlignment="1" applyProtection="1">
      <alignment horizontal="left" vertical="center" wrapText="1"/>
      <protection hidden="1"/>
    </xf>
    <xf numFmtId="0" fontId="6" fillId="2" borderId="0" xfId="0" applyFont="1" applyFill="1" applyAlignment="1" applyProtection="1">
      <alignment horizontal="center" vertical="center"/>
      <protection hidden="1"/>
    </xf>
    <xf numFmtId="49" fontId="18" fillId="2" borderId="0" xfId="0" applyNumberFormat="1" applyFont="1" applyFill="1" applyAlignment="1" applyProtection="1">
      <alignment horizontal="left" vertical="center"/>
      <protection hidden="1"/>
    </xf>
    <xf numFmtId="0" fontId="49" fillId="2" borderId="0" xfId="0" applyFont="1" applyFill="1" applyAlignment="1" applyProtection="1">
      <alignment horizontal="left" vertical="center"/>
      <protection hidden="1"/>
    </xf>
    <xf numFmtId="173" fontId="25" fillId="2" borderId="0" xfId="0" applyNumberFormat="1" applyFont="1" applyFill="1" applyAlignment="1" applyProtection="1">
      <alignment horizontal="left" vertical="center"/>
      <protection hidden="1"/>
    </xf>
    <xf numFmtId="173" fontId="25" fillId="2" borderId="0" xfId="0" applyNumberFormat="1" applyFont="1" applyFill="1" applyAlignment="1" applyProtection="1">
      <alignment horizontal="center" vertical="center"/>
      <protection hidden="1"/>
    </xf>
    <xf numFmtId="0" fontId="0" fillId="2" borderId="0" xfId="0" applyFill="1" applyAlignment="1" applyProtection="1">
      <alignment horizontal="left" vertical="center"/>
      <protection hidden="1"/>
    </xf>
    <xf numFmtId="0" fontId="7" fillId="2" borderId="0" xfId="0" applyFont="1" applyFill="1" applyAlignment="1" applyProtection="1">
      <alignment horizontal="center" vertical="center"/>
      <protection locked="0"/>
    </xf>
    <xf numFmtId="174" fontId="6" fillId="2" borderId="0" xfId="0" applyNumberFormat="1" applyFont="1" applyFill="1" applyAlignment="1" applyProtection="1">
      <alignment horizontal="center" vertical="center"/>
      <protection locked="0"/>
    </xf>
    <xf numFmtId="174" fontId="6" fillId="2" borderId="0" xfId="0" applyNumberFormat="1" applyFont="1" applyFill="1" applyAlignment="1" applyProtection="1">
      <alignment horizontal="center" vertical="center"/>
      <protection hidden="1"/>
    </xf>
    <xf numFmtId="0" fontId="2" fillId="3" borderId="0" xfId="0" applyFont="1" applyFill="1" applyAlignment="1" applyProtection="1">
      <alignment horizontal="left" indent="3"/>
      <protection locked="0"/>
    </xf>
    <xf numFmtId="175" fontId="25" fillId="2" borderId="0" xfId="0" quotePrefix="1" applyNumberFormat="1" applyFont="1" applyFill="1" applyAlignment="1" applyProtection="1">
      <alignment horizontal="left" wrapText="1"/>
      <protection hidden="1"/>
    </xf>
    <xf numFmtId="175" fontId="25" fillId="2" borderId="0" xfId="0" applyNumberFormat="1" applyFont="1" applyFill="1" applyAlignment="1" applyProtection="1">
      <alignment wrapText="1"/>
      <protection hidden="1"/>
    </xf>
    <xf numFmtId="175" fontId="25" fillId="2" borderId="0" xfId="0" quotePrefix="1" applyNumberFormat="1" applyFont="1" applyFill="1" applyAlignment="1" applyProtection="1">
      <alignment horizontal="left" vertical="top" wrapText="1"/>
      <protection hidden="1"/>
    </xf>
    <xf numFmtId="0" fontId="38" fillId="2" borderId="0" xfId="0" applyFont="1" applyFill="1" applyProtection="1">
      <protection hidden="1"/>
    </xf>
    <xf numFmtId="49" fontId="7" fillId="3" borderId="6" xfId="0" applyNumberFormat="1" applyFont="1" applyFill="1" applyBorder="1" applyAlignment="1">
      <alignment horizontal="center" vertical="top" wrapText="1"/>
    </xf>
    <xf numFmtId="0" fontId="13" fillId="3" borderId="1" xfId="0" applyFont="1" applyFill="1" applyBorder="1" applyAlignment="1">
      <alignment horizontal="center" vertical="center" wrapText="1"/>
    </xf>
    <xf numFmtId="0" fontId="7" fillId="3" borderId="1" xfId="0" applyFont="1" applyFill="1" applyBorder="1" applyAlignment="1">
      <alignment vertical="top" wrapText="1"/>
    </xf>
    <xf numFmtId="0" fontId="2" fillId="2" borderId="0" xfId="0" quotePrefix="1" applyFont="1" applyFill="1" applyAlignment="1">
      <alignment horizontal="left"/>
    </xf>
    <xf numFmtId="0" fontId="2" fillId="2" borderId="0" xfId="0" quotePrefix="1" applyFont="1" applyFill="1" applyAlignment="1">
      <alignment horizontal="left" vertical="center"/>
    </xf>
    <xf numFmtId="0" fontId="35" fillId="2" borderId="0" xfId="0" applyFont="1" applyFill="1" applyAlignment="1" applyProtection="1">
      <alignment horizontal="center" vertical="center" wrapText="1"/>
      <protection hidden="1"/>
    </xf>
    <xf numFmtId="2" fontId="61" fillId="2" borderId="0" xfId="0" applyNumberFormat="1" applyFont="1" applyFill="1" applyAlignment="1" applyProtection="1">
      <alignment vertical="top" wrapText="1"/>
      <protection hidden="1"/>
    </xf>
    <xf numFmtId="2" fontId="27" fillId="2" borderId="0" xfId="0" applyNumberFormat="1" applyFont="1" applyFill="1" applyAlignment="1" applyProtection="1">
      <alignment vertical="center"/>
      <protection hidden="1"/>
    </xf>
    <xf numFmtId="0" fontId="61" fillId="2" borderId="0" xfId="0" applyFont="1" applyFill="1" applyAlignment="1" applyProtection="1">
      <alignment vertical="top" wrapText="1"/>
      <protection hidden="1"/>
    </xf>
    <xf numFmtId="0" fontId="49" fillId="2" borderId="1" xfId="0" applyFont="1" applyFill="1" applyBorder="1" applyAlignment="1" applyProtection="1">
      <alignment horizontal="center" vertical="center" wrapText="1"/>
      <protection hidden="1"/>
    </xf>
    <xf numFmtId="0" fontId="49" fillId="2" borderId="1" xfId="0" quotePrefix="1" applyFont="1" applyFill="1" applyBorder="1" applyAlignment="1" applyProtection="1">
      <alignment horizontal="center" vertical="center" wrapText="1"/>
      <protection hidden="1"/>
    </xf>
    <xf numFmtId="49" fontId="3" fillId="2" borderId="1" xfId="0" applyNumberFormat="1" applyFont="1" applyFill="1" applyBorder="1" applyAlignment="1" applyProtection="1">
      <alignment horizontal="center" vertical="top" wrapText="1"/>
      <protection locked="0"/>
    </xf>
    <xf numFmtId="174" fontId="7" fillId="3" borderId="7" xfId="0" applyNumberFormat="1" applyFont="1" applyFill="1" applyBorder="1" applyAlignment="1" applyProtection="1">
      <alignment horizontal="left" vertical="center" shrinkToFit="1"/>
      <protection hidden="1"/>
    </xf>
    <xf numFmtId="174" fontId="7" fillId="3" borderId="7" xfId="0" applyNumberFormat="1" applyFont="1" applyFill="1" applyBorder="1" applyAlignment="1" applyProtection="1">
      <alignment horizontal="right" vertical="center" shrinkToFit="1"/>
      <protection hidden="1"/>
    </xf>
    <xf numFmtId="164" fontId="7" fillId="3" borderId="7" xfId="0" applyNumberFormat="1" applyFont="1" applyFill="1" applyBorder="1" applyAlignment="1" applyProtection="1">
      <alignment horizontal="center" vertical="center" shrinkToFit="1"/>
      <protection hidden="1"/>
    </xf>
    <xf numFmtId="180" fontId="6" fillId="3" borderId="2" xfId="4" applyNumberFormat="1" applyFont="1" applyFill="1" applyBorder="1" applyAlignment="1" applyProtection="1">
      <alignment horizontal="center" vertical="center" shrinkToFit="1"/>
      <protection locked="0"/>
    </xf>
    <xf numFmtId="0" fontId="13" fillId="3" borderId="1" xfId="0" quotePrefix="1" applyFont="1" applyFill="1" applyBorder="1" applyAlignment="1" applyProtection="1">
      <alignment horizontal="center" vertical="center" wrapText="1"/>
      <protection hidden="1"/>
    </xf>
    <xf numFmtId="0" fontId="10" fillId="3" borderId="0" xfId="0" quotePrefix="1" applyFont="1" applyFill="1" applyAlignment="1" applyProtection="1">
      <alignment horizontal="center" vertical="center"/>
      <protection hidden="1"/>
    </xf>
    <xf numFmtId="0" fontId="10" fillId="3" borderId="0" xfId="0" applyFont="1" applyFill="1" applyAlignment="1" applyProtection="1">
      <alignment horizontal="center" vertical="center"/>
      <protection hidden="1"/>
    </xf>
    <xf numFmtId="0" fontId="55" fillId="2" borderId="0" xfId="0" quotePrefix="1" applyFont="1" applyFill="1" applyAlignment="1" applyProtection="1">
      <alignment horizontal="left" vertical="center" wrapText="1"/>
      <protection hidden="1"/>
    </xf>
    <xf numFmtId="0" fontId="25" fillId="2" borderId="0" xfId="0" applyFont="1" applyFill="1" applyAlignment="1" applyProtection="1">
      <alignment horizontal="left" vertical="center"/>
      <protection hidden="1"/>
    </xf>
    <xf numFmtId="0" fontId="6" fillId="2" borderId="0" xfId="0" quotePrefix="1" applyFont="1" applyFill="1" applyAlignment="1" applyProtection="1">
      <alignment horizontal="left"/>
      <protection hidden="1"/>
    </xf>
    <xf numFmtId="0" fontId="49" fillId="2" borderId="0" xfId="0" applyFont="1" applyFill="1" applyAlignment="1" applyProtection="1">
      <alignment horizontal="right" vertical="center"/>
      <protection hidden="1"/>
    </xf>
    <xf numFmtId="0" fontId="7" fillId="2" borderId="1" xfId="0" applyFont="1" applyFill="1" applyBorder="1" applyAlignment="1" applyProtection="1">
      <alignment horizontal="center" vertical="center"/>
      <protection hidden="1"/>
    </xf>
    <xf numFmtId="0" fontId="2" fillId="2" borderId="0" xfId="0" applyFont="1" applyFill="1" applyAlignment="1" applyProtection="1">
      <alignment horizontal="left" vertical="center"/>
      <protection hidden="1"/>
    </xf>
    <xf numFmtId="0" fontId="6" fillId="3" borderId="0" xfId="0" applyFont="1" applyFill="1" applyAlignment="1" applyProtection="1">
      <alignment horizontal="left" vertical="center"/>
      <protection hidden="1"/>
    </xf>
    <xf numFmtId="175" fontId="13" fillId="3" borderId="1" xfId="0" quotePrefix="1" applyNumberFormat="1" applyFont="1" applyFill="1" applyBorder="1" applyAlignment="1" applyProtection="1">
      <alignment horizontal="center" vertical="center" wrapText="1"/>
      <protection hidden="1"/>
    </xf>
    <xf numFmtId="0" fontId="13" fillId="3" borderId="11" xfId="0" applyFont="1" applyFill="1" applyBorder="1" applyAlignment="1" applyProtection="1">
      <alignment horizontal="center" vertical="center" wrapText="1"/>
      <protection hidden="1"/>
    </xf>
    <xf numFmtId="167" fontId="6" fillId="3" borderId="1" xfId="4" applyNumberFormat="1" applyFont="1" applyFill="1" applyBorder="1" applyAlignment="1" applyProtection="1">
      <alignment horizontal="center" vertical="center" shrinkToFit="1"/>
      <protection hidden="1"/>
    </xf>
    <xf numFmtId="0" fontId="6" fillId="3" borderId="11" xfId="0" quotePrefix="1" applyFont="1" applyFill="1" applyBorder="1" applyAlignment="1" applyProtection="1">
      <alignment horizontal="left" vertical="center" wrapText="1"/>
      <protection hidden="1"/>
    </xf>
    <xf numFmtId="0" fontId="6" fillId="3" borderId="2" xfId="0" applyFont="1" applyFill="1" applyBorder="1" applyAlignment="1" applyProtection="1">
      <alignment horizontal="center" vertical="center"/>
      <protection hidden="1"/>
    </xf>
    <xf numFmtId="0" fontId="6" fillId="3" borderId="9" xfId="0" applyFont="1" applyFill="1" applyBorder="1" applyAlignment="1" applyProtection="1">
      <alignment horizontal="left" vertical="center" wrapText="1"/>
      <protection hidden="1"/>
    </xf>
    <xf numFmtId="173" fontId="6" fillId="3" borderId="2" xfId="4" applyNumberFormat="1" applyFont="1" applyFill="1" applyBorder="1" applyAlignment="1" applyProtection="1">
      <alignment horizontal="center" vertical="center" shrinkToFit="1"/>
      <protection hidden="1"/>
    </xf>
    <xf numFmtId="0" fontId="6" fillId="3" borderId="3" xfId="0" applyFont="1" applyFill="1" applyBorder="1" applyAlignment="1" applyProtection="1">
      <alignment horizontal="center" vertical="center"/>
      <protection hidden="1"/>
    </xf>
    <xf numFmtId="173" fontId="7" fillId="3" borderId="1" xfId="4" applyNumberFormat="1" applyFont="1" applyFill="1" applyBorder="1" applyAlignment="1" applyProtection="1">
      <alignment horizontal="center" vertical="center" shrinkToFit="1"/>
      <protection hidden="1"/>
    </xf>
    <xf numFmtId="0" fontId="8" fillId="3" borderId="10" xfId="0" applyFont="1" applyFill="1" applyBorder="1" applyAlignment="1" applyProtection="1">
      <alignment horizontal="left" vertical="center"/>
      <protection hidden="1"/>
    </xf>
    <xf numFmtId="0" fontId="6" fillId="3" borderId="12" xfId="0" applyFont="1" applyFill="1" applyBorder="1" applyAlignment="1" applyProtection="1">
      <alignment horizontal="center" vertical="center"/>
      <protection hidden="1"/>
    </xf>
    <xf numFmtId="0" fontId="6" fillId="3" borderId="3" xfId="0" applyFont="1" applyFill="1" applyBorder="1" applyAlignment="1" applyProtection="1">
      <alignment horizontal="center"/>
      <protection hidden="1"/>
    </xf>
    <xf numFmtId="167" fontId="7" fillId="3" borderId="1" xfId="4" applyNumberFormat="1" applyFont="1" applyFill="1" applyBorder="1" applyAlignment="1" applyProtection="1">
      <alignment horizontal="center" vertical="center" shrinkToFit="1"/>
      <protection hidden="1"/>
    </xf>
    <xf numFmtId="49" fontId="6" fillId="3" borderId="1" xfId="0" applyNumberFormat="1" applyFont="1" applyFill="1" applyBorder="1" applyAlignment="1" applyProtection="1">
      <alignment horizontal="center" vertical="center" wrapText="1"/>
      <protection hidden="1"/>
    </xf>
    <xf numFmtId="0" fontId="38" fillId="2" borderId="0" xfId="0" applyFont="1" applyFill="1" applyAlignment="1" applyProtection="1">
      <alignment horizontal="left" vertical="center"/>
      <protection hidden="1"/>
    </xf>
    <xf numFmtId="0" fontId="6" fillId="3" borderId="8" xfId="0" applyFont="1" applyFill="1" applyBorder="1" applyAlignment="1" applyProtection="1">
      <alignment horizontal="center" vertical="center"/>
      <protection hidden="1"/>
    </xf>
    <xf numFmtId="0" fontId="8" fillId="3" borderId="9" xfId="0" applyFont="1" applyFill="1" applyBorder="1" applyAlignment="1" applyProtection="1">
      <alignment horizontal="left" vertical="center"/>
      <protection hidden="1"/>
    </xf>
    <xf numFmtId="0" fontId="6" fillId="3" borderId="7" xfId="0" applyFont="1" applyFill="1" applyBorder="1" applyAlignment="1" applyProtection="1">
      <alignment horizontal="center" vertical="center"/>
      <protection hidden="1"/>
    </xf>
    <xf numFmtId="0" fontId="2" fillId="3" borderId="0" xfId="0" applyFont="1" applyFill="1" applyAlignment="1" applyProtection="1">
      <alignment horizontal="left" vertical="center"/>
      <protection hidden="1"/>
    </xf>
    <xf numFmtId="0" fontId="4" fillId="3" borderId="0" xfId="0" applyFont="1" applyFill="1" applyAlignment="1" applyProtection="1">
      <alignment horizontal="left" vertical="center"/>
      <protection hidden="1"/>
    </xf>
    <xf numFmtId="0" fontId="12" fillId="3" borderId="0" xfId="0" applyFont="1" applyFill="1" applyAlignment="1" applyProtection="1">
      <alignment horizontal="left" vertical="center"/>
      <protection hidden="1"/>
    </xf>
    <xf numFmtId="0" fontId="0" fillId="3" borderId="0" xfId="0" applyFill="1" applyAlignment="1" applyProtection="1">
      <alignment horizontal="left" vertical="center"/>
      <protection hidden="1"/>
    </xf>
    <xf numFmtId="0" fontId="11" fillId="3" borderId="0" xfId="0" applyFont="1" applyFill="1" applyAlignment="1" applyProtection="1">
      <alignment horizontal="left" vertical="center"/>
      <protection hidden="1"/>
    </xf>
    <xf numFmtId="0" fontId="2" fillId="3" borderId="0" xfId="0" applyFont="1" applyFill="1" applyAlignment="1" applyProtection="1">
      <alignment horizontal="center" vertical="center"/>
      <protection hidden="1"/>
    </xf>
    <xf numFmtId="168" fontId="2" fillId="3" borderId="0" xfId="0" applyNumberFormat="1" applyFont="1" applyFill="1" applyAlignment="1" applyProtection="1">
      <alignment horizontal="left" vertical="center"/>
      <protection hidden="1"/>
    </xf>
    <xf numFmtId="0" fontId="4" fillId="2" borderId="0" xfId="0" applyFont="1" applyFill="1" applyAlignment="1" applyProtection="1">
      <alignment horizontal="left" vertical="center"/>
      <protection hidden="1"/>
    </xf>
    <xf numFmtId="49" fontId="7" fillId="2" borderId="0" xfId="0" applyNumberFormat="1" applyFont="1" applyFill="1" applyAlignment="1" applyProtection="1">
      <alignment horizontal="left" vertical="center"/>
      <protection hidden="1"/>
    </xf>
    <xf numFmtId="0" fontId="8" fillId="2" borderId="0" xfId="0" applyFont="1" applyFill="1" applyAlignment="1" applyProtection="1">
      <alignment horizontal="left" vertical="center"/>
      <protection hidden="1"/>
    </xf>
    <xf numFmtId="0" fontId="51" fillId="2" borderId="0" xfId="0" applyFont="1" applyFill="1" applyAlignment="1" applyProtection="1">
      <alignment horizontal="left" vertical="center"/>
      <protection hidden="1"/>
    </xf>
    <xf numFmtId="49" fontId="35" fillId="2" borderId="0" xfId="0" applyNumberFormat="1" applyFont="1" applyFill="1" applyAlignment="1" applyProtection="1">
      <alignment horizontal="left" vertical="center"/>
      <protection hidden="1"/>
    </xf>
    <xf numFmtId="0" fontId="25" fillId="2" borderId="0" xfId="0" quotePrefix="1" applyFont="1" applyFill="1" applyAlignment="1" applyProtection="1">
      <alignment horizontal="left" vertical="center"/>
      <protection hidden="1"/>
    </xf>
    <xf numFmtId="174" fontId="25" fillId="2" borderId="0" xfId="0" applyNumberFormat="1" applyFont="1" applyFill="1" applyAlignment="1" applyProtection="1">
      <alignment horizontal="left" vertical="center"/>
      <protection hidden="1"/>
    </xf>
    <xf numFmtId="174" fontId="52" fillId="2" borderId="0" xfId="0" applyNumberFormat="1" applyFont="1" applyFill="1" applyAlignment="1" applyProtection="1">
      <alignment horizontal="left" vertical="center"/>
      <protection hidden="1"/>
    </xf>
    <xf numFmtId="174" fontId="6" fillId="4" borderId="1" xfId="0" applyNumberFormat="1" applyFont="1" applyFill="1" applyBorder="1" applyAlignment="1" applyProtection="1">
      <alignment horizontal="center" vertical="center"/>
      <protection locked="0"/>
    </xf>
    <xf numFmtId="0" fontId="3" fillId="3" borderId="0" xfId="0" quotePrefix="1" applyFont="1" applyFill="1" applyAlignment="1" applyProtection="1">
      <alignment horizontal="left" vertical="center" indent="3"/>
      <protection hidden="1"/>
    </xf>
    <xf numFmtId="176" fontId="6" fillId="3" borderId="0" xfId="0" applyNumberFormat="1" applyFont="1" applyFill="1" applyAlignment="1" applyProtection="1">
      <alignment horizontal="left" vertical="center"/>
      <protection hidden="1"/>
    </xf>
    <xf numFmtId="176" fontId="12" fillId="3" borderId="0" xfId="0" applyNumberFormat="1" applyFont="1" applyFill="1" applyAlignment="1" applyProtection="1">
      <alignment horizontal="left" vertical="center"/>
      <protection hidden="1"/>
    </xf>
    <xf numFmtId="0" fontId="6" fillId="3" borderId="13" xfId="0" applyFont="1" applyFill="1" applyBorder="1" applyAlignment="1" applyProtection="1">
      <alignment horizontal="left"/>
      <protection hidden="1"/>
    </xf>
    <xf numFmtId="0" fontId="13" fillId="3" borderId="2" xfId="0" applyFont="1" applyFill="1" applyBorder="1" applyAlignment="1" applyProtection="1">
      <alignment horizontal="center" vertical="center"/>
      <protection hidden="1"/>
    </xf>
    <xf numFmtId="164" fontId="1" fillId="2" borderId="0" xfId="0" applyNumberFormat="1" applyFont="1" applyFill="1" applyProtection="1">
      <protection hidden="1"/>
    </xf>
    <xf numFmtId="49" fontId="6" fillId="3" borderId="2" xfId="0" applyNumberFormat="1" applyFont="1" applyFill="1" applyBorder="1" applyAlignment="1" applyProtection="1">
      <alignment horizontal="center" vertical="center" wrapText="1"/>
      <protection hidden="1"/>
    </xf>
    <xf numFmtId="49" fontId="6" fillId="3" borderId="3" xfId="0" applyNumberFormat="1" applyFont="1" applyFill="1" applyBorder="1" applyAlignment="1" applyProtection="1">
      <alignment horizontal="center" vertical="center" wrapText="1"/>
      <protection hidden="1"/>
    </xf>
    <xf numFmtId="0" fontId="0" fillId="3" borderId="2" xfId="0" applyFill="1" applyBorder="1" applyProtection="1">
      <protection hidden="1"/>
    </xf>
    <xf numFmtId="164" fontId="2" fillId="3" borderId="7" xfId="0" applyNumberFormat="1" applyFont="1" applyFill="1" applyBorder="1" applyAlignment="1" applyProtection="1">
      <alignment horizontal="center" vertical="center" shrinkToFit="1"/>
      <protection hidden="1"/>
    </xf>
    <xf numFmtId="180" fontId="6" fillId="3" borderId="1" xfId="4" applyNumberFormat="1" applyFont="1" applyFill="1" applyBorder="1" applyAlignment="1" applyProtection="1">
      <alignment horizontal="center" vertical="center" shrinkToFit="1"/>
      <protection locked="0"/>
    </xf>
    <xf numFmtId="0" fontId="58" fillId="3" borderId="0" xfId="0" applyFont="1" applyFill="1"/>
    <xf numFmtId="0" fontId="2" fillId="3" borderId="1" xfId="0" applyFont="1" applyFill="1" applyBorder="1" applyAlignment="1">
      <alignment vertical="top" wrapText="1"/>
    </xf>
    <xf numFmtId="0" fontId="3" fillId="3" borderId="0" xfId="0" applyFont="1" applyFill="1" applyAlignment="1" applyProtection="1">
      <alignment horizontal="left" vertical="center" indent="2"/>
      <protection hidden="1"/>
    </xf>
    <xf numFmtId="0" fontId="6" fillId="3" borderId="0" xfId="0" applyFont="1" applyFill="1" applyAlignment="1" applyProtection="1">
      <alignment horizontal="left"/>
      <protection hidden="1"/>
    </xf>
    <xf numFmtId="0" fontId="6" fillId="3" borderId="0" xfId="0" applyFont="1" applyFill="1" applyAlignment="1" applyProtection="1">
      <alignment horizontal="center"/>
      <protection hidden="1"/>
    </xf>
    <xf numFmtId="49" fontId="13" fillId="3" borderId="11" xfId="0" applyNumberFormat="1" applyFont="1" applyFill="1" applyBorder="1" applyAlignment="1" applyProtection="1">
      <alignment horizontal="center" vertical="center"/>
      <protection hidden="1"/>
    </xf>
    <xf numFmtId="0" fontId="6" fillId="3" borderId="14" xfId="0" applyFont="1" applyFill="1" applyBorder="1" applyAlignment="1" applyProtection="1">
      <alignment vertical="center" wrapText="1"/>
      <protection hidden="1"/>
    </xf>
    <xf numFmtId="173" fontId="14" fillId="3" borderId="2" xfId="0" applyNumberFormat="1" applyFont="1" applyFill="1" applyBorder="1" applyAlignment="1" applyProtection="1">
      <alignment horizontal="left" vertical="center"/>
      <protection hidden="1"/>
    </xf>
    <xf numFmtId="0" fontId="6" fillId="3" borderId="0" xfId="0" applyFont="1" applyFill="1" applyAlignment="1" applyProtection="1">
      <alignment vertical="center"/>
      <protection hidden="1"/>
    </xf>
    <xf numFmtId="49" fontId="6" fillId="3" borderId="0" xfId="0" applyNumberFormat="1" applyFont="1" applyFill="1" applyAlignment="1" applyProtection="1">
      <alignment horizontal="center" vertical="center"/>
      <protection hidden="1"/>
    </xf>
    <xf numFmtId="164" fontId="6" fillId="3" borderId="0" xfId="4" applyNumberFormat="1" applyFont="1" applyFill="1" applyBorder="1" applyAlignment="1" applyProtection="1">
      <alignment horizontal="center" vertical="center" shrinkToFit="1"/>
      <protection hidden="1"/>
    </xf>
    <xf numFmtId="0" fontId="3" fillId="3" borderId="0" xfId="0" applyFont="1" applyFill="1" applyAlignment="1" applyProtection="1">
      <alignment horizontal="left" vertical="center" indent="3"/>
      <protection hidden="1"/>
    </xf>
    <xf numFmtId="0" fontId="13" fillId="3" borderId="8" xfId="0" applyFont="1" applyFill="1" applyBorder="1" applyAlignment="1" applyProtection="1">
      <alignment horizontal="center" vertical="center" wrapText="1"/>
      <protection hidden="1"/>
    </xf>
    <xf numFmtId="0" fontId="0" fillId="3" borderId="9" xfId="0" applyFill="1" applyBorder="1" applyProtection="1">
      <protection hidden="1"/>
    </xf>
    <xf numFmtId="49" fontId="6" fillId="3" borderId="15" xfId="0" applyNumberFormat="1" applyFont="1" applyFill="1" applyBorder="1" applyAlignment="1" applyProtection="1">
      <alignment horizontal="center" vertical="center" wrapText="1"/>
      <protection hidden="1"/>
    </xf>
    <xf numFmtId="164" fontId="38" fillId="2" borderId="0" xfId="0" applyNumberFormat="1" applyFont="1" applyFill="1" applyProtection="1">
      <protection hidden="1"/>
    </xf>
    <xf numFmtId="49" fontId="6" fillId="3" borderId="9" xfId="0" applyNumberFormat="1" applyFont="1" applyFill="1" applyBorder="1" applyAlignment="1" applyProtection="1">
      <alignment horizontal="center" vertical="center" wrapText="1"/>
      <protection hidden="1"/>
    </xf>
    <xf numFmtId="0" fontId="0" fillId="3" borderId="9" xfId="0" applyFill="1" applyBorder="1" applyAlignment="1" applyProtection="1">
      <alignment horizontal="center" vertical="center"/>
      <protection hidden="1"/>
    </xf>
    <xf numFmtId="0" fontId="49" fillId="2" borderId="14" xfId="0" applyFont="1" applyFill="1" applyBorder="1" applyAlignment="1" applyProtection="1">
      <alignment horizontal="center"/>
      <protection hidden="1"/>
    </xf>
    <xf numFmtId="0" fontId="7" fillId="3" borderId="0" xfId="0" applyFont="1" applyFill="1" applyAlignment="1" applyProtection="1">
      <alignment horizontal="left" vertical="center" indent="3"/>
      <protection hidden="1"/>
    </xf>
    <xf numFmtId="176" fontId="2" fillId="3" borderId="0" xfId="0" applyNumberFormat="1" applyFont="1" applyFill="1" applyAlignment="1" applyProtection="1">
      <alignment horizontal="center" vertical="center"/>
      <protection hidden="1"/>
    </xf>
    <xf numFmtId="164" fontId="7" fillId="3" borderId="10" xfId="0" applyNumberFormat="1" applyFont="1" applyFill="1" applyBorder="1" applyAlignment="1" applyProtection="1">
      <alignment horizontal="left" vertical="center"/>
      <protection hidden="1"/>
    </xf>
    <xf numFmtId="49" fontId="6" fillId="2" borderId="0" xfId="0" applyNumberFormat="1" applyFont="1" applyFill="1" applyProtection="1">
      <protection hidden="1"/>
    </xf>
    <xf numFmtId="0" fontId="2" fillId="2" borderId="0" xfId="0" applyFont="1" applyFill="1" applyProtection="1">
      <protection hidden="1"/>
    </xf>
    <xf numFmtId="0" fontId="3" fillId="2" borderId="0" xfId="0" applyFont="1" applyFill="1" applyAlignment="1" applyProtection="1">
      <alignment horizontal="center"/>
      <protection hidden="1"/>
    </xf>
    <xf numFmtId="49" fontId="6" fillId="3" borderId="0" xfId="0" applyNumberFormat="1" applyFont="1" applyFill="1" applyProtection="1">
      <protection hidden="1"/>
    </xf>
    <xf numFmtId="0" fontId="2" fillId="3" borderId="0" xfId="0" applyFont="1" applyFill="1" applyProtection="1">
      <protection hidden="1"/>
    </xf>
    <xf numFmtId="0" fontId="12" fillId="3" borderId="0" xfId="0" quotePrefix="1" applyFont="1" applyFill="1" applyAlignment="1" applyProtection="1">
      <alignment horizontal="left" wrapText="1"/>
      <protection hidden="1"/>
    </xf>
    <xf numFmtId="0" fontId="3" fillId="2" borderId="0" xfId="0" applyFont="1" applyFill="1" applyProtection="1">
      <protection hidden="1"/>
    </xf>
    <xf numFmtId="49" fontId="2" fillId="3" borderId="0" xfId="0" applyNumberFormat="1" applyFont="1" applyFill="1" applyProtection="1">
      <protection hidden="1"/>
    </xf>
    <xf numFmtId="0" fontId="57" fillId="2" borderId="0" xfId="0" applyFont="1" applyFill="1" applyProtection="1">
      <protection hidden="1"/>
    </xf>
    <xf numFmtId="49" fontId="2" fillId="3" borderId="0" xfId="0" quotePrefix="1" applyNumberFormat="1" applyFont="1" applyFill="1" applyAlignment="1" applyProtection="1">
      <alignment horizontal="right"/>
      <protection hidden="1"/>
    </xf>
    <xf numFmtId="174" fontId="58" fillId="3" borderId="7" xfId="0" applyNumberFormat="1" applyFont="1" applyFill="1" applyBorder="1" applyAlignment="1" applyProtection="1">
      <alignment horizontal="center"/>
      <protection hidden="1"/>
    </xf>
    <xf numFmtId="174" fontId="58" fillId="3" borderId="0" xfId="0" applyNumberFormat="1" applyFont="1" applyFill="1" applyAlignment="1" applyProtection="1">
      <alignment horizontal="center"/>
      <protection hidden="1"/>
    </xf>
    <xf numFmtId="174" fontId="36" fillId="2" borderId="0" xfId="0" applyNumberFormat="1" applyFont="1" applyFill="1" applyAlignment="1" applyProtection="1">
      <alignment horizontal="center"/>
      <protection hidden="1"/>
    </xf>
    <xf numFmtId="174" fontId="58" fillId="2" borderId="0" xfId="0" applyNumberFormat="1" applyFont="1" applyFill="1" applyAlignment="1" applyProtection="1">
      <alignment horizontal="center"/>
      <protection hidden="1"/>
    </xf>
    <xf numFmtId="175" fontId="57" fillId="2" borderId="0" xfId="0" applyNumberFormat="1" applyFont="1" applyFill="1" applyProtection="1">
      <protection hidden="1"/>
    </xf>
    <xf numFmtId="49" fontId="6" fillId="3" borderId="0" xfId="0" applyNumberFormat="1" applyFont="1" applyFill="1" applyAlignment="1" applyProtection="1">
      <alignment horizontal="center"/>
      <protection hidden="1"/>
    </xf>
    <xf numFmtId="173" fontId="57" fillId="2" borderId="0" xfId="0" applyNumberFormat="1" applyFont="1" applyFill="1" applyProtection="1">
      <protection hidden="1"/>
    </xf>
    <xf numFmtId="49" fontId="3" fillId="3" borderId="1" xfId="0" quotePrefix="1" applyNumberFormat="1" applyFont="1" applyFill="1" applyBorder="1" applyAlignment="1" applyProtection="1">
      <alignment horizontal="center" wrapText="1"/>
      <protection hidden="1"/>
    </xf>
    <xf numFmtId="0" fontId="3" fillId="3" borderId="1" xfId="0" applyFont="1" applyFill="1" applyBorder="1" applyAlignment="1" applyProtection="1">
      <alignment horizontal="center" vertical="center" wrapText="1"/>
      <protection hidden="1"/>
    </xf>
    <xf numFmtId="175" fontId="64" fillId="3" borderId="1" xfId="0" quotePrefix="1" applyNumberFormat="1" applyFont="1" applyFill="1" applyBorder="1" applyAlignment="1" applyProtection="1">
      <alignment horizontal="center" vertical="center" wrapText="1"/>
      <protection hidden="1"/>
    </xf>
    <xf numFmtId="0" fontId="65" fillId="2" borderId="0" xfId="0" quotePrefix="1" applyFont="1" applyFill="1" applyAlignment="1" applyProtection="1">
      <alignment horizontal="center" wrapText="1"/>
      <protection hidden="1"/>
    </xf>
    <xf numFmtId="49" fontId="7" fillId="3" borderId="1" xfId="0" applyNumberFormat="1" applyFont="1" applyFill="1" applyBorder="1" applyAlignment="1" applyProtection="1">
      <alignment horizontal="center" wrapText="1"/>
      <protection hidden="1"/>
    </xf>
    <xf numFmtId="0" fontId="3" fillId="3" borderId="1" xfId="0" applyFont="1" applyFill="1" applyBorder="1" applyAlignment="1" applyProtection="1">
      <alignment horizontal="center" vertical="top" wrapText="1"/>
      <protection hidden="1"/>
    </xf>
    <xf numFmtId="49" fontId="9" fillId="3" borderId="1" xfId="0" applyNumberFormat="1" applyFont="1" applyFill="1" applyBorder="1" applyAlignment="1" applyProtection="1">
      <alignment wrapText="1"/>
      <protection hidden="1"/>
    </xf>
    <xf numFmtId="0" fontId="3" fillId="3" borderId="1" xfId="0" applyFont="1" applyFill="1" applyBorder="1" applyAlignment="1" applyProtection="1">
      <alignment vertical="top" wrapText="1"/>
      <protection hidden="1"/>
    </xf>
    <xf numFmtId="173" fontId="2" fillId="3" borderId="1" xfId="0" applyNumberFormat="1" applyFont="1" applyFill="1" applyBorder="1" applyAlignment="1" applyProtection="1">
      <alignment vertical="top" wrapText="1"/>
      <protection hidden="1"/>
    </xf>
    <xf numFmtId="0" fontId="2" fillId="3" borderId="1" xfId="0" quotePrefix="1" applyFont="1" applyFill="1" applyBorder="1" applyAlignment="1" applyProtection="1">
      <alignment horizontal="left" wrapText="1"/>
      <protection hidden="1"/>
    </xf>
    <xf numFmtId="0" fontId="66" fillId="2" borderId="0" xfId="0" applyFont="1" applyFill="1" applyAlignment="1" applyProtection="1">
      <alignment horizontal="center"/>
      <protection hidden="1"/>
    </xf>
    <xf numFmtId="49" fontId="9" fillId="3" borderId="1" xfId="0" quotePrefix="1" applyNumberFormat="1" applyFont="1" applyFill="1" applyBorder="1" applyAlignment="1" applyProtection="1">
      <alignment horizontal="left" wrapText="1"/>
      <protection hidden="1"/>
    </xf>
    <xf numFmtId="0" fontId="2" fillId="3" borderId="1" xfId="0" applyFont="1" applyFill="1" applyBorder="1" applyAlignment="1" applyProtection="1">
      <alignment wrapText="1"/>
      <protection hidden="1"/>
    </xf>
    <xf numFmtId="49" fontId="9" fillId="3" borderId="1" xfId="0" quotePrefix="1" applyNumberFormat="1" applyFont="1" applyFill="1" applyBorder="1" applyAlignment="1" applyProtection="1">
      <alignment horizontal="left" vertical="center" wrapText="1"/>
      <protection hidden="1"/>
    </xf>
    <xf numFmtId="49" fontId="9" fillId="3" borderId="1" xfId="0" applyNumberFormat="1" applyFont="1" applyFill="1" applyBorder="1" applyAlignment="1" applyProtection="1">
      <alignment vertical="center" wrapText="1"/>
      <protection hidden="1"/>
    </xf>
    <xf numFmtId="0" fontId="3" fillId="3" borderId="1" xfId="0" quotePrefix="1" applyFont="1" applyFill="1" applyBorder="1" applyAlignment="1" applyProtection="1">
      <alignment horizontal="left" wrapText="1"/>
      <protection hidden="1"/>
    </xf>
    <xf numFmtId="49" fontId="9" fillId="3" borderId="1" xfId="0" applyNumberFormat="1" applyFont="1" applyFill="1" applyBorder="1" applyAlignment="1" applyProtection="1">
      <alignment horizontal="left" wrapText="1"/>
      <protection hidden="1"/>
    </xf>
    <xf numFmtId="49" fontId="9" fillId="3" borderId="1" xfId="0" applyNumberFormat="1" applyFont="1" applyFill="1" applyBorder="1" applyAlignment="1" applyProtection="1">
      <alignment horizontal="left" vertical="center" wrapText="1"/>
      <protection hidden="1"/>
    </xf>
    <xf numFmtId="49" fontId="6" fillId="3" borderId="0" xfId="0" applyNumberFormat="1" applyFont="1" applyFill="1" applyAlignment="1" applyProtection="1">
      <alignment horizontal="justify"/>
      <protection hidden="1"/>
    </xf>
    <xf numFmtId="0" fontId="12" fillId="3" borderId="0" xfId="0" applyFont="1" applyFill="1" applyAlignment="1" applyProtection="1">
      <alignment horizontal="left"/>
      <protection hidden="1"/>
    </xf>
    <xf numFmtId="0" fontId="3" fillId="2" borderId="0" xfId="0" applyFont="1" applyFill="1" applyAlignment="1" applyProtection="1">
      <alignment horizontal="center" vertical="center"/>
      <protection hidden="1"/>
    </xf>
    <xf numFmtId="0" fontId="2" fillId="2" borderId="0" xfId="0" applyFont="1" applyFill="1" applyAlignment="1" applyProtection="1">
      <alignment horizontal="center" vertical="center" shrinkToFit="1"/>
      <protection hidden="1"/>
    </xf>
    <xf numFmtId="0" fontId="0" fillId="3" borderId="0" xfId="0" applyFill="1" applyAlignment="1" applyProtection="1">
      <alignment horizontal="left"/>
      <protection hidden="1"/>
    </xf>
    <xf numFmtId="0" fontId="0" fillId="3" borderId="7" xfId="0" applyFill="1" applyBorder="1" applyAlignment="1" applyProtection="1">
      <alignment horizontal="left" vertical="center"/>
      <protection hidden="1"/>
    </xf>
    <xf numFmtId="0" fontId="67" fillId="2" borderId="0" xfId="0" applyFont="1" applyFill="1" applyAlignment="1" applyProtection="1">
      <alignment horizontal="center" vertical="center"/>
      <protection hidden="1"/>
    </xf>
    <xf numFmtId="0" fontId="10" fillId="2" borderId="0" xfId="0" applyFont="1" applyFill="1" applyAlignment="1" applyProtection="1">
      <alignment horizontal="center" vertical="center"/>
      <protection hidden="1"/>
    </xf>
    <xf numFmtId="0" fontId="10" fillId="2" borderId="0" xfId="0" quotePrefix="1" applyFont="1" applyFill="1" applyAlignment="1" applyProtection="1">
      <alignment horizontal="center" vertical="center"/>
      <protection hidden="1"/>
    </xf>
    <xf numFmtId="0" fontId="2" fillId="2" borderId="0" xfId="0" applyFont="1" applyFill="1" applyAlignment="1" applyProtection="1">
      <alignment horizontal="center" vertical="center"/>
      <protection hidden="1"/>
    </xf>
    <xf numFmtId="49" fontId="6" fillId="2" borderId="0" xfId="0" applyNumberFormat="1" applyFont="1" applyFill="1" applyProtection="1">
      <protection locked="0"/>
    </xf>
    <xf numFmtId="0" fontId="22" fillId="2" borderId="0" xfId="0" quotePrefix="1" applyFont="1" applyFill="1" applyAlignment="1" applyProtection="1">
      <alignment horizontal="left" wrapText="1"/>
      <protection hidden="1"/>
    </xf>
    <xf numFmtId="175" fontId="13" fillId="3" borderId="1" xfId="0" quotePrefix="1" applyNumberFormat="1" applyFont="1" applyFill="1" applyBorder="1" applyAlignment="1" applyProtection="1">
      <alignment horizontal="center" vertical="center" wrapText="1"/>
      <protection locked="0"/>
    </xf>
    <xf numFmtId="49" fontId="6" fillId="3" borderId="11" xfId="0" applyNumberFormat="1" applyFont="1" applyFill="1" applyBorder="1" applyAlignment="1" applyProtection="1">
      <alignment horizontal="center" vertical="center"/>
      <protection locked="0"/>
    </xf>
    <xf numFmtId="49" fontId="6" fillId="3" borderId="8" xfId="0" applyNumberFormat="1" applyFont="1" applyFill="1" applyBorder="1" applyAlignment="1" applyProtection="1">
      <alignment horizontal="center" vertical="center"/>
      <protection locked="0"/>
    </xf>
    <xf numFmtId="49" fontId="6" fillId="3" borderId="14" xfId="0" applyNumberFormat="1"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wrapText="1"/>
      <protection locked="0"/>
    </xf>
    <xf numFmtId="49" fontId="13" fillId="3" borderId="11" xfId="0" applyNumberFormat="1" applyFont="1" applyFill="1" applyBorder="1" applyAlignment="1" applyProtection="1">
      <alignment horizontal="center" vertical="center"/>
      <protection locked="0"/>
    </xf>
    <xf numFmtId="49" fontId="6" fillId="3" borderId="1" xfId="0" applyNumberFormat="1" applyFont="1" applyFill="1" applyBorder="1" applyAlignment="1" applyProtection="1">
      <alignment horizontal="center" vertical="center"/>
      <protection locked="0"/>
    </xf>
    <xf numFmtId="49" fontId="6" fillId="3" borderId="1" xfId="0" applyNumberFormat="1" applyFont="1" applyFill="1" applyBorder="1" applyAlignment="1" applyProtection="1">
      <alignment horizontal="center" vertical="center" wrapText="1"/>
      <protection locked="0"/>
    </xf>
    <xf numFmtId="49" fontId="49" fillId="2" borderId="0" xfId="0" applyNumberFormat="1" applyFont="1" applyFill="1" applyAlignment="1" applyProtection="1">
      <alignment horizontal="left" vertical="center"/>
      <protection hidden="1"/>
    </xf>
    <xf numFmtId="164" fontId="2" fillId="4" borderId="1" xfId="0" applyNumberFormat="1" applyFont="1" applyFill="1" applyBorder="1" applyAlignment="1" applyProtection="1">
      <alignment horizontal="center" vertical="top" wrapText="1"/>
      <protection hidden="1"/>
    </xf>
    <xf numFmtId="49" fontId="18" fillId="2" borderId="0" xfId="0" applyNumberFormat="1" applyFont="1" applyFill="1" applyAlignment="1" applyProtection="1">
      <alignment horizontal="left" vertical="center" wrapText="1"/>
      <protection hidden="1"/>
    </xf>
    <xf numFmtId="0" fontId="7" fillId="2" borderId="0" xfId="0" quotePrefix="1" applyFont="1" applyFill="1" applyAlignment="1" applyProtection="1">
      <alignment horizontal="left" vertical="center" wrapText="1"/>
      <protection hidden="1"/>
    </xf>
    <xf numFmtId="0" fontId="7" fillId="2" borderId="0" xfId="0" applyFont="1" applyFill="1" applyAlignment="1" applyProtection="1">
      <alignment horizontal="left" vertical="center" wrapText="1"/>
      <protection hidden="1"/>
    </xf>
    <xf numFmtId="49" fontId="18" fillId="2" borderId="0" xfId="0" quotePrefix="1" applyNumberFormat="1" applyFont="1" applyFill="1" applyAlignment="1" applyProtection="1">
      <alignment horizontal="left" vertical="center"/>
      <protection hidden="1"/>
    </xf>
    <xf numFmtId="0" fontId="6" fillId="2" borderId="0" xfId="0" quotePrefix="1" applyFont="1" applyFill="1" applyAlignment="1" applyProtection="1">
      <alignment horizontal="left" vertical="center" wrapText="1"/>
      <protection hidden="1"/>
    </xf>
    <xf numFmtId="164" fontId="0" fillId="2" borderId="0" xfId="0" applyNumberFormat="1" applyFill="1" applyAlignment="1" applyProtection="1">
      <alignment horizontal="center" vertical="center"/>
      <protection hidden="1"/>
    </xf>
    <xf numFmtId="164" fontId="0" fillId="2" borderId="0" xfId="0" applyNumberFormat="1" applyFill="1" applyAlignment="1" applyProtection="1">
      <alignment horizontal="left" vertical="center"/>
      <protection hidden="1"/>
    </xf>
    <xf numFmtId="168" fontId="2" fillId="3" borderId="0" xfId="0" applyNumberFormat="1" applyFont="1" applyFill="1" applyAlignment="1" applyProtection="1">
      <alignment horizontal="left" vertical="center"/>
      <protection locked="0"/>
    </xf>
    <xf numFmtId="0" fontId="6" fillId="3" borderId="0" xfId="0" applyFont="1" applyFill="1" applyAlignment="1">
      <alignment vertical="top" wrapText="1"/>
    </xf>
    <xf numFmtId="0" fontId="0" fillId="3" borderId="7" xfId="0" applyFill="1" applyBorder="1"/>
    <xf numFmtId="0" fontId="6" fillId="3" borderId="0" xfId="1" applyFont="1" applyFill="1" applyAlignment="1" applyProtection="1">
      <alignment horizontal="center" vertical="center"/>
      <protection hidden="1"/>
    </xf>
    <xf numFmtId="0" fontId="39" fillId="3" borderId="0" xfId="1" quotePrefix="1" applyFont="1" applyFill="1" applyAlignment="1" applyProtection="1">
      <alignment horizontal="left" vertical="center" wrapText="1"/>
      <protection hidden="1"/>
    </xf>
    <xf numFmtId="2" fontId="6" fillId="3" borderId="0" xfId="1" applyNumberFormat="1" applyFont="1" applyFill="1" applyAlignment="1" applyProtection="1">
      <alignment horizontal="center" vertical="center"/>
      <protection hidden="1"/>
    </xf>
    <xf numFmtId="0" fontId="40" fillId="3" borderId="0" xfId="1" quotePrefix="1" applyFont="1" applyFill="1" applyAlignment="1" applyProtection="1">
      <alignment horizontal="center" vertical="center" wrapText="1"/>
      <protection hidden="1"/>
    </xf>
    <xf numFmtId="0" fontId="40" fillId="3" borderId="0" xfId="1" applyFont="1" applyFill="1" applyAlignment="1" applyProtection="1">
      <alignment horizontal="center" vertical="center" wrapText="1"/>
      <protection hidden="1"/>
    </xf>
    <xf numFmtId="0" fontId="13" fillId="3" borderId="1" xfId="1" quotePrefix="1" applyFont="1" applyFill="1" applyBorder="1" applyAlignment="1" applyProtection="1">
      <alignment horizontal="center" vertical="center" wrapText="1"/>
      <protection hidden="1"/>
    </xf>
    <xf numFmtId="2" fontId="9" fillId="3" borderId="13" xfId="1" applyNumberFormat="1" applyFont="1" applyFill="1" applyBorder="1" applyAlignment="1" applyProtection="1">
      <alignment horizontal="center" wrapText="1"/>
      <protection hidden="1"/>
    </xf>
    <xf numFmtId="2" fontId="9" fillId="3" borderId="9" xfId="1" applyNumberFormat="1" applyFont="1" applyFill="1" applyBorder="1" applyAlignment="1" applyProtection="1">
      <alignment horizontal="center" wrapText="1"/>
      <protection hidden="1"/>
    </xf>
    <xf numFmtId="49" fontId="9" fillId="3" borderId="9" xfId="1" applyNumberFormat="1" applyFont="1" applyFill="1" applyBorder="1" applyAlignment="1" applyProtection="1">
      <alignment horizontal="left" vertical="center" wrapText="1"/>
      <protection hidden="1"/>
    </xf>
    <xf numFmtId="0" fontId="9" fillId="3" borderId="7" xfId="1" applyFont="1" applyFill="1" applyBorder="1" applyAlignment="1" applyProtection="1">
      <alignment horizontal="center" vertical="top" wrapText="1"/>
      <protection hidden="1"/>
    </xf>
    <xf numFmtId="2" fontId="9" fillId="3" borderId="13" xfId="1" applyNumberFormat="1" applyFont="1" applyFill="1" applyBorder="1" applyAlignment="1" applyProtection="1">
      <alignment horizontal="center" vertical="top" wrapText="1"/>
      <protection hidden="1"/>
    </xf>
    <xf numFmtId="49" fontId="9" fillId="3" borderId="7" xfId="1" applyNumberFormat="1" applyFont="1" applyFill="1" applyBorder="1" applyAlignment="1" applyProtection="1">
      <alignment horizontal="left" vertical="center" wrapText="1"/>
      <protection hidden="1"/>
    </xf>
    <xf numFmtId="49" fontId="12" fillId="3" borderId="13" xfId="1" applyNumberFormat="1" applyFont="1" applyFill="1" applyBorder="1" applyAlignment="1" applyProtection="1">
      <alignment horizontal="left" wrapText="1"/>
      <protection hidden="1"/>
    </xf>
    <xf numFmtId="49" fontId="12" fillId="3" borderId="7" xfId="1" applyNumberFormat="1" applyFont="1" applyFill="1" applyBorder="1" applyAlignment="1" applyProtection="1">
      <alignment horizontal="left" vertical="top" wrapText="1"/>
      <protection hidden="1"/>
    </xf>
    <xf numFmtId="0" fontId="6" fillId="3" borderId="13" xfId="0" applyFont="1" applyFill="1" applyBorder="1" applyAlignment="1" applyProtection="1">
      <alignment horizontal="left" wrapText="1"/>
      <protection locked="0"/>
    </xf>
    <xf numFmtId="0" fontId="49" fillId="2" borderId="14" xfId="0" applyFont="1" applyFill="1" applyBorder="1" applyAlignment="1" applyProtection="1">
      <alignment horizontal="left" vertical="center" wrapText="1"/>
      <protection hidden="1"/>
    </xf>
    <xf numFmtId="0" fontId="6" fillId="3" borderId="0" xfId="0" applyFont="1" applyFill="1" applyAlignment="1" applyProtection="1">
      <alignment horizontal="left"/>
      <protection locked="0"/>
    </xf>
    <xf numFmtId="0" fontId="6" fillId="3" borderId="0" xfId="0" applyFont="1" applyFill="1" applyAlignment="1" applyProtection="1">
      <alignment horizontal="left" wrapText="1"/>
      <protection locked="0"/>
    </xf>
    <xf numFmtId="0" fontId="6" fillId="3" borderId="7" xfId="0" applyFont="1" applyFill="1" applyBorder="1" applyAlignment="1" applyProtection="1">
      <alignment horizontal="left" wrapText="1"/>
      <protection locked="0"/>
    </xf>
    <xf numFmtId="14" fontId="6" fillId="3" borderId="7" xfId="0" applyNumberFormat="1" applyFont="1" applyFill="1" applyBorder="1" applyAlignment="1" applyProtection="1">
      <alignment horizontal="left" wrapText="1"/>
      <protection locked="0"/>
    </xf>
    <xf numFmtId="0" fontId="6" fillId="3" borderId="0" xfId="0" applyFont="1" applyFill="1" applyAlignment="1" applyProtection="1">
      <alignment horizontal="left" vertical="top" wrapText="1"/>
      <protection locked="0"/>
    </xf>
    <xf numFmtId="0" fontId="6" fillId="0" borderId="0" xfId="0" applyFont="1" applyAlignment="1">
      <alignment horizontal="left" wrapText="1"/>
    </xf>
    <xf numFmtId="0" fontId="81" fillId="0" borderId="0" xfId="0" applyFont="1" applyAlignment="1">
      <alignment horizontal="left" wrapText="1"/>
    </xf>
    <xf numFmtId="0" fontId="81" fillId="0" borderId="0" xfId="0" applyFont="1" applyAlignment="1">
      <alignment wrapText="1"/>
    </xf>
    <xf numFmtId="173" fontId="25" fillId="2" borderId="0" xfId="0" applyNumberFormat="1" applyFont="1" applyFill="1" applyAlignment="1" applyProtection="1">
      <alignment horizontal="left" vertical="center" shrinkToFit="1"/>
      <protection hidden="1"/>
    </xf>
    <xf numFmtId="173" fontId="25" fillId="2" borderId="0" xfId="0" applyNumberFormat="1" applyFont="1" applyFill="1" applyAlignment="1" applyProtection="1">
      <alignment horizontal="left" vertical="top" shrinkToFit="1"/>
      <protection hidden="1"/>
    </xf>
    <xf numFmtId="0" fontId="0" fillId="2" borderId="0" xfId="0" applyFill="1" applyProtection="1">
      <protection locked="0"/>
    </xf>
    <xf numFmtId="0" fontId="25" fillId="2" borderId="0" xfId="0" applyFont="1" applyFill="1" applyAlignment="1" applyProtection="1">
      <alignment horizontal="left" shrinkToFit="1"/>
      <protection hidden="1"/>
    </xf>
    <xf numFmtId="0" fontId="25" fillId="2" borderId="0" xfId="0" applyFont="1" applyFill="1" applyAlignment="1" applyProtection="1">
      <alignment horizontal="left"/>
      <protection hidden="1"/>
    </xf>
    <xf numFmtId="0" fontId="35" fillId="2" borderId="0" xfId="0" applyFont="1" applyFill="1" applyAlignment="1" applyProtection="1">
      <alignment horizontal="left" vertical="center" wrapText="1"/>
      <protection hidden="1"/>
    </xf>
    <xf numFmtId="0" fontId="25" fillId="2" borderId="0" xfId="0" applyFont="1" applyFill="1" applyAlignment="1" applyProtection="1">
      <alignment horizontal="center" vertical="center"/>
      <protection hidden="1"/>
    </xf>
    <xf numFmtId="164" fontId="25" fillId="2" borderId="0" xfId="0" applyNumberFormat="1" applyFont="1" applyFill="1" applyAlignment="1" applyProtection="1">
      <alignment horizontal="center" vertical="center"/>
      <protection hidden="1"/>
    </xf>
    <xf numFmtId="0" fontId="35" fillId="2" borderId="0" xfId="0" applyFont="1" applyFill="1" applyAlignment="1" applyProtection="1">
      <alignment vertical="center" wrapText="1"/>
      <protection hidden="1"/>
    </xf>
    <xf numFmtId="173" fontId="25" fillId="2" borderId="0" xfId="0" quotePrefix="1" applyNumberFormat="1" applyFont="1" applyFill="1" applyAlignment="1" applyProtection="1">
      <alignment horizontal="left" vertical="center"/>
      <protection hidden="1"/>
    </xf>
    <xf numFmtId="0" fontId="75" fillId="2" borderId="14" xfId="0" applyFont="1" applyFill="1" applyBorder="1" applyAlignment="1" applyProtection="1">
      <alignment vertical="center" wrapText="1"/>
      <protection hidden="1"/>
    </xf>
    <xf numFmtId="164" fontId="0" fillId="2" borderId="0" xfId="0" applyNumberFormat="1" applyFill="1" applyProtection="1">
      <protection hidden="1"/>
    </xf>
    <xf numFmtId="164" fontId="38" fillId="2" borderId="0" xfId="0" applyNumberFormat="1" applyFont="1" applyFill="1" applyAlignment="1" applyProtection="1">
      <alignment horizontal="left" vertical="center"/>
      <protection hidden="1"/>
    </xf>
    <xf numFmtId="0" fontId="82" fillId="2" borderId="0" xfId="0" quotePrefix="1" applyFont="1" applyFill="1" applyAlignment="1" applyProtection="1">
      <alignment horizontal="left" vertical="center" wrapText="1"/>
      <protection hidden="1"/>
    </xf>
    <xf numFmtId="0" fontId="49" fillId="2" borderId="0" xfId="0" quotePrefix="1" applyFont="1" applyFill="1" applyAlignment="1" applyProtection="1">
      <alignment horizontal="right" vertical="center"/>
      <protection hidden="1"/>
    </xf>
    <xf numFmtId="0" fontId="49" fillId="2" borderId="0" xfId="0" applyFont="1" applyFill="1" applyAlignment="1" applyProtection="1">
      <alignment horizontal="left" wrapText="1"/>
      <protection hidden="1"/>
    </xf>
    <xf numFmtId="0" fontId="7" fillId="2" borderId="0" xfId="0" applyFont="1" applyFill="1" applyAlignment="1" applyProtection="1">
      <alignment horizontal="center" vertical="center" wrapText="1"/>
      <protection locked="0"/>
    </xf>
    <xf numFmtId="14" fontId="6" fillId="3" borderId="0" xfId="0" applyNumberFormat="1" applyFont="1" applyFill="1" applyAlignment="1" applyProtection="1">
      <alignment horizontal="center" vertical="center" shrinkToFit="1"/>
      <protection locked="0"/>
    </xf>
    <xf numFmtId="0" fontId="85" fillId="2" borderId="0" xfId="0" quotePrefix="1" applyFont="1" applyFill="1" applyAlignment="1" applyProtection="1">
      <alignment horizontal="left" vertical="center" wrapText="1"/>
      <protection hidden="1"/>
    </xf>
    <xf numFmtId="0" fontId="7" fillId="5" borderId="16" xfId="0" applyFont="1" applyFill="1" applyBorder="1" applyAlignment="1" applyProtection="1">
      <alignment horizontal="center" vertical="center"/>
      <protection locked="0"/>
    </xf>
    <xf numFmtId="164" fontId="25" fillId="2" borderId="14" xfId="0" applyNumberFormat="1" applyFont="1" applyFill="1" applyBorder="1" applyAlignment="1" applyProtection="1">
      <alignment wrapText="1"/>
      <protection hidden="1"/>
    </xf>
    <xf numFmtId="164" fontId="6" fillId="2" borderId="14" xfId="0" quotePrefix="1" applyNumberFormat="1" applyFont="1" applyFill="1" applyBorder="1" applyAlignment="1" applyProtection="1">
      <alignment horizontal="left" wrapText="1"/>
      <protection hidden="1"/>
    </xf>
    <xf numFmtId="177" fontId="13" fillId="3" borderId="8" xfId="0" applyNumberFormat="1" applyFont="1" applyFill="1" applyBorder="1" applyAlignment="1" applyProtection="1">
      <alignment horizontal="center" vertical="center" wrapText="1"/>
      <protection hidden="1"/>
    </xf>
    <xf numFmtId="175" fontId="13" fillId="3" borderId="8" xfId="0" applyNumberFormat="1" applyFont="1" applyFill="1" applyBorder="1" applyAlignment="1" applyProtection="1">
      <alignment horizontal="center" vertical="center" wrapText="1"/>
      <protection hidden="1"/>
    </xf>
    <xf numFmtId="0" fontId="6" fillId="2" borderId="0" xfId="0" applyFont="1" applyFill="1"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49" fontId="18" fillId="2" borderId="0" xfId="0" applyNumberFormat="1" applyFont="1" applyFill="1" applyAlignment="1">
      <alignment horizontal="left" vertical="center"/>
    </xf>
    <xf numFmtId="0" fontId="1" fillId="2" borderId="0" xfId="0" applyFont="1" applyFill="1"/>
    <xf numFmtId="164" fontId="1" fillId="2" borderId="0" xfId="0" applyNumberFormat="1" applyFont="1" applyFill="1"/>
    <xf numFmtId="164" fontId="1" fillId="2" borderId="0" xfId="0" applyNumberFormat="1" applyFont="1" applyFill="1" applyAlignment="1">
      <alignment horizontal="center" vertical="center"/>
    </xf>
    <xf numFmtId="49" fontId="65" fillId="2" borderId="0" xfId="0" quotePrefix="1" applyNumberFormat="1" applyFont="1" applyFill="1" applyAlignment="1">
      <alignment horizontal="left" vertical="center"/>
    </xf>
    <xf numFmtId="0" fontId="13" fillId="2" borderId="0" xfId="0" applyFont="1" applyFill="1" applyAlignment="1">
      <alignment horizontal="center" vertical="center" wrapText="1"/>
    </xf>
    <xf numFmtId="0" fontId="48" fillId="2" borderId="0" xfId="0" applyFont="1" applyFill="1"/>
    <xf numFmtId="164" fontId="48" fillId="2" borderId="0" xfId="0" applyNumberFormat="1" applyFont="1" applyFill="1"/>
    <xf numFmtId="49" fontId="68" fillId="2" borderId="0" xfId="0" applyNumberFormat="1" applyFont="1" applyFill="1" applyAlignment="1">
      <alignment horizontal="left" vertical="center"/>
    </xf>
    <xf numFmtId="0" fontId="48" fillId="2" borderId="0" xfId="0" applyFont="1" applyFill="1" applyAlignment="1">
      <alignment horizontal="left" vertical="center"/>
    </xf>
    <xf numFmtId="164" fontId="48" fillId="2" borderId="0" xfId="0" applyNumberFormat="1" applyFont="1" applyFill="1" applyAlignment="1">
      <alignment horizontal="center" vertical="center"/>
    </xf>
    <xf numFmtId="49" fontId="40" fillId="2" borderId="0" xfId="0" quotePrefix="1" applyNumberFormat="1" applyFont="1" applyFill="1" applyAlignment="1">
      <alignment horizontal="left" vertical="center"/>
    </xf>
    <xf numFmtId="49" fontId="65" fillId="2" borderId="0" xfId="0" applyNumberFormat="1" applyFont="1" applyFill="1" applyAlignment="1">
      <alignment horizontal="left" vertical="center"/>
    </xf>
    <xf numFmtId="0" fontId="25" fillId="2" borderId="0" xfId="0" applyFont="1" applyFill="1"/>
    <xf numFmtId="49" fontId="76" fillId="2" borderId="0" xfId="0" applyNumberFormat="1" applyFont="1" applyFill="1" applyAlignment="1">
      <alignment horizontal="left" vertical="center"/>
    </xf>
    <xf numFmtId="0" fontId="2" fillId="3" borderId="0" xfId="0" applyFont="1" applyFill="1" applyAlignment="1">
      <alignment horizontal="left" vertical="top" wrapText="1"/>
    </xf>
    <xf numFmtId="0" fontId="0" fillId="2" borderId="0" xfId="0" applyFill="1" applyAlignment="1">
      <alignment wrapText="1"/>
    </xf>
    <xf numFmtId="14" fontId="38" fillId="2" borderId="0" xfId="0" applyNumberFormat="1" applyFont="1" applyFill="1"/>
    <xf numFmtId="0" fontId="38" fillId="2" borderId="0" xfId="0" applyFont="1" applyFill="1"/>
    <xf numFmtId="0" fontId="70" fillId="3" borderId="0" xfId="0" applyFont="1" applyFill="1" applyAlignment="1">
      <alignment horizontal="center"/>
    </xf>
    <xf numFmtId="0" fontId="69" fillId="3" borderId="0" xfId="0" applyFont="1" applyFill="1" applyAlignment="1">
      <alignment horizontal="center"/>
    </xf>
    <xf numFmtId="0" fontId="3" fillId="6" borderId="1" xfId="0" applyFont="1" applyFill="1" applyBorder="1" applyAlignment="1">
      <alignment horizontal="center" vertical="top" wrapText="1"/>
    </xf>
    <xf numFmtId="0" fontId="3" fillId="6" borderId="1" xfId="0" applyFont="1" applyFill="1" applyBorder="1" applyAlignment="1">
      <alignment horizontal="center" vertical="center" wrapText="1"/>
    </xf>
    <xf numFmtId="0" fontId="7" fillId="6" borderId="17" xfId="0" applyFont="1" applyFill="1" applyBorder="1" applyAlignment="1">
      <alignment horizontal="center" vertical="top" wrapText="1"/>
    </xf>
    <xf numFmtId="0" fontId="7" fillId="6" borderId="18" xfId="0" applyFont="1" applyFill="1" applyBorder="1" applyAlignment="1">
      <alignment horizontal="center" vertical="top" wrapText="1"/>
    </xf>
    <xf numFmtId="49" fontId="61" fillId="2" borderId="0" xfId="0" applyNumberFormat="1" applyFont="1" applyFill="1" applyAlignment="1" applyProtection="1">
      <alignment horizontal="center" vertical="top" wrapText="1"/>
      <protection hidden="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3" fillId="6" borderId="25" xfId="0" applyFont="1" applyFill="1" applyBorder="1" applyAlignment="1">
      <alignment horizontal="center" vertical="top" wrapText="1"/>
    </xf>
    <xf numFmtId="0" fontId="3" fillId="6" borderId="26" xfId="0" applyFont="1" applyFill="1" applyBorder="1" applyAlignment="1">
      <alignment horizontal="center" vertical="center" wrapText="1"/>
    </xf>
    <xf numFmtId="0" fontId="3" fillId="6" borderId="21" xfId="0" applyFont="1" applyFill="1" applyBorder="1" applyAlignment="1">
      <alignment horizontal="center" vertical="top" wrapText="1"/>
    </xf>
    <xf numFmtId="0" fontId="3" fillId="6" borderId="22" xfId="0" applyFont="1" applyFill="1" applyBorder="1" applyAlignment="1">
      <alignment horizontal="center" vertical="top" wrapText="1"/>
    </xf>
    <xf numFmtId="0" fontId="2" fillId="0" borderId="25" xfId="0" applyFont="1" applyBorder="1" applyAlignment="1">
      <alignment vertical="top" wrapText="1"/>
    </xf>
    <xf numFmtId="0" fontId="2" fillId="0" borderId="26" xfId="0" applyFont="1" applyBorder="1" applyAlignment="1">
      <alignment vertical="top" wrapText="1"/>
    </xf>
    <xf numFmtId="0" fontId="2" fillId="3" borderId="23" xfId="0" applyFont="1" applyFill="1" applyBorder="1" applyAlignment="1">
      <alignment vertical="top" wrapText="1"/>
    </xf>
    <xf numFmtId="0" fontId="2" fillId="3" borderId="24" xfId="0" applyFont="1" applyFill="1" applyBorder="1" applyAlignment="1">
      <alignment vertical="top" wrapText="1"/>
    </xf>
    <xf numFmtId="0" fontId="2" fillId="3" borderId="21" xfId="0" applyFont="1" applyFill="1" applyBorder="1" applyAlignment="1">
      <alignment vertical="top" wrapText="1"/>
    </xf>
    <xf numFmtId="0" fontId="2" fillId="3" borderId="22" xfId="0" applyFont="1" applyFill="1" applyBorder="1" applyAlignment="1">
      <alignment vertical="top" wrapText="1"/>
    </xf>
    <xf numFmtId="0" fontId="2" fillId="3" borderId="27" xfId="0" applyFont="1" applyFill="1" applyBorder="1" applyAlignment="1">
      <alignment vertical="top" wrapText="1"/>
    </xf>
    <xf numFmtId="0" fontId="2" fillId="3" borderId="28" xfId="0" applyFont="1" applyFill="1" applyBorder="1" applyAlignment="1">
      <alignment vertical="top" wrapText="1"/>
    </xf>
    <xf numFmtId="0" fontId="3" fillId="6" borderId="19" xfId="0" applyFont="1" applyFill="1" applyBorder="1" applyAlignment="1">
      <alignment horizontal="center" vertical="top" wrapText="1"/>
    </xf>
    <xf numFmtId="0" fontId="3" fillId="6" borderId="20" xfId="0" applyFont="1" applyFill="1" applyBorder="1" applyAlignment="1">
      <alignment horizontal="center" vertical="top" wrapText="1"/>
    </xf>
    <xf numFmtId="0" fontId="2" fillId="3" borderId="29" xfId="0" applyFont="1" applyFill="1" applyBorder="1" applyAlignment="1">
      <alignment vertical="top" wrapText="1"/>
    </xf>
    <xf numFmtId="173" fontId="6" fillId="4" borderId="1" xfId="4" applyNumberFormat="1" applyFont="1" applyFill="1" applyBorder="1" applyAlignment="1" applyProtection="1">
      <alignment horizontal="center" vertical="center" shrinkToFit="1"/>
      <protection locked="0"/>
    </xf>
    <xf numFmtId="0" fontId="2" fillId="3" borderId="0" xfId="0" applyFont="1" applyFill="1" applyAlignment="1">
      <alignment vertical="top" wrapText="1"/>
    </xf>
    <xf numFmtId="0" fontId="2" fillId="0" borderId="30" xfId="0" applyFont="1" applyBorder="1" applyAlignment="1">
      <alignment vertical="top" wrapText="1"/>
    </xf>
    <xf numFmtId="0" fontId="49" fillId="2" borderId="0" xfId="0" applyFont="1" applyFill="1" applyAlignment="1" applyProtection="1">
      <alignment horizontal="left" vertical="center" wrapText="1"/>
      <protection hidden="1"/>
    </xf>
    <xf numFmtId="180" fontId="6" fillId="4" borderId="1" xfId="4" applyNumberFormat="1" applyFont="1" applyFill="1" applyBorder="1" applyAlignment="1" applyProtection="1">
      <alignment horizontal="center" vertical="center" shrinkToFit="1"/>
      <protection locked="0"/>
    </xf>
    <xf numFmtId="0" fontId="36" fillId="4" borderId="0" xfId="0" applyFont="1" applyFill="1" applyAlignment="1" applyProtection="1">
      <alignment horizontal="center" vertical="top" wrapText="1"/>
      <protection locked="0"/>
    </xf>
    <xf numFmtId="0" fontId="6" fillId="0" borderId="0" xfId="0" applyFont="1" applyAlignment="1">
      <alignment horizontal="center" vertical="top" wrapText="1"/>
    </xf>
    <xf numFmtId="0" fontId="7" fillId="3" borderId="2" xfId="0" applyFont="1" applyFill="1" applyBorder="1" applyAlignment="1">
      <alignment horizontal="center" vertical="center" wrapText="1"/>
    </xf>
    <xf numFmtId="0" fontId="7" fillId="3" borderId="2" xfId="0" applyFont="1" applyFill="1" applyBorder="1" applyAlignment="1">
      <alignment vertical="top" wrapText="1"/>
    </xf>
    <xf numFmtId="0" fontId="6" fillId="0" borderId="1" xfId="0" applyFont="1" applyBorder="1" applyAlignment="1">
      <alignment horizontal="center" vertical="top" wrapText="1"/>
    </xf>
    <xf numFmtId="0" fontId="60" fillId="3" borderId="4" xfId="0" applyFont="1" applyFill="1" applyBorder="1" applyAlignment="1">
      <alignment vertical="top" wrapText="1"/>
    </xf>
    <xf numFmtId="0" fontId="6" fillId="3" borderId="1" xfId="0" applyFont="1" applyFill="1" applyBorder="1" applyAlignment="1">
      <alignment vertical="top" wrapText="1"/>
    </xf>
    <xf numFmtId="49" fontId="6" fillId="3" borderId="1" xfId="0" applyNumberFormat="1" applyFont="1" applyFill="1" applyBorder="1" applyAlignment="1">
      <alignment horizontal="center" vertical="top" wrapText="1"/>
    </xf>
    <xf numFmtId="0" fontId="60" fillId="3" borderId="2" xfId="0" applyFont="1" applyFill="1" applyBorder="1" applyAlignment="1">
      <alignment vertical="top" wrapText="1"/>
    </xf>
    <xf numFmtId="0" fontId="60" fillId="3" borderId="3" xfId="0" applyFont="1" applyFill="1" applyBorder="1" applyAlignment="1">
      <alignment vertical="top" wrapText="1"/>
    </xf>
    <xf numFmtId="49" fontId="6" fillId="3" borderId="6" xfId="0" applyNumberFormat="1" applyFont="1" applyFill="1" applyBorder="1" applyAlignment="1">
      <alignment horizontal="center" vertical="top" wrapText="1"/>
    </xf>
    <xf numFmtId="0" fontId="7" fillId="3" borderId="6" xfId="0" applyFont="1" applyFill="1" applyBorder="1" applyAlignment="1">
      <alignment horizontal="center" vertical="center" wrapText="1"/>
    </xf>
    <xf numFmtId="0" fontId="6" fillId="0" borderId="6" xfId="0" applyFont="1" applyBorder="1" applyAlignment="1">
      <alignment horizontal="center" vertical="top" wrapText="1"/>
    </xf>
    <xf numFmtId="0" fontId="6" fillId="3" borderId="6" xfId="0" applyFont="1" applyFill="1" applyBorder="1" applyAlignment="1">
      <alignment horizontal="center" vertical="top" wrapText="1"/>
    </xf>
    <xf numFmtId="0" fontId="0" fillId="3" borderId="1" xfId="0" applyFill="1" applyBorder="1" applyAlignment="1">
      <alignment horizontal="left"/>
    </xf>
    <xf numFmtId="0" fontId="6" fillId="3" borderId="2" xfId="0" applyFont="1" applyFill="1" applyBorder="1" applyAlignment="1">
      <alignment horizontal="center" vertical="top" wrapText="1"/>
    </xf>
    <xf numFmtId="49" fontId="6" fillId="3" borderId="10" xfId="0" applyNumberFormat="1" applyFont="1" applyFill="1" applyBorder="1" applyAlignment="1">
      <alignment horizontal="center" vertical="top" wrapText="1"/>
    </xf>
    <xf numFmtId="0" fontId="25" fillId="2" borderId="0" xfId="0" applyFont="1" applyFill="1" applyAlignment="1" applyProtection="1">
      <alignment horizontal="center" vertical="top" wrapText="1"/>
      <protection locked="0"/>
    </xf>
    <xf numFmtId="49" fontId="25" fillId="2" borderId="0" xfId="0" applyNumberFormat="1" applyFont="1" applyFill="1" applyAlignment="1">
      <alignment horizontal="center" vertical="top" wrapText="1"/>
    </xf>
    <xf numFmtId="49" fontId="25" fillId="2" borderId="0" xfId="0" applyNumberFormat="1" applyFont="1" applyFill="1" applyAlignment="1">
      <alignment horizontal="left" vertical="top" wrapText="1"/>
    </xf>
    <xf numFmtId="0" fontId="25" fillId="2" borderId="0" xfId="0" applyFont="1" applyFill="1" applyAlignment="1">
      <alignment horizontal="center" vertical="top" wrapText="1"/>
    </xf>
    <xf numFmtId="0" fontId="25" fillId="2" borderId="0" xfId="0" applyFont="1" applyFill="1" applyAlignment="1">
      <alignment vertical="top" wrapText="1"/>
    </xf>
    <xf numFmtId="49" fontId="35" fillId="2" borderId="0" xfId="0" applyNumberFormat="1" applyFont="1" applyFill="1" applyAlignment="1">
      <alignment horizontal="center" vertical="top" wrapText="1"/>
    </xf>
    <xf numFmtId="0" fontId="6" fillId="3" borderId="2" xfId="0" applyFont="1" applyFill="1" applyBorder="1" applyAlignment="1">
      <alignment vertical="top" wrapText="1"/>
    </xf>
    <xf numFmtId="0" fontId="6" fillId="0" borderId="2" xfId="0" applyFont="1" applyBorder="1" applyAlignment="1">
      <alignment horizontal="center" vertical="top" wrapText="1"/>
    </xf>
    <xf numFmtId="49" fontId="6" fillId="3" borderId="3" xfId="0" applyNumberFormat="1" applyFont="1" applyFill="1" applyBorder="1" applyAlignment="1">
      <alignment horizontal="center" vertical="top" wrapText="1"/>
    </xf>
    <xf numFmtId="0" fontId="6" fillId="3" borderId="3" xfId="0" applyFont="1" applyFill="1" applyBorder="1" applyAlignment="1">
      <alignment vertical="top" wrapText="1"/>
    </xf>
    <xf numFmtId="0" fontId="6" fillId="0" borderId="3" xfId="0" applyFont="1" applyBorder="1" applyAlignment="1">
      <alignment horizontal="center" vertical="top" wrapText="1"/>
    </xf>
    <xf numFmtId="0" fontId="7" fillId="3" borderId="11" xfId="0" applyFont="1" applyFill="1" applyBorder="1" applyAlignment="1">
      <alignment vertical="top" wrapText="1"/>
    </xf>
    <xf numFmtId="49" fontId="7" fillId="3" borderId="13" xfId="0" applyNumberFormat="1" applyFont="1" applyFill="1" applyBorder="1" applyAlignment="1">
      <alignment horizontal="center" vertical="top" wrapText="1"/>
    </xf>
    <xf numFmtId="49" fontId="6" fillId="3" borderId="13" xfId="0" applyNumberFormat="1" applyFont="1" applyFill="1" applyBorder="1" applyAlignment="1">
      <alignment horizontal="left" vertical="top" wrapText="1"/>
    </xf>
    <xf numFmtId="0" fontId="6" fillId="3" borderId="13" xfId="0" applyFont="1" applyFill="1" applyBorder="1" applyAlignment="1">
      <alignment horizontal="center" vertical="top" wrapText="1"/>
    </xf>
    <xf numFmtId="49" fontId="6" fillId="3" borderId="2" xfId="0" applyNumberFormat="1" applyFont="1" applyFill="1" applyBorder="1" applyAlignment="1">
      <alignment horizontal="left" vertical="top" wrapText="1"/>
    </xf>
    <xf numFmtId="49" fontId="6" fillId="3" borderId="12" xfId="0" applyNumberFormat="1" applyFont="1" applyFill="1" applyBorder="1" applyAlignment="1">
      <alignment horizontal="center" vertical="top" wrapText="1"/>
    </xf>
    <xf numFmtId="49" fontId="6" fillId="3" borderId="3" xfId="0" applyNumberFormat="1" applyFont="1" applyFill="1" applyBorder="1" applyAlignment="1">
      <alignment horizontal="left" vertical="top" wrapText="1"/>
    </xf>
    <xf numFmtId="0" fontId="0" fillId="3" borderId="13" xfId="0" applyFill="1" applyBorder="1"/>
    <xf numFmtId="0" fontId="0" fillId="3" borderId="6" xfId="0" applyFill="1" applyBorder="1"/>
    <xf numFmtId="49" fontId="6" fillId="3" borderId="2" xfId="0" applyNumberFormat="1" applyFont="1" applyFill="1" applyBorder="1" applyAlignment="1">
      <alignment horizontal="center" vertical="top" wrapText="1"/>
    </xf>
    <xf numFmtId="0" fontId="59" fillId="3" borderId="4" xfId="0" applyFont="1" applyFill="1" applyBorder="1" applyAlignment="1">
      <alignment vertical="top" wrapText="1"/>
    </xf>
    <xf numFmtId="0" fontId="6" fillId="0" borderId="12" xfId="0" applyFont="1" applyBorder="1" applyAlignment="1">
      <alignment horizontal="center" vertical="top" wrapText="1"/>
    </xf>
    <xf numFmtId="0" fontId="6" fillId="0" borderId="13" xfId="0" applyFont="1" applyBorder="1" applyAlignment="1">
      <alignment horizontal="center" vertical="top" wrapText="1"/>
    </xf>
    <xf numFmtId="0" fontId="6" fillId="3" borderId="13" xfId="0" applyFont="1" applyFill="1" applyBorder="1" applyAlignment="1">
      <alignment vertical="top" wrapText="1"/>
    </xf>
    <xf numFmtId="0" fontId="6" fillId="3" borderId="3" xfId="0" applyFont="1" applyFill="1" applyBorder="1" applyAlignment="1">
      <alignment horizontal="center" vertical="top" wrapText="1"/>
    </xf>
    <xf numFmtId="0" fontId="7" fillId="0" borderId="3" xfId="0" applyFont="1" applyBorder="1" applyAlignment="1">
      <alignment vertical="top" wrapText="1"/>
    </xf>
    <xf numFmtId="0" fontId="6" fillId="3" borderId="12" xfId="0" applyFont="1" applyFill="1" applyBorder="1" applyAlignment="1">
      <alignment horizontal="center" vertical="top" wrapText="1"/>
    </xf>
    <xf numFmtId="173" fontId="6" fillId="4" borderId="1" xfId="0" applyNumberFormat="1" applyFont="1" applyFill="1" applyBorder="1" applyAlignment="1" applyProtection="1">
      <alignment horizontal="center" vertical="center"/>
      <protection hidden="1"/>
    </xf>
    <xf numFmtId="173" fontId="14" fillId="4" borderId="2" xfId="0" applyNumberFormat="1" applyFont="1" applyFill="1" applyBorder="1" applyAlignment="1" applyProtection="1">
      <alignment horizontal="center" vertical="center"/>
      <protection hidden="1"/>
    </xf>
    <xf numFmtId="0" fontId="25" fillId="2" borderId="14" xfId="0" applyFont="1" applyFill="1" applyBorder="1" applyAlignment="1" applyProtection="1">
      <alignment horizontal="left"/>
      <protection hidden="1"/>
    </xf>
    <xf numFmtId="0" fontId="57" fillId="2" borderId="0" xfId="0" applyFont="1" applyFill="1" applyAlignment="1" applyProtection="1">
      <alignment horizontal="left" vertical="center"/>
      <protection hidden="1"/>
    </xf>
    <xf numFmtId="0" fontId="6" fillId="3" borderId="0" xfId="0" applyFont="1" applyFill="1" applyAlignment="1" applyProtection="1">
      <alignment horizontal="right" vertical="center"/>
      <protection hidden="1"/>
    </xf>
    <xf numFmtId="0" fontId="2" fillId="4" borderId="31" xfId="0" applyFont="1" applyFill="1" applyBorder="1" applyAlignment="1">
      <alignment vertical="top" wrapText="1"/>
    </xf>
    <xf numFmtId="0" fontId="2" fillId="4" borderId="20" xfId="0" applyFont="1" applyFill="1" applyBorder="1" applyAlignment="1">
      <alignment vertical="top" wrapText="1"/>
    </xf>
    <xf numFmtId="14" fontId="0" fillId="3" borderId="0" xfId="0" applyNumberFormat="1" applyFill="1" applyAlignment="1" applyProtection="1">
      <alignment horizontal="left" vertical="center"/>
      <protection hidden="1"/>
    </xf>
    <xf numFmtId="0" fontId="86" fillId="3" borderId="0" xfId="2" applyFont="1" applyFill="1" applyAlignment="1">
      <alignment horizontal="left" vertical="top" wrapText="1"/>
    </xf>
    <xf numFmtId="0" fontId="6" fillId="3" borderId="1" xfId="0" applyFont="1" applyFill="1" applyBorder="1" applyAlignment="1" applyProtection="1">
      <alignment horizontal="left" vertical="center" wrapText="1" indent="2"/>
      <protection locked="0"/>
    </xf>
    <xf numFmtId="0" fontId="6" fillId="3" borderId="11" xfId="0" applyFont="1" applyFill="1" applyBorder="1" applyAlignment="1" applyProtection="1">
      <alignment horizontal="left"/>
      <protection locked="0"/>
    </xf>
    <xf numFmtId="0" fontId="6" fillId="3" borderId="13" xfId="0" applyFont="1" applyFill="1" applyBorder="1" applyAlignment="1" applyProtection="1">
      <alignment horizontal="left"/>
      <protection locked="0"/>
    </xf>
    <xf numFmtId="0" fontId="6" fillId="3" borderId="11" xfId="0" applyFont="1" applyFill="1" applyBorder="1" applyAlignment="1" applyProtection="1">
      <alignment horizontal="left" wrapText="1"/>
      <protection locked="0"/>
    </xf>
    <xf numFmtId="0" fontId="6" fillId="3" borderId="13" xfId="0" applyFont="1" applyFill="1" applyBorder="1" applyAlignment="1" applyProtection="1">
      <alignment horizontal="left" wrapText="1"/>
      <protection locked="0"/>
    </xf>
    <xf numFmtId="0" fontId="6" fillId="3" borderId="6" xfId="0" applyFont="1" applyFill="1" applyBorder="1" applyAlignment="1" applyProtection="1">
      <alignment horizontal="left" wrapText="1"/>
      <protection locked="0"/>
    </xf>
    <xf numFmtId="0" fontId="9" fillId="3" borderId="0" xfId="0" applyFont="1" applyFill="1" applyAlignment="1" applyProtection="1">
      <alignment horizontal="right" wrapText="1"/>
      <protection locked="0"/>
    </xf>
    <xf numFmtId="14" fontId="6" fillId="3" borderId="11" xfId="0" applyNumberFormat="1" applyFont="1" applyFill="1" applyBorder="1" applyAlignment="1" applyProtection="1">
      <alignment horizontal="center" vertical="center" shrinkToFit="1"/>
      <protection locked="0"/>
    </xf>
    <xf numFmtId="14" fontId="6" fillId="3" borderId="6" xfId="0" applyNumberFormat="1" applyFont="1" applyFill="1" applyBorder="1" applyAlignment="1" applyProtection="1">
      <alignment horizontal="center" vertical="center" shrinkToFit="1"/>
      <protection locked="0"/>
    </xf>
    <xf numFmtId="174" fontId="57" fillId="2" borderId="0" xfId="0" applyNumberFormat="1" applyFont="1" applyFill="1" applyAlignment="1" applyProtection="1">
      <alignment horizontal="left" vertical="center" indent="3"/>
      <protection hidden="1"/>
    </xf>
    <xf numFmtId="0" fontId="9" fillId="3" borderId="0" xfId="0" applyFont="1" applyFill="1" applyAlignment="1" applyProtection="1">
      <alignment horizontal="right"/>
      <protection locked="0"/>
    </xf>
    <xf numFmtId="1" fontId="6" fillId="3" borderId="11" xfId="0" applyNumberFormat="1" applyFont="1" applyFill="1" applyBorder="1" applyAlignment="1" applyProtection="1">
      <alignment horizontal="left" wrapText="1"/>
      <protection locked="0"/>
    </xf>
    <xf numFmtId="1" fontId="6" fillId="3" borderId="13" xfId="0" applyNumberFormat="1" applyFont="1" applyFill="1" applyBorder="1" applyAlignment="1" applyProtection="1">
      <alignment horizontal="left" wrapText="1"/>
      <protection locked="0"/>
    </xf>
    <xf numFmtId="1" fontId="6" fillId="3" borderId="6" xfId="0" applyNumberFormat="1" applyFont="1" applyFill="1" applyBorder="1" applyAlignment="1" applyProtection="1">
      <alignment horizontal="left" wrapText="1"/>
      <protection locked="0"/>
    </xf>
    <xf numFmtId="0" fontId="84" fillId="2" borderId="0" xfId="0" applyFont="1" applyFill="1" applyAlignment="1" applyProtection="1">
      <alignment horizontal="left" wrapText="1"/>
      <protection hidden="1"/>
    </xf>
    <xf numFmtId="0" fontId="49" fillId="2" borderId="0" xfId="0" applyFont="1" applyFill="1" applyAlignment="1" applyProtection="1">
      <alignment horizontal="left" wrapText="1"/>
      <protection hidden="1"/>
    </xf>
    <xf numFmtId="0" fontId="49" fillId="2" borderId="32" xfId="0" applyFont="1" applyFill="1" applyBorder="1" applyAlignment="1" applyProtection="1">
      <alignment horizontal="left" wrapText="1"/>
      <protection hidden="1"/>
    </xf>
    <xf numFmtId="0" fontId="7" fillId="2" borderId="2" xfId="0" applyFont="1" applyFill="1" applyBorder="1" applyAlignment="1" applyProtection="1">
      <alignment horizontal="center" vertical="center" wrapText="1"/>
      <protection hidden="1"/>
    </xf>
    <xf numFmtId="0" fontId="7" fillId="2" borderId="12" xfId="0" applyFont="1" applyFill="1" applyBorder="1" applyAlignment="1" applyProtection="1">
      <alignment horizontal="center" vertical="center" wrapText="1"/>
      <protection hidden="1"/>
    </xf>
    <xf numFmtId="0" fontId="49" fillId="2" borderId="0" xfId="0" quotePrefix="1" applyFont="1" applyFill="1" applyAlignment="1" applyProtection="1">
      <alignment horizontal="right" vertical="center"/>
      <protection hidden="1"/>
    </xf>
    <xf numFmtId="0" fontId="49" fillId="2" borderId="33" xfId="0" quotePrefix="1" applyFont="1" applyFill="1" applyBorder="1" applyAlignment="1" applyProtection="1">
      <alignment horizontal="right" vertical="center"/>
      <protection hidden="1"/>
    </xf>
    <xf numFmtId="0" fontId="49" fillId="2" borderId="0" xfId="0" applyFont="1" applyFill="1" applyAlignment="1" applyProtection="1">
      <alignment horizontal="right" vertical="center"/>
      <protection hidden="1"/>
    </xf>
    <xf numFmtId="0" fontId="49" fillId="2" borderId="33" xfId="0" applyFont="1" applyFill="1" applyBorder="1" applyAlignment="1" applyProtection="1">
      <alignment horizontal="right" vertical="center"/>
      <protection hidden="1"/>
    </xf>
    <xf numFmtId="0" fontId="7" fillId="2" borderId="3" xfId="0" applyFont="1" applyFill="1" applyBorder="1" applyAlignment="1" applyProtection="1">
      <alignment horizontal="center" vertical="center" wrapText="1"/>
      <protection hidden="1"/>
    </xf>
    <xf numFmtId="0" fontId="6" fillId="3" borderId="8" xfId="0" quotePrefix="1" applyFont="1" applyFill="1" applyBorder="1" applyAlignment="1" applyProtection="1">
      <alignment horizontal="left" vertical="center" wrapText="1" indent="1"/>
      <protection hidden="1"/>
    </xf>
    <xf numFmtId="0" fontId="6" fillId="3" borderId="9" xfId="0" quotePrefix="1" applyFont="1" applyFill="1" applyBorder="1" applyAlignment="1" applyProtection="1">
      <alignment horizontal="left" vertical="center" wrapText="1" indent="1"/>
      <protection hidden="1"/>
    </xf>
    <xf numFmtId="0" fontId="6" fillId="3" borderId="10" xfId="0" quotePrefix="1" applyFont="1" applyFill="1" applyBorder="1" applyAlignment="1" applyProtection="1">
      <alignment horizontal="left" vertical="center" wrapText="1" indent="1"/>
      <protection hidden="1"/>
    </xf>
    <xf numFmtId="0" fontId="6" fillId="3" borderId="8" xfId="0" quotePrefix="1" applyFont="1" applyFill="1" applyBorder="1" applyAlignment="1" applyProtection="1">
      <alignment horizontal="left" vertical="center" wrapText="1"/>
      <protection hidden="1"/>
    </xf>
    <xf numFmtId="0" fontId="6" fillId="3" borderId="9" xfId="0" quotePrefix="1" applyFont="1" applyFill="1" applyBorder="1" applyAlignment="1" applyProtection="1">
      <alignment horizontal="left" vertical="center" wrapText="1"/>
      <protection hidden="1"/>
    </xf>
    <xf numFmtId="0" fontId="6" fillId="3" borderId="10" xfId="0" quotePrefix="1" applyFont="1" applyFill="1" applyBorder="1" applyAlignment="1" applyProtection="1">
      <alignment horizontal="left" vertical="center" wrapText="1"/>
      <protection hidden="1"/>
    </xf>
    <xf numFmtId="0" fontId="6" fillId="3" borderId="11" xfId="0" quotePrefix="1" applyFont="1" applyFill="1" applyBorder="1" applyAlignment="1" applyProtection="1">
      <alignment horizontal="left" vertical="center" wrapText="1" indent="2"/>
      <protection hidden="1"/>
    </xf>
    <xf numFmtId="0" fontId="6" fillId="3" borderId="13" xfId="0" quotePrefix="1" applyFont="1" applyFill="1" applyBorder="1" applyAlignment="1" applyProtection="1">
      <alignment horizontal="left" vertical="center" wrapText="1" indent="2"/>
      <protection hidden="1"/>
    </xf>
    <xf numFmtId="0" fontId="6" fillId="3" borderId="6" xfId="0" quotePrefix="1" applyFont="1" applyFill="1" applyBorder="1" applyAlignment="1" applyProtection="1">
      <alignment horizontal="left" vertical="center" wrapText="1" indent="2"/>
      <protection hidden="1"/>
    </xf>
    <xf numFmtId="0" fontId="6" fillId="3" borderId="11" xfId="0" quotePrefix="1" applyFont="1" applyFill="1" applyBorder="1" applyAlignment="1" applyProtection="1">
      <alignment horizontal="left" vertical="center" wrapText="1"/>
      <protection hidden="1"/>
    </xf>
    <xf numFmtId="0" fontId="6" fillId="3" borderId="13" xfId="0" quotePrefix="1" applyFont="1" applyFill="1" applyBorder="1" applyAlignment="1" applyProtection="1">
      <alignment horizontal="left" vertical="center" wrapText="1"/>
      <protection hidden="1"/>
    </xf>
    <xf numFmtId="0" fontId="6" fillId="3" borderId="6" xfId="0" quotePrefix="1" applyFont="1" applyFill="1" applyBorder="1" applyAlignment="1" applyProtection="1">
      <alignment horizontal="left" vertical="center" wrapText="1"/>
      <protection hidden="1"/>
    </xf>
    <xf numFmtId="0" fontId="6" fillId="3" borderId="11" xfId="0" applyFont="1" applyFill="1" applyBorder="1" applyAlignment="1" applyProtection="1">
      <alignment horizontal="left" vertical="center" wrapText="1"/>
      <protection hidden="1"/>
    </xf>
    <xf numFmtId="0" fontId="6" fillId="3" borderId="13" xfId="0" applyFont="1" applyFill="1" applyBorder="1" applyAlignment="1" applyProtection="1">
      <alignment horizontal="left" vertical="center" wrapText="1"/>
      <protection hidden="1"/>
    </xf>
    <xf numFmtId="0" fontId="6" fillId="3" borderId="6" xfId="0" applyFont="1" applyFill="1" applyBorder="1" applyAlignment="1" applyProtection="1">
      <alignment horizontal="left" vertical="center" wrapText="1"/>
      <protection hidden="1"/>
    </xf>
    <xf numFmtId="0" fontId="6" fillId="3" borderId="15" xfId="0" quotePrefix="1" applyFont="1" applyFill="1" applyBorder="1" applyAlignment="1" applyProtection="1">
      <alignment horizontal="left" vertical="center" wrapText="1" indent="1"/>
      <protection hidden="1"/>
    </xf>
    <xf numFmtId="0" fontId="6" fillId="3" borderId="7" xfId="0" quotePrefix="1" applyFont="1" applyFill="1" applyBorder="1" applyAlignment="1" applyProtection="1">
      <alignment horizontal="left" vertical="center" wrapText="1" indent="1"/>
      <protection hidden="1"/>
    </xf>
    <xf numFmtId="0" fontId="6" fillId="3" borderId="12" xfId="0" quotePrefix="1" applyFont="1" applyFill="1" applyBorder="1" applyAlignment="1" applyProtection="1">
      <alignment horizontal="left" vertical="center" wrapText="1" indent="1"/>
      <protection hidden="1"/>
    </xf>
    <xf numFmtId="0" fontId="6" fillId="3" borderId="15" xfId="0" quotePrefix="1" applyFont="1" applyFill="1" applyBorder="1" applyAlignment="1" applyProtection="1">
      <alignment horizontal="left" vertical="center" wrapText="1" indent="2"/>
      <protection hidden="1"/>
    </xf>
    <xf numFmtId="0" fontId="6" fillId="3" borderId="7" xfId="0" quotePrefix="1" applyFont="1" applyFill="1" applyBorder="1" applyAlignment="1" applyProtection="1">
      <alignment horizontal="left" vertical="center" wrapText="1" indent="2"/>
      <protection hidden="1"/>
    </xf>
    <xf numFmtId="0" fontId="6" fillId="3" borderId="12" xfId="0" quotePrefix="1" applyFont="1" applyFill="1" applyBorder="1" applyAlignment="1" applyProtection="1">
      <alignment horizontal="left" vertical="center" wrapText="1" indent="2"/>
      <protection hidden="1"/>
    </xf>
    <xf numFmtId="0" fontId="7" fillId="3" borderId="8" xfId="0" quotePrefix="1" applyFont="1" applyFill="1" applyBorder="1" applyAlignment="1" applyProtection="1">
      <alignment horizontal="left" vertical="center" wrapText="1"/>
      <protection locked="0"/>
    </xf>
    <xf numFmtId="0" fontId="7" fillId="3" borderId="9" xfId="0" quotePrefix="1" applyFont="1" applyFill="1" applyBorder="1" applyAlignment="1" applyProtection="1">
      <alignment horizontal="left" vertical="center" wrapText="1"/>
      <protection locked="0"/>
    </xf>
    <xf numFmtId="0" fontId="7" fillId="3" borderId="10" xfId="0" quotePrefix="1" applyFont="1" applyFill="1" applyBorder="1" applyAlignment="1" applyProtection="1">
      <alignment horizontal="left" vertical="center" wrapText="1"/>
      <protection locked="0"/>
    </xf>
    <xf numFmtId="0" fontId="7" fillId="3" borderId="8" xfId="0" quotePrefix="1" applyFont="1" applyFill="1" applyBorder="1" applyAlignment="1" applyProtection="1">
      <alignment horizontal="left" vertical="center" wrapText="1"/>
      <protection hidden="1"/>
    </xf>
    <xf numFmtId="0" fontId="7" fillId="3" borderId="9" xfId="0" quotePrefix="1" applyFont="1" applyFill="1" applyBorder="1" applyAlignment="1" applyProtection="1">
      <alignment horizontal="left" vertical="center" wrapText="1"/>
      <protection hidden="1"/>
    </xf>
    <xf numFmtId="0" fontId="7" fillId="3" borderId="10" xfId="0" quotePrefix="1" applyFont="1" applyFill="1" applyBorder="1" applyAlignment="1" applyProtection="1">
      <alignment horizontal="left" vertical="center" wrapText="1"/>
      <protection hidden="1"/>
    </xf>
    <xf numFmtId="0" fontId="6" fillId="3" borderId="14" xfId="0" quotePrefix="1" applyFont="1" applyFill="1" applyBorder="1" applyAlignment="1" applyProtection="1">
      <alignment horizontal="left" vertical="center" wrapText="1"/>
      <protection hidden="1"/>
    </xf>
    <xf numFmtId="0" fontId="6" fillId="3" borderId="0" xfId="0" quotePrefix="1" applyFont="1" applyFill="1" applyAlignment="1" applyProtection="1">
      <alignment horizontal="left" vertical="center" wrapText="1"/>
      <protection hidden="1"/>
    </xf>
    <xf numFmtId="0" fontId="6" fillId="3" borderId="33" xfId="0" quotePrefix="1" applyFont="1" applyFill="1" applyBorder="1" applyAlignment="1" applyProtection="1">
      <alignment horizontal="left" vertical="center" wrapText="1"/>
      <protection hidden="1"/>
    </xf>
    <xf numFmtId="0" fontId="7" fillId="3" borderId="11" xfId="0" quotePrefix="1" applyFont="1" applyFill="1" applyBorder="1" applyAlignment="1" applyProtection="1">
      <alignment horizontal="left" vertical="center" wrapText="1"/>
      <protection hidden="1"/>
    </xf>
    <xf numFmtId="0" fontId="7" fillId="3" borderId="13" xfId="0" quotePrefix="1" applyFont="1" applyFill="1" applyBorder="1" applyAlignment="1" applyProtection="1">
      <alignment horizontal="left" vertical="center" wrapText="1"/>
      <protection hidden="1"/>
    </xf>
    <xf numFmtId="0" fontId="7" fillId="3" borderId="6" xfId="0" quotePrefix="1" applyFont="1" applyFill="1" applyBorder="1" applyAlignment="1" applyProtection="1">
      <alignment horizontal="left" vertical="center" wrapText="1"/>
      <protection hidden="1"/>
    </xf>
    <xf numFmtId="0" fontId="13" fillId="3" borderId="11" xfId="0" quotePrefix="1" applyFont="1" applyFill="1" applyBorder="1" applyAlignment="1" applyProtection="1">
      <alignment horizontal="center" vertical="center"/>
      <protection hidden="1"/>
    </xf>
    <xf numFmtId="0" fontId="13" fillId="3" borderId="13" xfId="0" quotePrefix="1" applyFont="1" applyFill="1" applyBorder="1" applyAlignment="1" applyProtection="1">
      <alignment horizontal="center" vertical="center"/>
      <protection hidden="1"/>
    </xf>
    <xf numFmtId="0" fontId="13" fillId="3" borderId="6" xfId="0" quotePrefix="1" applyFont="1" applyFill="1" applyBorder="1" applyAlignment="1" applyProtection="1">
      <alignment horizontal="center" vertical="center"/>
      <protection hidden="1"/>
    </xf>
    <xf numFmtId="49" fontId="68" fillId="2" borderId="14" xfId="0" applyNumberFormat="1" applyFont="1" applyFill="1" applyBorder="1" applyAlignment="1" applyProtection="1">
      <alignment horizontal="left" vertical="top" wrapText="1"/>
      <protection hidden="1"/>
    </xf>
    <xf numFmtId="0" fontId="0" fillId="0" borderId="0" xfId="0" applyAlignment="1" applyProtection="1">
      <alignment horizontal="left" vertical="top" wrapText="1"/>
      <protection hidden="1"/>
    </xf>
    <xf numFmtId="0" fontId="7" fillId="3" borderId="8" xfId="0" quotePrefix="1" applyFont="1" applyFill="1" applyBorder="1" applyAlignment="1">
      <alignment horizontal="left" vertical="center" wrapText="1"/>
    </xf>
    <xf numFmtId="0" fontId="7" fillId="3" borderId="9" xfId="0" quotePrefix="1" applyFont="1" applyFill="1" applyBorder="1" applyAlignment="1">
      <alignment horizontal="left" vertical="center" wrapText="1"/>
    </xf>
    <xf numFmtId="0" fontId="7" fillId="3" borderId="10" xfId="0" quotePrefix="1" applyFont="1" applyFill="1" applyBorder="1" applyAlignment="1">
      <alignment horizontal="left" vertical="center" wrapText="1"/>
    </xf>
    <xf numFmtId="0" fontId="7" fillId="3" borderId="11" xfId="0" applyFont="1" applyFill="1" applyBorder="1" applyAlignment="1" applyProtection="1">
      <alignment horizontal="center" vertical="center"/>
      <protection hidden="1"/>
    </xf>
    <xf numFmtId="0" fontId="7" fillId="3" borderId="13" xfId="0" applyFont="1" applyFill="1" applyBorder="1" applyAlignment="1" applyProtection="1">
      <alignment horizontal="center" vertical="center"/>
      <protection hidden="1"/>
    </xf>
    <xf numFmtId="0" fontId="7" fillId="3" borderId="6" xfId="0" applyFont="1" applyFill="1" applyBorder="1" applyAlignment="1" applyProtection="1">
      <alignment horizontal="center" vertical="center"/>
      <protection hidden="1"/>
    </xf>
    <xf numFmtId="0" fontId="6" fillId="3" borderId="14" xfId="0" quotePrefix="1" applyFont="1" applyFill="1" applyBorder="1" applyAlignment="1" applyProtection="1">
      <alignment horizontal="left" vertical="center" wrapText="1" indent="1"/>
      <protection hidden="1"/>
    </xf>
    <xf numFmtId="0" fontId="6" fillId="3" borderId="0" xfId="0" quotePrefix="1" applyFont="1" applyFill="1" applyAlignment="1" applyProtection="1">
      <alignment horizontal="left" vertical="center" wrapText="1" indent="1"/>
      <protection hidden="1"/>
    </xf>
    <xf numFmtId="0" fontId="6" fillId="3" borderId="33" xfId="0" quotePrefix="1" applyFont="1" applyFill="1" applyBorder="1" applyAlignment="1" applyProtection="1">
      <alignment horizontal="left" vertical="center" wrapText="1" indent="1"/>
      <protection hidden="1"/>
    </xf>
    <xf numFmtId="0" fontId="6" fillId="3" borderId="8" xfId="0" applyFont="1" applyFill="1" applyBorder="1" applyAlignment="1" applyProtection="1">
      <alignment horizontal="left" vertical="center" wrapText="1" indent="2"/>
      <protection hidden="1"/>
    </xf>
    <xf numFmtId="0" fontId="6" fillId="3" borderId="9" xfId="0" applyFont="1" applyFill="1" applyBorder="1" applyAlignment="1" applyProtection="1">
      <alignment horizontal="left" vertical="center" wrapText="1" indent="2"/>
      <protection hidden="1"/>
    </xf>
    <xf numFmtId="0" fontId="6" fillId="3" borderId="10" xfId="0" applyFont="1" applyFill="1" applyBorder="1" applyAlignment="1" applyProtection="1">
      <alignment horizontal="left" vertical="center" wrapText="1" indent="2"/>
      <protection hidden="1"/>
    </xf>
    <xf numFmtId="0" fontId="7" fillId="2" borderId="0" xfId="0" applyFont="1" applyFill="1" applyAlignment="1" applyProtection="1">
      <alignment horizontal="center" vertical="center" wrapText="1"/>
      <protection locked="0"/>
    </xf>
    <xf numFmtId="0" fontId="13" fillId="3" borderId="11" xfId="0" applyFont="1" applyFill="1" applyBorder="1" applyAlignment="1" applyProtection="1">
      <alignment horizontal="center" vertical="center" wrapText="1"/>
      <protection hidden="1"/>
    </xf>
    <xf numFmtId="0" fontId="13" fillId="3" borderId="13" xfId="0" applyFont="1" applyFill="1" applyBorder="1" applyAlignment="1" applyProtection="1">
      <alignment horizontal="center" vertical="center" wrapText="1"/>
      <protection hidden="1"/>
    </xf>
    <xf numFmtId="0" fontId="13" fillId="3" borderId="6" xfId="0" applyFont="1" applyFill="1" applyBorder="1" applyAlignment="1" applyProtection="1">
      <alignment horizontal="center" vertical="center" wrapText="1"/>
      <protection hidden="1"/>
    </xf>
    <xf numFmtId="0" fontId="6" fillId="2" borderId="0" xfId="0" quotePrefix="1" applyFont="1" applyFill="1" applyAlignment="1" applyProtection="1">
      <alignment horizontal="left" vertical="center" wrapText="1"/>
      <protection hidden="1"/>
    </xf>
    <xf numFmtId="0" fontId="6" fillId="2" borderId="0" xfId="0" applyFont="1" applyFill="1" applyAlignment="1" applyProtection="1">
      <alignment horizontal="left" vertical="center" wrapText="1"/>
      <protection hidden="1"/>
    </xf>
    <xf numFmtId="49" fontId="18" fillId="2" borderId="14" xfId="0" applyNumberFormat="1" applyFont="1" applyFill="1" applyBorder="1" applyAlignment="1" applyProtection="1">
      <alignment horizontal="left" vertical="center" wrapText="1"/>
      <protection hidden="1"/>
    </xf>
    <xf numFmtId="49" fontId="18" fillId="2" borderId="0" xfId="0" applyNumberFormat="1" applyFont="1" applyFill="1" applyAlignment="1" applyProtection="1">
      <alignment horizontal="left" vertical="center" wrapText="1"/>
      <protection hidden="1"/>
    </xf>
    <xf numFmtId="0" fontId="13" fillId="3" borderId="1" xfId="0" quotePrefix="1" applyFont="1" applyFill="1" applyBorder="1" applyAlignment="1" applyProtection="1">
      <alignment horizontal="center" vertical="center"/>
      <protection hidden="1"/>
    </xf>
    <xf numFmtId="0" fontId="7" fillId="3" borderId="11" xfId="0" applyFont="1" applyFill="1" applyBorder="1" applyAlignment="1" applyProtection="1">
      <alignment horizontal="left" vertical="center" wrapText="1"/>
      <protection locked="0"/>
    </xf>
    <xf numFmtId="0" fontId="7" fillId="3" borderId="13" xfId="0" applyFont="1" applyFill="1" applyBorder="1" applyAlignment="1" applyProtection="1">
      <alignment horizontal="left" vertical="center" wrapText="1"/>
      <protection locked="0"/>
    </xf>
    <xf numFmtId="0" fontId="7" fillId="3" borderId="6" xfId="0" applyFont="1" applyFill="1" applyBorder="1" applyAlignment="1" applyProtection="1">
      <alignment horizontal="left" vertical="center" wrapText="1"/>
      <protection locked="0"/>
    </xf>
    <xf numFmtId="0" fontId="10" fillId="3" borderId="0" xfId="0" quotePrefix="1" applyFont="1" applyFill="1" applyAlignment="1" applyProtection="1">
      <alignment horizontal="center" vertical="center"/>
      <protection hidden="1"/>
    </xf>
    <xf numFmtId="0" fontId="10" fillId="3" borderId="0" xfId="0" applyFont="1" applyFill="1" applyAlignment="1" applyProtection="1">
      <alignment horizontal="center" vertical="center"/>
      <protection hidden="1"/>
    </xf>
    <xf numFmtId="0" fontId="12" fillId="3" borderId="7" xfId="0" applyFont="1" applyFill="1" applyBorder="1" applyAlignment="1" applyProtection="1">
      <alignment horizontal="left" vertical="center"/>
      <protection hidden="1"/>
    </xf>
    <xf numFmtId="0" fontId="10" fillId="3" borderId="9" xfId="0" quotePrefix="1" applyFont="1" applyFill="1" applyBorder="1" applyAlignment="1" applyProtection="1">
      <alignment horizontal="center" vertical="center"/>
      <protection hidden="1"/>
    </xf>
    <xf numFmtId="0" fontId="2" fillId="3" borderId="7" xfId="0" applyFont="1" applyFill="1" applyBorder="1" applyAlignment="1" applyProtection="1">
      <alignment horizontal="center" vertical="center" shrinkToFit="1"/>
      <protection locked="0"/>
    </xf>
    <xf numFmtId="0" fontId="3" fillId="3" borderId="0" xfId="0" applyFont="1" applyFill="1" applyAlignment="1" applyProtection="1">
      <alignment horizontal="center" vertical="center"/>
      <protection locked="0"/>
    </xf>
    <xf numFmtId="174" fontId="2" fillId="3" borderId="7" xfId="0" applyNumberFormat="1" applyFont="1" applyFill="1" applyBorder="1" applyAlignment="1" applyProtection="1">
      <alignment horizontal="center"/>
      <protection locked="0"/>
    </xf>
    <xf numFmtId="0" fontId="6" fillId="3" borderId="15" xfId="0" quotePrefix="1" applyFont="1" applyFill="1" applyBorder="1" applyAlignment="1" applyProtection="1">
      <alignment horizontal="left" vertical="center" wrapText="1"/>
      <protection hidden="1"/>
    </xf>
    <xf numFmtId="0" fontId="6" fillId="3" borderId="7" xfId="0" quotePrefix="1" applyFont="1" applyFill="1" applyBorder="1" applyAlignment="1" applyProtection="1">
      <alignment vertical="center" wrapText="1"/>
      <protection hidden="1"/>
    </xf>
    <xf numFmtId="0" fontId="6" fillId="3" borderId="12" xfId="0" quotePrefix="1" applyFont="1" applyFill="1" applyBorder="1" applyAlignment="1" applyProtection="1">
      <alignment vertical="center" wrapText="1"/>
      <protection hidden="1"/>
    </xf>
    <xf numFmtId="0" fontId="6" fillId="3" borderId="11" xfId="0" applyFont="1" applyFill="1" applyBorder="1" applyAlignment="1" applyProtection="1">
      <alignment horizontal="left" vertical="center" wrapText="1" indent="2"/>
      <protection hidden="1"/>
    </xf>
    <xf numFmtId="0" fontId="6" fillId="3" borderId="13" xfId="0" applyFont="1" applyFill="1" applyBorder="1" applyAlignment="1" applyProtection="1">
      <alignment horizontal="left" vertical="center" wrapText="1" indent="2"/>
      <protection hidden="1"/>
    </xf>
    <xf numFmtId="0" fontId="6" fillId="3" borderId="6" xfId="0" applyFont="1" applyFill="1" applyBorder="1" applyAlignment="1" applyProtection="1">
      <alignment horizontal="left" vertical="center" wrapText="1" indent="2"/>
      <protection hidden="1"/>
    </xf>
    <xf numFmtId="168" fontId="2" fillId="3" borderId="0" xfId="0" applyNumberFormat="1" applyFont="1" applyFill="1" applyAlignment="1" applyProtection="1">
      <alignment horizontal="left" vertical="center"/>
      <protection locked="0"/>
    </xf>
    <xf numFmtId="0" fontId="6" fillId="3" borderId="11" xfId="0" applyFont="1" applyFill="1" applyBorder="1" applyAlignment="1" applyProtection="1">
      <alignment horizontal="left" vertical="center" indent="1"/>
      <protection hidden="1"/>
    </xf>
    <xf numFmtId="0" fontId="6" fillId="3" borderId="13" xfId="0" applyFont="1" applyFill="1" applyBorder="1" applyAlignment="1" applyProtection="1">
      <alignment horizontal="left" vertical="center" indent="1"/>
      <protection hidden="1"/>
    </xf>
    <xf numFmtId="0" fontId="6" fillId="3" borderId="6" xfId="0" applyFont="1" applyFill="1" applyBorder="1" applyAlignment="1" applyProtection="1">
      <alignment horizontal="left" vertical="center" indent="1"/>
      <protection hidden="1"/>
    </xf>
    <xf numFmtId="0" fontId="6" fillId="3" borderId="11" xfId="0" applyFont="1" applyFill="1" applyBorder="1" applyAlignment="1" applyProtection="1">
      <alignment horizontal="left" vertical="center" wrapText="1" indent="1"/>
      <protection hidden="1"/>
    </xf>
    <xf numFmtId="0" fontId="6" fillId="3" borderId="13" xfId="0" applyFont="1" applyFill="1" applyBorder="1" applyAlignment="1" applyProtection="1">
      <alignment horizontal="left" vertical="center" wrapText="1" indent="1"/>
      <protection hidden="1"/>
    </xf>
    <xf numFmtId="0" fontId="6" fillId="3" borderId="6" xfId="0" applyFont="1" applyFill="1" applyBorder="1" applyAlignment="1" applyProtection="1">
      <alignment horizontal="left" vertical="center" wrapText="1" indent="1"/>
      <protection hidden="1"/>
    </xf>
    <xf numFmtId="180" fontId="6" fillId="4" borderId="11" xfId="0" applyNumberFormat="1" applyFont="1" applyFill="1" applyBorder="1" applyAlignment="1" applyProtection="1">
      <alignment horizontal="center" vertical="center"/>
      <protection hidden="1"/>
    </xf>
    <xf numFmtId="180" fontId="6" fillId="4" borderId="13" xfId="0" applyNumberFormat="1" applyFont="1" applyFill="1" applyBorder="1" applyAlignment="1" applyProtection="1">
      <alignment horizontal="center" vertical="center"/>
      <protection hidden="1"/>
    </xf>
    <xf numFmtId="180" fontId="6" fillId="4" borderId="6" xfId="0" applyNumberFormat="1" applyFont="1" applyFill="1" applyBorder="1" applyAlignment="1" applyProtection="1">
      <alignment horizontal="center" vertical="center"/>
      <protection hidden="1"/>
    </xf>
    <xf numFmtId="173" fontId="6" fillId="3" borderId="15" xfId="0" applyNumberFormat="1" applyFont="1" applyFill="1" applyBorder="1" applyAlignment="1" applyProtection="1">
      <alignment horizontal="center" vertical="center"/>
      <protection locked="0"/>
    </xf>
    <xf numFmtId="173" fontId="6" fillId="3" borderId="7" xfId="0" applyNumberFormat="1" applyFont="1" applyFill="1" applyBorder="1" applyAlignment="1" applyProtection="1">
      <alignment horizontal="center" vertical="center"/>
      <protection locked="0"/>
    </xf>
    <xf numFmtId="173" fontId="6" fillId="3" borderId="12" xfId="0" applyNumberFormat="1" applyFont="1" applyFill="1" applyBorder="1" applyAlignment="1" applyProtection="1">
      <alignment horizontal="center" vertical="center"/>
      <protection locked="0"/>
    </xf>
    <xf numFmtId="173" fontId="6" fillId="3" borderId="11" xfId="0" applyNumberFormat="1" applyFont="1" applyFill="1" applyBorder="1" applyAlignment="1" applyProtection="1">
      <alignment horizontal="center" vertical="center"/>
      <protection locked="0"/>
    </xf>
    <xf numFmtId="173" fontId="6" fillId="3" borderId="13" xfId="0" applyNumberFormat="1" applyFont="1" applyFill="1" applyBorder="1" applyAlignment="1" applyProtection="1">
      <alignment horizontal="center" vertical="center"/>
      <protection locked="0"/>
    </xf>
    <xf numFmtId="173" fontId="6" fillId="3" borderId="6" xfId="0" applyNumberFormat="1" applyFont="1" applyFill="1" applyBorder="1" applyAlignment="1" applyProtection="1">
      <alignment horizontal="center" vertical="center"/>
      <protection locked="0"/>
    </xf>
    <xf numFmtId="0" fontId="6" fillId="3" borderId="8" xfId="0" applyFont="1" applyFill="1" applyBorder="1" applyAlignment="1" applyProtection="1">
      <alignment horizontal="left" vertical="center" wrapText="1" indent="1"/>
      <protection hidden="1"/>
    </xf>
    <xf numFmtId="0" fontId="6" fillId="3" borderId="9" xfId="0" applyFont="1" applyFill="1" applyBorder="1" applyAlignment="1" applyProtection="1">
      <alignment horizontal="left" vertical="center" wrapText="1" indent="1"/>
      <protection hidden="1"/>
    </xf>
    <xf numFmtId="0" fontId="6" fillId="3" borderId="10" xfId="0" applyFont="1" applyFill="1" applyBorder="1" applyAlignment="1" applyProtection="1">
      <alignment horizontal="left" vertical="center" wrapText="1" indent="1"/>
      <protection hidden="1"/>
    </xf>
    <xf numFmtId="0" fontId="6" fillId="3" borderId="15" xfId="0" applyFont="1" applyFill="1" applyBorder="1" applyAlignment="1" applyProtection="1">
      <alignment horizontal="left" vertical="center" wrapText="1" indent="1"/>
      <protection hidden="1"/>
    </xf>
    <xf numFmtId="0" fontId="6" fillId="3" borderId="7" xfId="0" applyFont="1" applyFill="1" applyBorder="1" applyAlignment="1" applyProtection="1">
      <alignment horizontal="left" vertical="center" wrapText="1" indent="1"/>
      <protection hidden="1"/>
    </xf>
    <xf numFmtId="0" fontId="6" fillId="3" borderId="12" xfId="0" applyFont="1" applyFill="1" applyBorder="1" applyAlignment="1" applyProtection="1">
      <alignment horizontal="left" vertical="center" wrapText="1" indent="1"/>
      <protection hidden="1"/>
    </xf>
    <xf numFmtId="173" fontId="6" fillId="4" borderId="11" xfId="0" applyNumberFormat="1" applyFont="1" applyFill="1" applyBorder="1" applyAlignment="1" applyProtection="1">
      <alignment horizontal="center" vertical="center"/>
      <protection hidden="1"/>
    </xf>
    <xf numFmtId="173" fontId="6" fillId="4" borderId="13" xfId="0" applyNumberFormat="1" applyFont="1" applyFill="1" applyBorder="1" applyAlignment="1" applyProtection="1">
      <alignment horizontal="center" vertical="center"/>
      <protection hidden="1"/>
    </xf>
    <xf numFmtId="173" fontId="6" fillId="4" borderId="6" xfId="0" applyNumberFormat="1" applyFont="1" applyFill="1" applyBorder="1" applyAlignment="1" applyProtection="1">
      <alignment horizontal="center" vertical="center"/>
      <protection hidden="1"/>
    </xf>
    <xf numFmtId="49" fontId="6" fillId="3" borderId="8" xfId="0" applyNumberFormat="1" applyFont="1" applyFill="1" applyBorder="1" applyAlignment="1" applyProtection="1">
      <alignment horizontal="center" vertical="center" wrapText="1"/>
      <protection hidden="1"/>
    </xf>
    <xf numFmtId="49" fontId="6" fillId="3" borderId="9" xfId="0" applyNumberFormat="1" applyFont="1" applyFill="1" applyBorder="1" applyAlignment="1" applyProtection="1">
      <alignment horizontal="center" vertical="center" wrapText="1"/>
      <protection hidden="1"/>
    </xf>
    <xf numFmtId="49" fontId="6" fillId="3" borderId="10" xfId="0" applyNumberFormat="1" applyFont="1" applyFill="1" applyBorder="1" applyAlignment="1" applyProtection="1">
      <alignment horizontal="center" vertical="center" wrapText="1"/>
      <protection hidden="1"/>
    </xf>
    <xf numFmtId="0" fontId="13" fillId="3" borderId="8" xfId="0" applyFont="1" applyFill="1" applyBorder="1" applyAlignment="1" applyProtection="1">
      <alignment horizontal="center" vertical="center"/>
      <protection hidden="1"/>
    </xf>
    <xf numFmtId="0" fontId="13" fillId="3" borderId="9" xfId="0" applyFont="1" applyFill="1" applyBorder="1" applyAlignment="1" applyProtection="1">
      <alignment horizontal="center" vertical="center"/>
      <protection hidden="1"/>
    </xf>
    <xf numFmtId="0" fontId="13" fillId="3" borderId="10" xfId="0" applyFont="1" applyFill="1" applyBorder="1" applyAlignment="1" applyProtection="1">
      <alignment horizontal="center" vertical="center"/>
      <protection hidden="1"/>
    </xf>
    <xf numFmtId="0" fontId="13" fillId="3" borderId="15" xfId="0" applyFont="1" applyFill="1" applyBorder="1" applyAlignment="1" applyProtection="1">
      <alignment horizontal="center" vertical="center"/>
      <protection hidden="1"/>
    </xf>
    <xf numFmtId="0" fontId="13" fillId="3" borderId="7" xfId="0" applyFont="1" applyFill="1" applyBorder="1" applyAlignment="1" applyProtection="1">
      <alignment horizontal="center" vertical="center"/>
      <protection hidden="1"/>
    </xf>
    <xf numFmtId="0" fontId="13" fillId="3" borderId="12" xfId="0" applyFont="1" applyFill="1" applyBorder="1" applyAlignment="1" applyProtection="1">
      <alignment horizontal="center" vertical="center"/>
      <protection hidden="1"/>
    </xf>
    <xf numFmtId="0" fontId="9" fillId="3" borderId="0" xfId="0" applyFont="1" applyFill="1" applyAlignment="1" applyProtection="1">
      <alignment horizontal="right"/>
      <protection hidden="1"/>
    </xf>
    <xf numFmtId="0" fontId="3" fillId="3" borderId="0" xfId="0" applyFont="1" applyFill="1" applyAlignment="1" applyProtection="1">
      <alignment horizontal="center" vertical="center"/>
      <protection hidden="1"/>
    </xf>
    <xf numFmtId="180" fontId="6" fillId="3" borderId="11" xfId="0" applyNumberFormat="1" applyFont="1" applyFill="1" applyBorder="1" applyAlignment="1" applyProtection="1">
      <alignment horizontal="center" vertical="center"/>
      <protection locked="0"/>
    </xf>
    <xf numFmtId="180" fontId="6" fillId="3" borderId="13" xfId="0" applyNumberFormat="1" applyFont="1" applyFill="1" applyBorder="1" applyAlignment="1" applyProtection="1">
      <alignment horizontal="center" vertical="center"/>
      <protection locked="0"/>
    </xf>
    <xf numFmtId="180" fontId="6" fillId="3" borderId="6" xfId="0" applyNumberFormat="1" applyFont="1" applyFill="1" applyBorder="1" applyAlignment="1" applyProtection="1">
      <alignment horizontal="center" vertical="center"/>
      <protection locked="0"/>
    </xf>
    <xf numFmtId="164" fontId="2" fillId="3" borderId="7" xfId="0" applyNumberFormat="1" applyFont="1" applyFill="1" applyBorder="1" applyAlignment="1" applyProtection="1">
      <alignment horizontal="center" vertical="center" shrinkToFit="1"/>
      <protection hidden="1"/>
    </xf>
    <xf numFmtId="0" fontId="13" fillId="3" borderId="11" xfId="0" applyFont="1" applyFill="1" applyBorder="1" applyAlignment="1" applyProtection="1">
      <alignment horizontal="center" vertical="center"/>
      <protection locked="0"/>
    </xf>
    <xf numFmtId="0" fontId="13" fillId="3" borderId="13" xfId="0" applyFont="1" applyFill="1" applyBorder="1" applyAlignment="1" applyProtection="1">
      <alignment horizontal="center" vertical="center"/>
      <protection locked="0"/>
    </xf>
    <xf numFmtId="0" fontId="13" fillId="3" borderId="6" xfId="0" applyFont="1" applyFill="1" applyBorder="1" applyAlignment="1" applyProtection="1">
      <alignment horizontal="center" vertical="center"/>
      <protection locked="0"/>
    </xf>
    <xf numFmtId="0" fontId="6" fillId="3" borderId="11" xfId="0" applyFont="1" applyFill="1" applyBorder="1" applyAlignment="1" applyProtection="1">
      <alignment horizontal="left"/>
      <protection hidden="1"/>
    </xf>
    <xf numFmtId="0" fontId="6" fillId="3" borderId="13" xfId="0" applyFont="1" applyFill="1" applyBorder="1" applyAlignment="1" applyProtection="1">
      <alignment horizontal="left"/>
      <protection hidden="1"/>
    </xf>
    <xf numFmtId="164" fontId="6" fillId="3" borderId="11" xfId="0" applyNumberFormat="1" applyFont="1" applyFill="1" applyBorder="1" applyAlignment="1" applyProtection="1">
      <alignment horizontal="left" wrapText="1"/>
      <protection hidden="1"/>
    </xf>
    <xf numFmtId="164" fontId="6" fillId="3" borderId="13" xfId="0" applyNumberFormat="1" applyFont="1" applyFill="1" applyBorder="1" applyAlignment="1" applyProtection="1">
      <alignment horizontal="left" wrapText="1"/>
      <protection hidden="1"/>
    </xf>
    <xf numFmtId="164" fontId="6" fillId="3" borderId="6" xfId="0" applyNumberFormat="1" applyFont="1" applyFill="1" applyBorder="1" applyAlignment="1" applyProtection="1">
      <alignment horizontal="left" wrapText="1"/>
      <protection hidden="1"/>
    </xf>
    <xf numFmtId="0" fontId="6" fillId="3" borderId="11" xfId="0" applyFont="1" applyFill="1" applyBorder="1" applyAlignment="1" applyProtection="1">
      <alignment horizontal="left" wrapText="1"/>
      <protection hidden="1"/>
    </xf>
    <xf numFmtId="0" fontId="6" fillId="3" borderId="13" xfId="0" applyFont="1" applyFill="1" applyBorder="1" applyAlignment="1" applyProtection="1">
      <alignment horizontal="left" wrapText="1"/>
      <protection hidden="1"/>
    </xf>
    <xf numFmtId="0" fontId="6" fillId="3" borderId="6" xfId="0" applyFont="1" applyFill="1" applyBorder="1" applyAlignment="1" applyProtection="1">
      <alignment horizontal="left" wrapText="1"/>
      <protection hidden="1"/>
    </xf>
    <xf numFmtId="0" fontId="13" fillId="3" borderId="2" xfId="0" applyFont="1" applyFill="1" applyBorder="1" applyAlignment="1" applyProtection="1">
      <alignment horizontal="center" vertical="center" wrapText="1"/>
      <protection hidden="1"/>
    </xf>
    <xf numFmtId="0" fontId="13" fillId="3" borderId="3" xfId="0" applyFont="1" applyFill="1" applyBorder="1" applyAlignment="1" applyProtection="1">
      <alignment horizontal="center" vertical="center" wrapText="1"/>
      <protection hidden="1"/>
    </xf>
    <xf numFmtId="49" fontId="6" fillId="3" borderId="9" xfId="0" applyNumberFormat="1" applyFont="1" applyFill="1" applyBorder="1" applyAlignment="1" applyProtection="1">
      <alignment vertical="center"/>
      <protection hidden="1"/>
    </xf>
    <xf numFmtId="49" fontId="6" fillId="3" borderId="10" xfId="0" applyNumberFormat="1" applyFont="1" applyFill="1" applyBorder="1" applyAlignment="1" applyProtection="1">
      <alignment vertical="center"/>
      <protection hidden="1"/>
    </xf>
    <xf numFmtId="181" fontId="6" fillId="4" borderId="11" xfId="0" applyNumberFormat="1" applyFont="1" applyFill="1" applyBorder="1" applyAlignment="1" applyProtection="1">
      <alignment horizontal="center" vertical="center"/>
      <protection hidden="1"/>
    </xf>
    <xf numFmtId="181" fontId="6" fillId="4" borderId="13" xfId="0" applyNumberFormat="1" applyFont="1" applyFill="1" applyBorder="1" applyAlignment="1" applyProtection="1">
      <alignment horizontal="center" vertical="center"/>
      <protection hidden="1"/>
    </xf>
    <xf numFmtId="181" fontId="6" fillId="4" borderId="6" xfId="0" applyNumberFormat="1" applyFont="1" applyFill="1" applyBorder="1" applyAlignment="1" applyProtection="1">
      <alignment horizontal="center" vertical="center"/>
      <protection hidden="1"/>
    </xf>
    <xf numFmtId="176" fontId="13" fillId="3" borderId="15" xfId="0" quotePrefix="1" applyNumberFormat="1" applyFont="1" applyFill="1" applyBorder="1" applyAlignment="1" applyProtection="1">
      <alignment horizontal="center" vertical="center" wrapText="1"/>
      <protection hidden="1"/>
    </xf>
    <xf numFmtId="176" fontId="13" fillId="3" borderId="7" xfId="0" quotePrefix="1" applyNumberFormat="1" applyFont="1" applyFill="1" applyBorder="1" applyAlignment="1" applyProtection="1">
      <alignment horizontal="center" vertical="center" wrapText="1"/>
      <protection hidden="1"/>
    </xf>
    <xf numFmtId="176" fontId="13" fillId="3" borderId="12" xfId="0" quotePrefix="1" applyNumberFormat="1" applyFont="1" applyFill="1" applyBorder="1" applyAlignment="1" applyProtection="1">
      <alignment horizontal="center" vertical="center" wrapText="1"/>
      <protection hidden="1"/>
    </xf>
    <xf numFmtId="0" fontId="6" fillId="3" borderId="11" xfId="0" applyFont="1" applyFill="1" applyBorder="1" applyAlignment="1" applyProtection="1">
      <alignment horizontal="center" vertical="center"/>
      <protection locked="0"/>
    </xf>
    <xf numFmtId="0" fontId="6" fillId="3" borderId="13" xfId="0" applyFont="1" applyFill="1" applyBorder="1" applyAlignment="1" applyProtection="1">
      <alignment horizontal="center" vertical="center"/>
      <protection locked="0"/>
    </xf>
    <xf numFmtId="0" fontId="6" fillId="3" borderId="6" xfId="0" applyFont="1" applyFill="1" applyBorder="1" applyAlignment="1" applyProtection="1">
      <alignment horizontal="center" vertical="center"/>
      <protection locked="0"/>
    </xf>
    <xf numFmtId="180" fontId="6" fillId="3" borderId="7" xfId="0" applyNumberFormat="1" applyFont="1" applyFill="1" applyBorder="1" applyAlignment="1" applyProtection="1">
      <alignment horizontal="center" vertical="center"/>
      <protection locked="0"/>
    </xf>
    <xf numFmtId="180" fontId="6" fillId="3" borderId="12" xfId="0" applyNumberFormat="1" applyFont="1" applyFill="1" applyBorder="1" applyAlignment="1" applyProtection="1">
      <alignment horizontal="center" vertical="center"/>
      <protection locked="0"/>
    </xf>
    <xf numFmtId="176" fontId="7" fillId="3" borderId="7" xfId="0" applyNumberFormat="1" applyFont="1" applyFill="1" applyBorder="1" applyAlignment="1" applyProtection="1">
      <alignment horizontal="left" vertical="center"/>
      <protection hidden="1"/>
    </xf>
    <xf numFmtId="0" fontId="13" fillId="3" borderId="11" xfId="0" applyFont="1" applyFill="1" applyBorder="1" applyAlignment="1" applyProtection="1">
      <alignment horizontal="center" vertical="center"/>
      <protection hidden="1"/>
    </xf>
    <xf numFmtId="0" fontId="13" fillId="3" borderId="13" xfId="0" applyFont="1" applyFill="1" applyBorder="1" applyAlignment="1" applyProtection="1">
      <alignment horizontal="center" vertical="center"/>
      <protection hidden="1"/>
    </xf>
    <xf numFmtId="0" fontId="13" fillId="3" borderId="6" xfId="0" applyFont="1" applyFill="1" applyBorder="1" applyAlignment="1" applyProtection="1">
      <alignment horizontal="center" vertical="center"/>
      <protection hidden="1"/>
    </xf>
    <xf numFmtId="49" fontId="18" fillId="2" borderId="14" xfId="0" applyNumberFormat="1" applyFont="1" applyFill="1" applyBorder="1" applyAlignment="1">
      <alignment horizontal="left" vertical="center" wrapText="1"/>
    </xf>
    <xf numFmtId="49" fontId="18" fillId="2" borderId="0" xfId="0" applyNumberFormat="1" applyFont="1" applyFill="1" applyAlignment="1">
      <alignment horizontal="left" vertical="center" wrapText="1"/>
    </xf>
    <xf numFmtId="180" fontId="6" fillId="3" borderId="15" xfId="0" applyNumberFormat="1" applyFont="1" applyFill="1" applyBorder="1" applyAlignment="1" applyProtection="1">
      <alignment horizontal="center" vertical="center"/>
      <protection locked="0"/>
    </xf>
    <xf numFmtId="49" fontId="6" fillId="3" borderId="8" xfId="0" applyNumberFormat="1" applyFont="1" applyFill="1" applyBorder="1" applyAlignment="1" applyProtection="1">
      <alignment vertical="center"/>
      <protection hidden="1"/>
    </xf>
    <xf numFmtId="168" fontId="2" fillId="3" borderId="0" xfId="0" applyNumberFormat="1" applyFont="1" applyFill="1" applyAlignment="1" applyProtection="1">
      <alignment horizontal="left" vertical="center" indent="1"/>
      <protection locked="0"/>
    </xf>
    <xf numFmtId="0" fontId="9" fillId="3" borderId="0" xfId="0" applyFont="1" applyFill="1" applyAlignment="1" applyProtection="1">
      <alignment horizontal="right" vertical="top" wrapText="1"/>
      <protection hidden="1"/>
    </xf>
    <xf numFmtId="173" fontId="6" fillId="4" borderId="2" xfId="4" applyNumberFormat="1" applyFont="1" applyFill="1" applyBorder="1" applyAlignment="1" applyProtection="1">
      <alignment horizontal="center" vertical="center" shrinkToFit="1"/>
      <protection hidden="1"/>
    </xf>
    <xf numFmtId="173" fontId="6" fillId="4" borderId="3" xfId="4" applyNumberFormat="1" applyFont="1" applyFill="1" applyBorder="1" applyAlignment="1" applyProtection="1">
      <alignment horizontal="center" vertical="center" shrinkToFit="1"/>
      <protection hidden="1"/>
    </xf>
    <xf numFmtId="173" fontId="25" fillId="2" borderId="14" xfId="0" applyNumberFormat="1" applyFont="1" applyFill="1" applyBorder="1" applyAlignment="1" applyProtection="1">
      <alignment horizontal="left" vertical="center" wrapText="1"/>
      <protection hidden="1"/>
    </xf>
    <xf numFmtId="0" fontId="75" fillId="2" borderId="14" xfId="0" applyFont="1" applyFill="1" applyBorder="1" applyAlignment="1" applyProtection="1">
      <alignment horizontal="left" vertical="center" wrapText="1"/>
      <protection hidden="1"/>
    </xf>
    <xf numFmtId="0" fontId="75" fillId="2" borderId="0" xfId="0" applyFont="1" applyFill="1" applyAlignment="1" applyProtection="1">
      <alignment horizontal="left" vertical="center" wrapText="1"/>
      <protection hidden="1"/>
    </xf>
    <xf numFmtId="0" fontId="49" fillId="2" borderId="14" xfId="0" applyFont="1" applyFill="1" applyBorder="1" applyAlignment="1" applyProtection="1">
      <alignment horizontal="left" vertical="center" wrapText="1"/>
      <protection hidden="1"/>
    </xf>
    <xf numFmtId="0" fontId="0" fillId="0" borderId="14" xfId="0" applyBorder="1"/>
    <xf numFmtId="0" fontId="68" fillId="2" borderId="14" xfId="0" applyFont="1" applyFill="1" applyBorder="1" applyAlignment="1" applyProtection="1">
      <alignment horizontal="left" vertical="center" wrapText="1"/>
      <protection hidden="1"/>
    </xf>
    <xf numFmtId="173" fontId="25" fillId="2" borderId="14" xfId="0" applyNumberFormat="1" applyFont="1" applyFill="1" applyBorder="1" applyAlignment="1" applyProtection="1">
      <alignment horizontal="center" vertical="center" wrapText="1"/>
      <protection hidden="1"/>
    </xf>
    <xf numFmtId="0" fontId="74" fillId="2" borderId="14" xfId="0" applyFont="1" applyFill="1" applyBorder="1" applyAlignment="1" applyProtection="1">
      <alignment horizontal="left" vertical="center" wrapText="1"/>
      <protection hidden="1"/>
    </xf>
    <xf numFmtId="0" fontId="9" fillId="3" borderId="0" xfId="0" applyFont="1" applyFill="1" applyAlignment="1" applyProtection="1">
      <alignment horizontal="right" vertical="center" wrapText="1"/>
      <protection hidden="1"/>
    </xf>
    <xf numFmtId="173" fontId="6" fillId="3" borderId="2" xfId="4" applyNumberFormat="1" applyFont="1" applyFill="1" applyBorder="1" applyAlignment="1" applyProtection="1">
      <alignment horizontal="center" shrinkToFit="1"/>
      <protection locked="0"/>
    </xf>
    <xf numFmtId="173" fontId="6" fillId="3" borderId="3" xfId="4" applyNumberFormat="1" applyFont="1" applyFill="1" applyBorder="1" applyAlignment="1" applyProtection="1">
      <alignment horizontal="center" shrinkToFit="1"/>
      <protection locked="0"/>
    </xf>
    <xf numFmtId="173" fontId="6" fillId="4" borderId="2" xfId="4" applyNumberFormat="1" applyFont="1" applyFill="1" applyBorder="1" applyAlignment="1" applyProtection="1">
      <alignment horizontal="center" shrinkToFit="1"/>
      <protection hidden="1"/>
    </xf>
    <xf numFmtId="173" fontId="6" fillId="4" borderId="3" xfId="4" applyNumberFormat="1" applyFont="1" applyFill="1" applyBorder="1" applyAlignment="1" applyProtection="1">
      <alignment horizontal="center" shrinkToFit="1"/>
      <protection hidden="1"/>
    </xf>
    <xf numFmtId="0" fontId="49" fillId="2" borderId="0" xfId="0" quotePrefix="1" applyFont="1" applyFill="1" applyAlignment="1" applyProtection="1">
      <alignment horizontal="left" vertical="center" wrapText="1"/>
      <protection hidden="1"/>
    </xf>
    <xf numFmtId="0" fontId="68" fillId="2" borderId="0" xfId="0" applyFont="1" applyFill="1" applyAlignment="1" applyProtection="1">
      <alignment horizontal="left" vertical="center" wrapText="1"/>
      <protection hidden="1"/>
    </xf>
    <xf numFmtId="173" fontId="6" fillId="3" borderId="8" xfId="4" applyNumberFormat="1" applyFont="1" applyFill="1" applyBorder="1" applyAlignment="1" applyProtection="1">
      <alignment horizontal="center" shrinkToFit="1"/>
      <protection locked="0"/>
    </xf>
    <xf numFmtId="173" fontId="6" fillId="3" borderId="10" xfId="4" applyNumberFormat="1" applyFont="1" applyFill="1" applyBorder="1" applyAlignment="1" applyProtection="1">
      <alignment horizontal="center" shrinkToFit="1"/>
      <protection locked="0"/>
    </xf>
    <xf numFmtId="173" fontId="6" fillId="3" borderId="15" xfId="4" applyNumberFormat="1" applyFont="1" applyFill="1" applyBorder="1" applyAlignment="1" applyProtection="1">
      <alignment horizontal="center" shrinkToFit="1"/>
      <protection locked="0"/>
    </xf>
    <xf numFmtId="173" fontId="6" fillId="3" borderId="12" xfId="4" applyNumberFormat="1" applyFont="1" applyFill="1" applyBorder="1" applyAlignment="1" applyProtection="1">
      <alignment horizontal="center" shrinkToFit="1"/>
      <protection locked="0"/>
    </xf>
    <xf numFmtId="173" fontId="6" fillId="3" borderId="11" xfId="4" applyNumberFormat="1" applyFont="1" applyFill="1" applyBorder="1" applyAlignment="1" applyProtection="1">
      <alignment horizontal="center" vertical="center" shrinkToFit="1"/>
      <protection locked="0"/>
    </xf>
    <xf numFmtId="173" fontId="6" fillId="3" borderId="6" xfId="4" applyNumberFormat="1" applyFont="1" applyFill="1" applyBorder="1" applyAlignment="1" applyProtection="1">
      <alignment horizontal="center" vertical="center" shrinkToFit="1"/>
      <protection locked="0"/>
    </xf>
    <xf numFmtId="180" fontId="6" fillId="4" borderId="2" xfId="4" applyNumberFormat="1" applyFont="1" applyFill="1" applyBorder="1" applyAlignment="1" applyProtection="1">
      <alignment horizontal="center" vertical="center" shrinkToFit="1"/>
      <protection hidden="1"/>
    </xf>
    <xf numFmtId="180" fontId="6" fillId="4" borderId="3" xfId="4" applyNumberFormat="1" applyFont="1" applyFill="1" applyBorder="1" applyAlignment="1" applyProtection="1">
      <alignment horizontal="center" vertical="center" shrinkToFit="1"/>
      <protection hidden="1"/>
    </xf>
    <xf numFmtId="164" fontId="0" fillId="3" borderId="7" xfId="0" applyNumberFormat="1" applyFill="1" applyBorder="1" applyAlignment="1" applyProtection="1">
      <alignment horizontal="center" vertical="center"/>
      <protection hidden="1"/>
    </xf>
    <xf numFmtId="173" fontId="6" fillId="4" borderId="11" xfId="4" applyNumberFormat="1" applyFont="1" applyFill="1" applyBorder="1" applyAlignment="1" applyProtection="1">
      <alignment horizontal="center" vertical="center" shrinkToFit="1"/>
      <protection hidden="1"/>
    </xf>
    <xf numFmtId="173" fontId="6" fillId="4" borderId="6" xfId="4" applyNumberFormat="1" applyFont="1" applyFill="1" applyBorder="1" applyAlignment="1" applyProtection="1">
      <alignment horizontal="center" vertical="center" shrinkToFit="1"/>
      <protection hidden="1"/>
    </xf>
    <xf numFmtId="1" fontId="6" fillId="3" borderId="11" xfId="0" applyNumberFormat="1" applyFont="1" applyFill="1" applyBorder="1" applyAlignment="1" applyProtection="1">
      <alignment horizontal="left" wrapText="1"/>
      <protection hidden="1"/>
    </xf>
    <xf numFmtId="1" fontId="6" fillId="3" borderId="13" xfId="0" applyNumberFormat="1" applyFont="1" applyFill="1" applyBorder="1" applyAlignment="1" applyProtection="1">
      <alignment horizontal="left" wrapText="1"/>
      <protection hidden="1"/>
    </xf>
    <xf numFmtId="1" fontId="6" fillId="3" borderId="6" xfId="0" applyNumberFormat="1" applyFont="1" applyFill="1" applyBorder="1" applyAlignment="1" applyProtection="1">
      <alignment horizontal="left" wrapText="1"/>
      <protection hidden="1"/>
    </xf>
    <xf numFmtId="0" fontId="6" fillId="3" borderId="11" xfId="0" applyFont="1" applyFill="1" applyBorder="1" applyAlignment="1" applyProtection="1">
      <alignment horizontal="left" vertical="center" wrapText="1" indent="1"/>
      <protection locked="0"/>
    </xf>
    <xf numFmtId="0" fontId="6" fillId="3" borderId="13" xfId="0" applyFont="1" applyFill="1" applyBorder="1" applyAlignment="1" applyProtection="1">
      <alignment horizontal="left" vertical="center" wrapText="1" indent="1"/>
      <protection locked="0"/>
    </xf>
    <xf numFmtId="0" fontId="6" fillId="3" borderId="6" xfId="0" applyFont="1" applyFill="1" applyBorder="1" applyAlignment="1" applyProtection="1">
      <alignment horizontal="left" vertical="center" wrapText="1" indent="1"/>
      <protection locked="0"/>
    </xf>
    <xf numFmtId="0" fontId="6" fillId="3" borderId="11" xfId="0" applyFont="1" applyFill="1" applyBorder="1" applyAlignment="1" applyProtection="1">
      <alignment vertical="center" wrapText="1"/>
      <protection hidden="1"/>
    </xf>
    <xf numFmtId="0" fontId="6" fillId="3" borderId="13" xfId="0" applyFont="1" applyFill="1" applyBorder="1" applyAlignment="1" applyProtection="1">
      <alignment vertical="center" wrapText="1"/>
      <protection hidden="1"/>
    </xf>
    <xf numFmtId="0" fontId="6" fillId="3" borderId="6" xfId="0" applyFont="1" applyFill="1" applyBorder="1" applyAlignment="1" applyProtection="1">
      <alignment vertical="center" wrapText="1"/>
      <protection hidden="1"/>
    </xf>
    <xf numFmtId="178" fontId="6" fillId="4" borderId="15" xfId="0" applyNumberFormat="1" applyFont="1" applyFill="1" applyBorder="1" applyAlignment="1" applyProtection="1">
      <alignment horizontal="left" vertical="center" wrapText="1"/>
      <protection hidden="1"/>
    </xf>
    <xf numFmtId="178" fontId="6" fillId="4" borderId="7" xfId="0" applyNumberFormat="1" applyFont="1" applyFill="1" applyBorder="1" applyAlignment="1" applyProtection="1">
      <alignment horizontal="left" vertical="center" wrapText="1"/>
      <protection hidden="1"/>
    </xf>
    <xf numFmtId="178" fontId="6" fillId="4" borderId="12" xfId="0" applyNumberFormat="1" applyFont="1" applyFill="1" applyBorder="1" applyAlignment="1" applyProtection="1">
      <alignment horizontal="left" vertical="center" wrapText="1"/>
      <protection hidden="1"/>
    </xf>
    <xf numFmtId="0" fontId="6" fillId="3" borderId="9" xfId="0" applyFont="1" applyFill="1" applyBorder="1" applyAlignment="1" applyProtection="1">
      <alignment vertical="center" wrapText="1"/>
      <protection hidden="1"/>
    </xf>
    <xf numFmtId="0" fontId="6" fillId="3" borderId="10" xfId="0" applyFont="1" applyFill="1" applyBorder="1" applyAlignment="1" applyProtection="1">
      <alignment vertical="center" wrapText="1"/>
      <protection hidden="1"/>
    </xf>
    <xf numFmtId="0" fontId="9" fillId="3" borderId="0" xfId="0" applyFont="1" applyFill="1" applyAlignment="1" applyProtection="1">
      <alignment horizontal="right" vertical="center"/>
      <protection hidden="1"/>
    </xf>
    <xf numFmtId="0" fontId="6" fillId="3" borderId="6" xfId="0" applyFont="1" applyFill="1" applyBorder="1" applyAlignment="1" applyProtection="1">
      <alignment horizontal="left"/>
      <protection hidden="1"/>
    </xf>
    <xf numFmtId="176" fontId="7" fillId="3" borderId="7" xfId="0" applyNumberFormat="1" applyFont="1" applyFill="1" applyBorder="1" applyAlignment="1" applyProtection="1">
      <alignment horizontal="right" vertical="center" indent="3"/>
      <protection hidden="1"/>
    </xf>
    <xf numFmtId="180" fontId="6" fillId="3" borderId="11" xfId="4" applyNumberFormat="1" applyFont="1" applyFill="1" applyBorder="1" applyAlignment="1" applyProtection="1">
      <alignment horizontal="center" vertical="center" shrinkToFit="1"/>
      <protection locked="0"/>
    </xf>
    <xf numFmtId="180" fontId="6" fillId="3" borderId="6" xfId="4" applyNumberFormat="1" applyFont="1" applyFill="1" applyBorder="1" applyAlignment="1" applyProtection="1">
      <alignment horizontal="center" vertical="center" shrinkToFit="1"/>
      <protection locked="0"/>
    </xf>
    <xf numFmtId="0" fontId="6" fillId="3" borderId="0" xfId="0" applyFont="1" applyFill="1" applyAlignment="1" applyProtection="1">
      <alignment horizontal="center" vertical="center"/>
      <protection hidden="1"/>
    </xf>
    <xf numFmtId="173" fontId="6" fillId="4" borderId="8" xfId="4" applyNumberFormat="1" applyFont="1" applyFill="1" applyBorder="1" applyAlignment="1" applyProtection="1">
      <alignment horizontal="center" vertical="center" shrinkToFit="1"/>
      <protection hidden="1"/>
    </xf>
    <xf numFmtId="173" fontId="6" fillId="4" borderId="10" xfId="4" applyNumberFormat="1" applyFont="1" applyFill="1" applyBorder="1" applyAlignment="1" applyProtection="1">
      <alignment horizontal="center" vertical="center" shrinkToFit="1"/>
      <protection hidden="1"/>
    </xf>
    <xf numFmtId="173" fontId="6" fillId="4" borderId="15" xfId="4" applyNumberFormat="1" applyFont="1" applyFill="1" applyBorder="1" applyAlignment="1" applyProtection="1">
      <alignment horizontal="center" vertical="center" shrinkToFit="1"/>
      <protection hidden="1"/>
    </xf>
    <xf numFmtId="173" fontId="6" fillId="4" borderId="12" xfId="4" applyNumberFormat="1" applyFont="1" applyFill="1" applyBorder="1" applyAlignment="1" applyProtection="1">
      <alignment horizontal="center" vertical="center" shrinkToFit="1"/>
      <protection hidden="1"/>
    </xf>
    <xf numFmtId="173" fontId="6" fillId="4" borderId="8" xfId="4" applyNumberFormat="1" applyFont="1" applyFill="1" applyBorder="1" applyAlignment="1" applyProtection="1">
      <alignment horizontal="center" shrinkToFit="1"/>
      <protection hidden="1"/>
    </xf>
    <xf numFmtId="173" fontId="6" fillId="4" borderId="10" xfId="4" applyNumberFormat="1" applyFont="1" applyFill="1" applyBorder="1" applyAlignment="1" applyProtection="1">
      <alignment horizontal="center" shrinkToFit="1"/>
      <protection hidden="1"/>
    </xf>
    <xf numFmtId="173" fontId="6" fillId="4" borderId="15" xfId="4" applyNumberFormat="1" applyFont="1" applyFill="1" applyBorder="1" applyAlignment="1" applyProtection="1">
      <alignment horizontal="center" shrinkToFit="1"/>
      <protection hidden="1"/>
    </xf>
    <xf numFmtId="173" fontId="6" fillId="4" borderId="12" xfId="4" applyNumberFormat="1" applyFont="1" applyFill="1" applyBorder="1" applyAlignment="1" applyProtection="1">
      <alignment horizontal="center" shrinkToFit="1"/>
      <protection hidden="1"/>
    </xf>
    <xf numFmtId="49" fontId="6" fillId="3" borderId="2" xfId="0" applyNumberFormat="1" applyFont="1" applyFill="1" applyBorder="1" applyAlignment="1" applyProtection="1">
      <alignment horizontal="center" vertical="center"/>
      <protection locked="0"/>
    </xf>
    <xf numFmtId="49" fontId="6" fillId="3" borderId="3" xfId="0" applyNumberFormat="1" applyFont="1" applyFill="1" applyBorder="1" applyAlignment="1" applyProtection="1">
      <alignment horizontal="center" vertical="center"/>
      <protection locked="0"/>
    </xf>
    <xf numFmtId="178" fontId="6" fillId="4" borderId="13" xfId="0" applyNumberFormat="1" applyFont="1" applyFill="1" applyBorder="1" applyAlignment="1" applyProtection="1">
      <alignment horizontal="left" vertical="center" wrapText="1"/>
      <protection hidden="1"/>
    </xf>
    <xf numFmtId="178" fontId="6" fillId="4" borderId="6" xfId="0" applyNumberFormat="1" applyFont="1" applyFill="1" applyBorder="1" applyAlignment="1" applyProtection="1">
      <alignment horizontal="left" vertical="center" wrapText="1"/>
      <protection hidden="1"/>
    </xf>
    <xf numFmtId="0" fontId="6" fillId="3" borderId="8" xfId="0" applyFont="1" applyFill="1" applyBorder="1" applyAlignment="1" applyProtection="1">
      <alignment vertical="center" wrapText="1"/>
      <protection hidden="1"/>
    </xf>
    <xf numFmtId="0" fontId="6" fillId="3" borderId="15" xfId="0" applyFont="1" applyFill="1" applyBorder="1" applyAlignment="1" applyProtection="1">
      <alignment vertical="center" wrapText="1"/>
      <protection hidden="1"/>
    </xf>
    <xf numFmtId="0" fontId="6" fillId="3" borderId="7" xfId="0" applyFont="1" applyFill="1" applyBorder="1" applyAlignment="1" applyProtection="1">
      <alignment vertical="center" wrapText="1"/>
      <protection hidden="1"/>
    </xf>
    <xf numFmtId="0" fontId="6" fillId="3" borderId="12" xfId="0" applyFont="1" applyFill="1" applyBorder="1" applyAlignment="1" applyProtection="1">
      <alignment vertical="center" wrapText="1"/>
      <protection hidden="1"/>
    </xf>
    <xf numFmtId="164" fontId="6" fillId="4" borderId="9" xfId="0" applyNumberFormat="1" applyFont="1" applyFill="1" applyBorder="1" applyAlignment="1" applyProtection="1">
      <alignment vertical="center" wrapText="1"/>
      <protection hidden="1"/>
    </xf>
    <xf numFmtId="164" fontId="6" fillId="4" borderId="10" xfId="0" applyNumberFormat="1" applyFont="1" applyFill="1" applyBorder="1" applyAlignment="1" applyProtection="1">
      <alignment vertical="center" wrapText="1"/>
      <protection hidden="1"/>
    </xf>
    <xf numFmtId="0" fontId="6" fillId="3" borderId="0" xfId="0" applyFont="1" applyFill="1" applyAlignment="1" applyProtection="1">
      <alignment horizontal="left" vertical="center"/>
      <protection hidden="1"/>
    </xf>
    <xf numFmtId="0" fontId="12" fillId="3" borderId="0" xfId="0" applyFont="1" applyFill="1" applyAlignment="1" applyProtection="1">
      <alignment horizontal="left" vertical="center"/>
      <protection hidden="1"/>
    </xf>
    <xf numFmtId="180" fontId="6" fillId="4" borderId="8" xfId="4" applyNumberFormat="1" applyFont="1" applyFill="1" applyBorder="1" applyAlignment="1" applyProtection="1">
      <alignment horizontal="center" vertical="center" shrinkToFit="1"/>
      <protection hidden="1"/>
    </xf>
    <xf numFmtId="180" fontId="6" fillId="4" borderId="10" xfId="4" applyNumberFormat="1" applyFont="1" applyFill="1" applyBorder="1" applyAlignment="1" applyProtection="1">
      <alignment horizontal="center" vertical="center" shrinkToFit="1"/>
      <protection hidden="1"/>
    </xf>
    <xf numFmtId="180" fontId="6" fillId="4" borderId="15" xfId="4" applyNumberFormat="1" applyFont="1" applyFill="1" applyBorder="1" applyAlignment="1" applyProtection="1">
      <alignment horizontal="center" vertical="center" shrinkToFit="1"/>
      <protection hidden="1"/>
    </xf>
    <xf numFmtId="180" fontId="6" fillId="4" borderId="12" xfId="4" applyNumberFormat="1" applyFont="1" applyFill="1" applyBorder="1" applyAlignment="1" applyProtection="1">
      <alignment horizontal="center" vertical="center" shrinkToFit="1"/>
      <protection hidden="1"/>
    </xf>
    <xf numFmtId="173" fontId="6" fillId="3" borderId="8" xfId="4" applyNumberFormat="1" applyFont="1" applyFill="1" applyBorder="1" applyAlignment="1" applyProtection="1">
      <alignment horizontal="center" vertical="center" shrinkToFit="1"/>
      <protection hidden="1"/>
    </xf>
    <xf numFmtId="173" fontId="6" fillId="3" borderId="10" xfId="4" applyNumberFormat="1" applyFont="1" applyFill="1" applyBorder="1" applyAlignment="1" applyProtection="1">
      <alignment horizontal="center" vertical="center" shrinkToFit="1"/>
      <protection hidden="1"/>
    </xf>
    <xf numFmtId="180" fontId="6" fillId="4" borderId="11" xfId="4" applyNumberFormat="1" applyFont="1" applyFill="1" applyBorder="1" applyAlignment="1" applyProtection="1">
      <alignment horizontal="center" vertical="center" shrinkToFit="1"/>
      <protection locked="0"/>
    </xf>
    <xf numFmtId="180" fontId="6" fillId="4" borderId="6" xfId="4" applyNumberFormat="1" applyFont="1" applyFill="1" applyBorder="1" applyAlignment="1" applyProtection="1">
      <alignment horizontal="center" vertical="center" shrinkToFit="1"/>
      <protection locked="0"/>
    </xf>
    <xf numFmtId="179" fontId="6" fillId="3" borderId="14" xfId="0" applyNumberFormat="1" applyFont="1" applyFill="1" applyBorder="1" applyProtection="1">
      <protection hidden="1"/>
    </xf>
    <xf numFmtId="179" fontId="6" fillId="3" borderId="0" xfId="0" applyNumberFormat="1" applyFont="1" applyFill="1" applyProtection="1">
      <protection hidden="1"/>
    </xf>
    <xf numFmtId="178" fontId="6" fillId="4" borderId="0" xfId="0" applyNumberFormat="1" applyFont="1" applyFill="1" applyAlignment="1" applyProtection="1">
      <alignment horizontal="left" vertical="center" wrapText="1"/>
      <protection hidden="1"/>
    </xf>
    <xf numFmtId="178" fontId="6" fillId="4" borderId="33" xfId="0" applyNumberFormat="1" applyFont="1" applyFill="1" applyBorder="1" applyAlignment="1" applyProtection="1">
      <alignment horizontal="left" vertical="center" wrapText="1"/>
      <protection hidden="1"/>
    </xf>
    <xf numFmtId="0" fontId="6" fillId="3" borderId="9" xfId="0" applyFont="1" applyFill="1" applyBorder="1" applyAlignment="1" applyProtection="1">
      <alignment horizontal="left" vertical="center" wrapText="1"/>
      <protection hidden="1"/>
    </xf>
    <xf numFmtId="0" fontId="6" fillId="3" borderId="10" xfId="0" applyFont="1" applyFill="1" applyBorder="1" applyAlignment="1" applyProtection="1">
      <alignment horizontal="left" vertical="center" wrapText="1"/>
      <protection hidden="1"/>
    </xf>
    <xf numFmtId="49" fontId="6" fillId="3" borderId="2" xfId="0" applyNumberFormat="1" applyFont="1" applyFill="1" applyBorder="1" applyAlignment="1" applyProtection="1">
      <alignment horizontal="center" vertical="center" wrapText="1"/>
      <protection hidden="1"/>
    </xf>
    <xf numFmtId="49" fontId="6" fillId="3" borderId="4" xfId="0" applyNumberFormat="1" applyFont="1" applyFill="1" applyBorder="1" applyAlignment="1" applyProtection="1">
      <alignment horizontal="center" vertical="center" wrapText="1"/>
      <protection hidden="1"/>
    </xf>
    <xf numFmtId="49" fontId="49" fillId="2" borderId="14" xfId="0" applyNumberFormat="1" applyFont="1" applyFill="1" applyBorder="1" applyAlignment="1" applyProtection="1">
      <alignment horizontal="left" vertical="center" wrapText="1"/>
      <protection hidden="1"/>
    </xf>
    <xf numFmtId="49" fontId="49" fillId="2" borderId="0" xfId="0" applyNumberFormat="1" applyFont="1" applyFill="1" applyAlignment="1" applyProtection="1">
      <alignment horizontal="left" vertical="center" wrapText="1"/>
      <protection hidden="1"/>
    </xf>
    <xf numFmtId="0" fontId="25" fillId="2" borderId="14" xfId="0" applyFont="1" applyFill="1" applyBorder="1" applyAlignment="1" applyProtection="1">
      <alignment horizontal="left"/>
      <protection hidden="1"/>
    </xf>
    <xf numFmtId="0" fontId="25" fillId="2" borderId="0" xfId="0" applyFont="1" applyFill="1" applyAlignment="1" applyProtection="1">
      <alignment horizontal="left"/>
      <protection hidden="1"/>
    </xf>
    <xf numFmtId="0" fontId="25" fillId="2" borderId="14" xfId="0" applyFont="1" applyFill="1" applyBorder="1" applyAlignment="1" applyProtection="1">
      <alignment horizontal="left" shrinkToFit="1"/>
      <protection hidden="1"/>
    </xf>
    <xf numFmtId="0" fontId="25" fillId="2" borderId="0" xfId="0" applyFont="1" applyFill="1" applyAlignment="1" applyProtection="1">
      <alignment horizontal="left" shrinkToFit="1"/>
      <protection hidden="1"/>
    </xf>
    <xf numFmtId="173" fontId="6" fillId="3" borderId="8" xfId="0" applyNumberFormat="1" applyFont="1" applyFill="1" applyBorder="1" applyAlignment="1" applyProtection="1">
      <alignment horizontal="center" vertical="center"/>
      <protection locked="0"/>
    </xf>
    <xf numFmtId="173" fontId="6" fillId="3" borderId="9" xfId="0" applyNumberFormat="1" applyFont="1" applyFill="1" applyBorder="1" applyAlignment="1" applyProtection="1">
      <alignment horizontal="center" vertical="center"/>
      <protection locked="0"/>
    </xf>
    <xf numFmtId="173" fontId="6" fillId="3" borderId="10" xfId="0" applyNumberFormat="1" applyFont="1" applyFill="1" applyBorder="1" applyAlignment="1" applyProtection="1">
      <alignment horizontal="center" vertical="center"/>
      <protection locked="0"/>
    </xf>
    <xf numFmtId="173" fontId="6" fillId="3" borderId="8" xfId="0" applyNumberFormat="1" applyFont="1" applyFill="1" applyBorder="1" applyAlignment="1" applyProtection="1">
      <alignment horizontal="center" vertical="center" wrapText="1"/>
      <protection hidden="1"/>
    </xf>
    <xf numFmtId="173" fontId="6" fillId="3" borderId="9" xfId="0" applyNumberFormat="1" applyFont="1" applyFill="1" applyBorder="1" applyAlignment="1" applyProtection="1">
      <alignment horizontal="center" vertical="center" wrapText="1"/>
      <protection hidden="1"/>
    </xf>
    <xf numFmtId="173" fontId="6" fillId="3" borderId="10" xfId="0" applyNumberFormat="1" applyFont="1" applyFill="1" applyBorder="1" applyAlignment="1" applyProtection="1">
      <alignment horizontal="center" vertical="center" wrapText="1"/>
      <protection hidden="1"/>
    </xf>
    <xf numFmtId="180" fontId="6" fillId="4" borderId="11" xfId="0" applyNumberFormat="1" applyFont="1" applyFill="1" applyBorder="1" applyAlignment="1" applyProtection="1">
      <alignment horizontal="center"/>
      <protection hidden="1"/>
    </xf>
    <xf numFmtId="180" fontId="6" fillId="4" borderId="13" xfId="0" applyNumberFormat="1" applyFont="1" applyFill="1" applyBorder="1" applyAlignment="1" applyProtection="1">
      <alignment horizontal="center"/>
      <protection hidden="1"/>
    </xf>
    <xf numFmtId="180" fontId="6" fillId="4" borderId="6" xfId="0" applyNumberFormat="1" applyFont="1" applyFill="1" applyBorder="1" applyAlignment="1" applyProtection="1">
      <alignment horizontal="center"/>
      <protection hidden="1"/>
    </xf>
    <xf numFmtId="173" fontId="6" fillId="3" borderId="15" xfId="0" applyNumberFormat="1" applyFont="1" applyFill="1" applyBorder="1" applyAlignment="1" applyProtection="1">
      <alignment horizontal="center"/>
      <protection locked="0"/>
    </xf>
    <xf numFmtId="173" fontId="6" fillId="3" borderId="7" xfId="0" applyNumberFormat="1" applyFont="1" applyFill="1" applyBorder="1" applyAlignment="1" applyProtection="1">
      <alignment horizontal="center"/>
      <protection locked="0"/>
    </xf>
    <xf numFmtId="173" fontId="6" fillId="3" borderId="12" xfId="0" applyNumberFormat="1" applyFont="1" applyFill="1" applyBorder="1" applyAlignment="1" applyProtection="1">
      <alignment horizontal="center"/>
      <protection locked="0"/>
    </xf>
    <xf numFmtId="176" fontId="13" fillId="3" borderId="15" xfId="0" applyNumberFormat="1" applyFont="1" applyFill="1" applyBorder="1" applyAlignment="1" applyProtection="1">
      <alignment horizontal="center" vertical="center"/>
      <protection hidden="1"/>
    </xf>
    <xf numFmtId="0" fontId="13" fillId="3" borderId="8" xfId="0" applyFont="1" applyFill="1" applyBorder="1" applyAlignment="1" applyProtection="1">
      <alignment horizontal="center" vertical="center" wrapText="1"/>
      <protection hidden="1"/>
    </xf>
    <xf numFmtId="0" fontId="13" fillId="3" borderId="15" xfId="0" applyFont="1" applyFill="1" applyBorder="1" applyAlignment="1" applyProtection="1">
      <alignment horizontal="center" vertical="center" wrapText="1"/>
      <protection hidden="1"/>
    </xf>
    <xf numFmtId="0" fontId="9" fillId="3" borderId="0" xfId="0" quotePrefix="1" applyFont="1" applyFill="1" applyAlignment="1" applyProtection="1">
      <alignment horizontal="right" vertical="center" wrapText="1"/>
      <protection hidden="1"/>
    </xf>
    <xf numFmtId="176" fontId="7" fillId="3" borderId="7" xfId="0" applyNumberFormat="1" applyFont="1" applyFill="1" applyBorder="1" applyAlignment="1" applyProtection="1">
      <alignment horizontal="left" vertical="center" shrinkToFit="1"/>
      <protection hidden="1"/>
    </xf>
    <xf numFmtId="0" fontId="13" fillId="3" borderId="15" xfId="0" applyFont="1" applyFill="1" applyBorder="1" applyAlignment="1" applyProtection="1">
      <alignment horizontal="center" vertical="center"/>
      <protection locked="0"/>
    </xf>
    <xf numFmtId="0" fontId="13" fillId="3" borderId="7" xfId="0" applyFont="1" applyFill="1" applyBorder="1" applyAlignment="1" applyProtection="1">
      <alignment horizontal="center" vertical="center"/>
      <protection locked="0"/>
    </xf>
    <xf numFmtId="0" fontId="6" fillId="3" borderId="1" xfId="0" applyFont="1" applyFill="1" applyBorder="1" applyAlignment="1" applyProtection="1">
      <alignment horizontal="left" vertical="center" wrapText="1" indent="1"/>
      <protection hidden="1"/>
    </xf>
    <xf numFmtId="0" fontId="6" fillId="3" borderId="3" xfId="0" applyFont="1" applyFill="1" applyBorder="1" applyAlignment="1" applyProtection="1">
      <alignment horizontal="left" vertical="center" wrapText="1" indent="1"/>
      <protection hidden="1"/>
    </xf>
    <xf numFmtId="0" fontId="6" fillId="3" borderId="1" xfId="0" applyFont="1" applyFill="1" applyBorder="1" applyAlignment="1" applyProtection="1">
      <alignment horizontal="left" vertical="center" wrapText="1"/>
      <protection hidden="1"/>
    </xf>
    <xf numFmtId="0" fontId="6" fillId="3" borderId="2" xfId="0" applyFont="1" applyFill="1" applyBorder="1" applyAlignment="1" applyProtection="1">
      <alignment horizontal="left" vertical="center" wrapText="1" indent="1"/>
      <protection hidden="1"/>
    </xf>
    <xf numFmtId="176" fontId="13" fillId="3" borderId="15" xfId="0" applyNumberFormat="1" applyFont="1" applyFill="1" applyBorder="1" applyAlignment="1" applyProtection="1">
      <alignment horizontal="center" vertical="center" wrapText="1"/>
      <protection hidden="1"/>
    </xf>
    <xf numFmtId="0" fontId="13" fillId="3" borderId="7" xfId="0" applyFont="1" applyFill="1" applyBorder="1" applyAlignment="1" applyProtection="1">
      <alignment horizontal="center" vertical="center" wrapText="1"/>
      <protection hidden="1"/>
    </xf>
    <xf numFmtId="0" fontId="13" fillId="3" borderId="12" xfId="0" applyFont="1" applyFill="1" applyBorder="1" applyAlignment="1" applyProtection="1">
      <alignment horizontal="center" vertical="center" wrapText="1"/>
      <protection hidden="1"/>
    </xf>
    <xf numFmtId="173" fontId="6" fillId="3" borderId="8" xfId="0" applyNumberFormat="1" applyFont="1" applyFill="1" applyBorder="1" applyProtection="1">
      <protection hidden="1"/>
    </xf>
    <xf numFmtId="173" fontId="6" fillId="3" borderId="9" xfId="0" applyNumberFormat="1" applyFont="1" applyFill="1" applyBorder="1" applyProtection="1">
      <protection hidden="1"/>
    </xf>
    <xf numFmtId="173" fontId="6" fillId="3" borderId="10" xfId="0" applyNumberFormat="1" applyFont="1" applyFill="1" applyBorder="1" applyProtection="1">
      <protection hidden="1"/>
    </xf>
    <xf numFmtId="0" fontId="6" fillId="3" borderId="11" xfId="0" applyFont="1" applyFill="1" applyBorder="1" applyAlignment="1" applyProtection="1">
      <alignment horizontal="left" vertical="center" wrapText="1"/>
      <protection locked="0"/>
    </xf>
    <xf numFmtId="0" fontId="6" fillId="3" borderId="13" xfId="0" applyFont="1" applyFill="1" applyBorder="1" applyAlignment="1" applyProtection="1">
      <alignment horizontal="left" vertical="center" wrapText="1"/>
      <protection locked="0"/>
    </xf>
    <xf numFmtId="0" fontId="6" fillId="3" borderId="6" xfId="0" applyFont="1" applyFill="1" applyBorder="1" applyAlignment="1" applyProtection="1">
      <alignment horizontal="left" vertical="center" wrapText="1"/>
      <protection locked="0"/>
    </xf>
    <xf numFmtId="0" fontId="6" fillId="3" borderId="11"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6" xfId="0" applyFont="1" applyFill="1" applyBorder="1" applyAlignment="1">
      <alignment horizontal="left" vertical="center" wrapText="1"/>
    </xf>
    <xf numFmtId="180" fontId="6" fillId="3" borderId="15" xfId="0" applyNumberFormat="1" applyFont="1" applyFill="1" applyBorder="1" applyAlignment="1" applyProtection="1">
      <alignment horizontal="center"/>
      <protection locked="0"/>
    </xf>
    <xf numFmtId="180" fontId="6" fillId="3" borderId="7" xfId="0" applyNumberFormat="1" applyFont="1" applyFill="1" applyBorder="1" applyAlignment="1" applyProtection="1">
      <alignment horizontal="center"/>
      <protection locked="0"/>
    </xf>
    <xf numFmtId="180" fontId="6" fillId="3" borderId="12" xfId="0" applyNumberFormat="1" applyFont="1" applyFill="1" applyBorder="1" applyAlignment="1" applyProtection="1">
      <alignment horizontal="center"/>
      <protection locked="0"/>
    </xf>
    <xf numFmtId="173" fontId="6" fillId="4" borderId="8" xfId="0" applyNumberFormat="1" applyFont="1" applyFill="1" applyBorder="1" applyAlignment="1" applyProtection="1">
      <alignment horizontal="center" vertical="center"/>
      <protection hidden="1"/>
    </xf>
    <xf numFmtId="173" fontId="6" fillId="4" borderId="9" xfId="0" applyNumberFormat="1" applyFont="1" applyFill="1" applyBorder="1" applyAlignment="1" applyProtection="1">
      <alignment horizontal="center" vertical="center"/>
      <protection hidden="1"/>
    </xf>
    <xf numFmtId="173" fontId="6" fillId="4" borderId="10" xfId="0" applyNumberFormat="1" applyFont="1" applyFill="1" applyBorder="1" applyAlignment="1" applyProtection="1">
      <alignment horizontal="center" vertical="center"/>
      <protection hidden="1"/>
    </xf>
    <xf numFmtId="173" fontId="6" fillId="4" borderId="15" xfId="0" applyNumberFormat="1" applyFont="1" applyFill="1" applyBorder="1" applyAlignment="1" applyProtection="1">
      <alignment horizontal="center" vertical="center"/>
      <protection hidden="1"/>
    </xf>
    <xf numFmtId="173" fontId="6" fillId="4" borderId="7" xfId="0" applyNumberFormat="1" applyFont="1" applyFill="1" applyBorder="1" applyAlignment="1" applyProtection="1">
      <alignment horizontal="center" vertical="center"/>
      <protection hidden="1"/>
    </xf>
    <xf numFmtId="173" fontId="6" fillId="4" borderId="12" xfId="0" applyNumberFormat="1" applyFont="1" applyFill="1" applyBorder="1" applyAlignment="1" applyProtection="1">
      <alignment horizontal="center" vertical="center"/>
      <protection hidden="1"/>
    </xf>
    <xf numFmtId="0" fontId="6" fillId="3" borderId="3" xfId="0" applyFont="1" applyFill="1" applyBorder="1" applyAlignment="1" applyProtection="1">
      <alignment horizontal="left" vertical="center" wrapText="1"/>
      <protection hidden="1"/>
    </xf>
    <xf numFmtId="0" fontId="6" fillId="3" borderId="15" xfId="0" applyFont="1" applyFill="1" applyBorder="1" applyAlignment="1" applyProtection="1">
      <alignment horizontal="left" vertical="center" wrapText="1"/>
      <protection hidden="1"/>
    </xf>
    <xf numFmtId="0" fontId="6" fillId="3" borderId="7" xfId="0" applyFont="1" applyFill="1" applyBorder="1" applyAlignment="1" applyProtection="1">
      <alignment horizontal="left" vertical="center" wrapText="1"/>
      <protection hidden="1"/>
    </xf>
    <xf numFmtId="49" fontId="6" fillId="3" borderId="3" xfId="0" applyNumberFormat="1" applyFont="1" applyFill="1" applyBorder="1" applyAlignment="1" applyProtection="1">
      <alignment horizontal="center" vertical="center" wrapText="1"/>
      <protection hidden="1"/>
    </xf>
    <xf numFmtId="0" fontId="6" fillId="3" borderId="8" xfId="0" applyFont="1" applyFill="1" applyBorder="1" applyAlignment="1" applyProtection="1">
      <alignment horizontal="left" vertical="center" wrapText="1"/>
      <protection hidden="1"/>
    </xf>
    <xf numFmtId="0" fontId="18" fillId="2" borderId="0" xfId="0" applyFont="1" applyFill="1" applyAlignment="1" applyProtection="1">
      <alignment horizontal="left" vertical="center" wrapText="1"/>
      <protection hidden="1"/>
    </xf>
    <xf numFmtId="176" fontId="13" fillId="3" borderId="7" xfId="0" applyNumberFormat="1" applyFont="1" applyFill="1" applyBorder="1" applyAlignment="1" applyProtection="1">
      <alignment horizontal="center" vertical="center"/>
      <protection hidden="1"/>
    </xf>
    <xf numFmtId="176" fontId="13" fillId="3" borderId="12" xfId="0" applyNumberFormat="1" applyFont="1" applyFill="1" applyBorder="1" applyAlignment="1" applyProtection="1">
      <alignment horizontal="center" vertical="center"/>
      <protection hidden="1"/>
    </xf>
    <xf numFmtId="181" fontId="6" fillId="3" borderId="11" xfId="0" applyNumberFormat="1" applyFont="1" applyFill="1" applyBorder="1" applyAlignment="1" applyProtection="1">
      <alignment horizontal="center" vertical="center"/>
      <protection locked="0"/>
    </xf>
    <xf numFmtId="181" fontId="6" fillId="3" borderId="13" xfId="0" applyNumberFormat="1" applyFont="1" applyFill="1" applyBorder="1" applyAlignment="1" applyProtection="1">
      <alignment horizontal="center" vertical="center"/>
      <protection locked="0"/>
    </xf>
    <xf numFmtId="181" fontId="6" fillId="3" borderId="6" xfId="0" applyNumberFormat="1" applyFont="1" applyFill="1" applyBorder="1" applyAlignment="1" applyProtection="1">
      <alignment horizontal="center" vertical="center"/>
      <protection locked="0"/>
    </xf>
    <xf numFmtId="0" fontId="6" fillId="3" borderId="15" xfId="0" applyFont="1" applyFill="1" applyBorder="1" applyAlignment="1" applyProtection="1">
      <alignment horizontal="left" vertical="center" wrapText="1" indent="2"/>
      <protection hidden="1"/>
    </xf>
    <xf numFmtId="0" fontId="6" fillId="3" borderId="7" xfId="0" applyFont="1" applyFill="1" applyBorder="1" applyAlignment="1" applyProtection="1">
      <alignment horizontal="left" vertical="center" wrapText="1" indent="2"/>
      <protection hidden="1"/>
    </xf>
    <xf numFmtId="0" fontId="6" fillId="3" borderId="12" xfId="0" applyFont="1" applyFill="1" applyBorder="1" applyAlignment="1" applyProtection="1">
      <alignment horizontal="left" vertical="center" wrapText="1" indent="2"/>
      <protection hidden="1"/>
    </xf>
    <xf numFmtId="182" fontId="6" fillId="3" borderId="8" xfId="0" applyNumberFormat="1" applyFont="1" applyFill="1" applyBorder="1" applyAlignment="1" applyProtection="1">
      <alignment horizontal="center" vertical="center" wrapText="1"/>
      <protection hidden="1"/>
    </xf>
    <xf numFmtId="182" fontId="6" fillId="3" borderId="9" xfId="0" applyNumberFormat="1" applyFont="1" applyFill="1" applyBorder="1" applyAlignment="1" applyProtection="1">
      <alignment horizontal="center" vertical="center" wrapText="1"/>
      <protection hidden="1"/>
    </xf>
    <xf numFmtId="182" fontId="6" fillId="3" borderId="10" xfId="0" applyNumberFormat="1" applyFont="1" applyFill="1" applyBorder="1" applyAlignment="1" applyProtection="1">
      <alignment horizontal="center" vertical="center" wrapText="1"/>
      <protection hidden="1"/>
    </xf>
    <xf numFmtId="181" fontId="6" fillId="3" borderId="15" xfId="0" applyNumberFormat="1" applyFont="1" applyFill="1" applyBorder="1" applyAlignment="1" applyProtection="1">
      <alignment horizontal="center" vertical="center"/>
      <protection locked="0"/>
    </xf>
    <xf numFmtId="181" fontId="6" fillId="3" borderId="7" xfId="0" applyNumberFormat="1" applyFont="1" applyFill="1" applyBorder="1" applyAlignment="1" applyProtection="1">
      <alignment horizontal="center" vertical="center"/>
      <protection locked="0"/>
    </xf>
    <xf numFmtId="181" fontId="6" fillId="3" borderId="12" xfId="0" applyNumberFormat="1" applyFont="1" applyFill="1" applyBorder="1" applyAlignment="1" applyProtection="1">
      <alignment horizontal="center" vertical="center"/>
      <protection locked="0"/>
    </xf>
    <xf numFmtId="182" fontId="6" fillId="3" borderId="11" xfId="0" applyNumberFormat="1" applyFont="1" applyFill="1" applyBorder="1" applyAlignment="1" applyProtection="1">
      <alignment horizontal="center" vertical="center"/>
      <protection locked="0"/>
    </xf>
    <xf numFmtId="182" fontId="6" fillId="3" borderId="13" xfId="0" applyNumberFormat="1" applyFont="1" applyFill="1" applyBorder="1" applyAlignment="1" applyProtection="1">
      <alignment horizontal="center" vertical="center"/>
      <protection locked="0"/>
    </xf>
    <xf numFmtId="182" fontId="6" fillId="3" borderId="6" xfId="0" applyNumberFormat="1" applyFont="1" applyFill="1" applyBorder="1" applyAlignment="1" applyProtection="1">
      <alignment horizontal="center" vertical="center"/>
      <protection locked="0"/>
    </xf>
    <xf numFmtId="182" fontId="6" fillId="4" borderId="11" xfId="0" applyNumberFormat="1" applyFont="1" applyFill="1" applyBorder="1" applyAlignment="1" applyProtection="1">
      <alignment horizontal="center" vertical="center"/>
      <protection hidden="1"/>
    </xf>
    <xf numFmtId="182" fontId="6" fillId="4" borderId="13" xfId="0" applyNumberFormat="1" applyFont="1" applyFill="1" applyBorder="1" applyAlignment="1" applyProtection="1">
      <alignment horizontal="center" vertical="center"/>
      <protection hidden="1"/>
    </xf>
    <xf numFmtId="182" fontId="6" fillId="4" borderId="6" xfId="0" applyNumberFormat="1" applyFont="1" applyFill="1" applyBorder="1" applyAlignment="1" applyProtection="1">
      <alignment horizontal="center" vertical="center"/>
      <protection hidden="1"/>
    </xf>
    <xf numFmtId="182" fontId="6" fillId="3" borderId="15" xfId="0" applyNumberFormat="1" applyFont="1" applyFill="1" applyBorder="1" applyAlignment="1" applyProtection="1">
      <alignment horizontal="center" vertical="center"/>
      <protection locked="0"/>
    </xf>
    <xf numFmtId="182" fontId="6" fillId="3" borderId="7" xfId="0" applyNumberFormat="1" applyFont="1" applyFill="1" applyBorder="1" applyAlignment="1" applyProtection="1">
      <alignment horizontal="center" vertical="center"/>
      <protection locked="0"/>
    </xf>
    <xf numFmtId="182" fontId="6" fillId="3" borderId="12" xfId="0" applyNumberFormat="1" applyFont="1" applyFill="1" applyBorder="1" applyAlignment="1" applyProtection="1">
      <alignment horizontal="center" vertical="center"/>
      <protection locked="0"/>
    </xf>
    <xf numFmtId="182" fontId="6" fillId="3" borderId="8" xfId="0" applyNumberFormat="1" applyFont="1" applyFill="1" applyBorder="1" applyAlignment="1" applyProtection="1">
      <alignment horizontal="center" vertical="center"/>
      <protection hidden="1"/>
    </xf>
    <xf numFmtId="182" fontId="6" fillId="3" borderId="9" xfId="0" applyNumberFormat="1" applyFont="1" applyFill="1" applyBorder="1" applyAlignment="1" applyProtection="1">
      <alignment horizontal="center" vertical="center"/>
      <protection hidden="1"/>
    </xf>
    <xf numFmtId="182" fontId="6" fillId="3" borderId="10" xfId="0" applyNumberFormat="1" applyFont="1" applyFill="1" applyBorder="1" applyAlignment="1" applyProtection="1">
      <alignment horizontal="center" vertical="center"/>
      <protection hidden="1"/>
    </xf>
    <xf numFmtId="181" fontId="6" fillId="4" borderId="15" xfId="0" applyNumberFormat="1" applyFont="1" applyFill="1" applyBorder="1" applyAlignment="1" applyProtection="1">
      <alignment horizontal="center" vertical="center"/>
      <protection hidden="1"/>
    </xf>
    <xf numFmtId="181" fontId="6" fillId="4" borderId="7" xfId="0" applyNumberFormat="1" applyFont="1" applyFill="1" applyBorder="1" applyAlignment="1" applyProtection="1">
      <alignment horizontal="center" vertical="center"/>
      <protection hidden="1"/>
    </xf>
    <xf numFmtId="181" fontId="6" fillId="4" borderId="12" xfId="0" applyNumberFormat="1" applyFont="1" applyFill="1" applyBorder="1" applyAlignment="1" applyProtection="1">
      <alignment horizontal="center" vertical="center"/>
      <protection hidden="1"/>
    </xf>
    <xf numFmtId="176" fontId="13" fillId="3" borderId="7" xfId="0" applyNumberFormat="1" applyFont="1" applyFill="1" applyBorder="1" applyAlignment="1" applyProtection="1">
      <alignment horizontal="center" vertical="center" wrapText="1"/>
      <protection hidden="1"/>
    </xf>
    <xf numFmtId="176" fontId="13" fillId="3" borderId="12" xfId="0" applyNumberFormat="1" applyFont="1" applyFill="1" applyBorder="1" applyAlignment="1" applyProtection="1">
      <alignment horizontal="center" vertical="center" wrapText="1"/>
      <protection hidden="1"/>
    </xf>
    <xf numFmtId="182" fontId="6" fillId="4" borderId="11" xfId="0" applyNumberFormat="1" applyFont="1" applyFill="1" applyBorder="1" applyAlignment="1" applyProtection="1">
      <alignment horizontal="center" vertical="center"/>
      <protection locked="0"/>
    </xf>
    <xf numFmtId="182" fontId="6" fillId="4" borderId="13" xfId="0" applyNumberFormat="1" applyFont="1" applyFill="1" applyBorder="1" applyAlignment="1" applyProtection="1">
      <alignment horizontal="center" vertical="center"/>
      <protection locked="0"/>
    </xf>
    <xf numFmtId="182" fontId="6" fillId="4" borderId="6" xfId="0" applyNumberFormat="1" applyFont="1" applyFill="1" applyBorder="1" applyAlignment="1" applyProtection="1">
      <alignment horizontal="center" vertical="center"/>
      <protection locked="0"/>
    </xf>
    <xf numFmtId="166" fontId="6" fillId="4" borderId="13" xfId="0" applyNumberFormat="1" applyFont="1" applyFill="1" applyBorder="1" applyAlignment="1" applyProtection="1">
      <alignment horizontal="left" vertical="center" wrapText="1"/>
      <protection hidden="1"/>
    </xf>
    <xf numFmtId="166" fontId="6" fillId="4" borderId="6" xfId="0" applyNumberFormat="1" applyFont="1" applyFill="1" applyBorder="1" applyAlignment="1" applyProtection="1">
      <alignment horizontal="left" vertical="center" wrapText="1"/>
      <protection hidden="1"/>
    </xf>
    <xf numFmtId="176" fontId="7" fillId="3" borderId="7"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74" fontId="6" fillId="4" borderId="13" xfId="0" applyNumberFormat="1" applyFont="1" applyFill="1" applyBorder="1" applyAlignment="1" applyProtection="1">
      <alignment horizontal="left" vertical="center" wrapText="1"/>
      <protection hidden="1"/>
    </xf>
    <xf numFmtId="174" fontId="6" fillId="4" borderId="6" xfId="0" applyNumberFormat="1" applyFont="1" applyFill="1" applyBorder="1" applyAlignment="1" applyProtection="1">
      <alignment horizontal="left" vertical="center" wrapText="1"/>
      <protection hidden="1"/>
    </xf>
    <xf numFmtId="0" fontId="2" fillId="3" borderId="0" xfId="0" applyFont="1" applyFill="1" applyAlignment="1" applyProtection="1">
      <alignment horizontal="left" vertical="center"/>
      <protection hidden="1"/>
    </xf>
    <xf numFmtId="164" fontId="2" fillId="3" borderId="7" xfId="0" applyNumberFormat="1" applyFont="1" applyFill="1" applyBorder="1" applyAlignment="1" applyProtection="1">
      <alignment horizontal="center"/>
      <protection locked="0"/>
    </xf>
    <xf numFmtId="49" fontId="3" fillId="3" borderId="0" xfId="0" applyNumberFormat="1" applyFont="1" applyFill="1" applyAlignment="1" applyProtection="1">
      <alignment horizontal="center"/>
      <protection hidden="1"/>
    </xf>
    <xf numFmtId="49" fontId="58" fillId="3" borderId="0" xfId="0" applyNumberFormat="1" applyFont="1" applyFill="1" applyAlignment="1" applyProtection="1">
      <alignment horizontal="center"/>
      <protection locked="0"/>
    </xf>
    <xf numFmtId="0" fontId="62" fillId="2" borderId="0" xfId="0" quotePrefix="1" applyFont="1" applyFill="1" applyAlignment="1" applyProtection="1">
      <alignment horizontal="center" wrapText="1"/>
      <protection hidden="1"/>
    </xf>
    <xf numFmtId="165" fontId="6" fillId="3" borderId="11" xfId="0" applyNumberFormat="1" applyFont="1" applyFill="1" applyBorder="1" applyAlignment="1" applyProtection="1">
      <alignment horizontal="center" vertical="center" shrinkToFit="1"/>
      <protection hidden="1"/>
    </xf>
    <xf numFmtId="165" fontId="6" fillId="3" borderId="13" xfId="0" applyNumberFormat="1" applyFont="1" applyFill="1" applyBorder="1" applyAlignment="1" applyProtection="1">
      <alignment horizontal="center" vertical="center" shrinkToFit="1"/>
      <protection hidden="1"/>
    </xf>
    <xf numFmtId="165" fontId="6" fillId="3" borderId="6" xfId="0" applyNumberFormat="1" applyFont="1" applyFill="1" applyBorder="1" applyAlignment="1" applyProtection="1">
      <alignment horizontal="center" vertical="center" shrinkToFit="1"/>
      <protection hidden="1"/>
    </xf>
    <xf numFmtId="0" fontId="13" fillId="3" borderId="1" xfId="0" quotePrefix="1" applyFont="1" applyFill="1" applyBorder="1" applyAlignment="1" applyProtection="1">
      <alignment horizontal="center" vertical="center" wrapText="1"/>
      <protection hidden="1"/>
    </xf>
    <xf numFmtId="0" fontId="13" fillId="3" borderId="1" xfId="0" applyFont="1" applyFill="1" applyBorder="1" applyAlignment="1" applyProtection="1">
      <alignment horizontal="center" vertical="center" wrapText="1"/>
      <protection hidden="1"/>
    </xf>
    <xf numFmtId="179" fontId="3" fillId="3" borderId="0" xfId="0" applyNumberFormat="1" applyFont="1" applyFill="1" applyAlignment="1" applyProtection="1">
      <alignment horizontal="left" shrinkToFit="1"/>
      <protection hidden="1"/>
    </xf>
    <xf numFmtId="0" fontId="6" fillId="3" borderId="1" xfId="0" quotePrefix="1" applyFont="1" applyFill="1" applyBorder="1" applyAlignment="1" applyProtection="1">
      <alignment horizontal="left" vertical="top" wrapText="1"/>
      <protection hidden="1"/>
    </xf>
    <xf numFmtId="0" fontId="6" fillId="3" borderId="1" xfId="0" applyFont="1" applyFill="1" applyBorder="1" applyAlignment="1" applyProtection="1">
      <alignment horizontal="left" vertical="top" wrapText="1"/>
      <protection hidden="1"/>
    </xf>
    <xf numFmtId="165" fontId="6" fillId="3" borderId="1" xfId="0" applyNumberFormat="1" applyFont="1" applyFill="1" applyBorder="1" applyAlignment="1" applyProtection="1">
      <alignment horizontal="center" vertical="center"/>
      <protection hidden="1"/>
    </xf>
    <xf numFmtId="0" fontId="6" fillId="3" borderId="11" xfId="0" quotePrefix="1" applyFont="1" applyFill="1" applyBorder="1" applyAlignment="1" applyProtection="1">
      <alignment horizontal="center" vertical="center" wrapText="1"/>
      <protection hidden="1"/>
    </xf>
    <xf numFmtId="0" fontId="6" fillId="3" borderId="13" xfId="0" applyFont="1" applyFill="1" applyBorder="1" applyAlignment="1" applyProtection="1">
      <alignment horizontal="center" vertical="center" wrapText="1"/>
      <protection hidden="1"/>
    </xf>
    <xf numFmtId="0" fontId="6" fillId="3" borderId="6" xfId="0" applyFont="1" applyFill="1" applyBorder="1" applyAlignment="1" applyProtection="1">
      <alignment horizontal="center" vertical="center" wrapText="1"/>
      <protection hidden="1"/>
    </xf>
    <xf numFmtId="0" fontId="37" fillId="3" borderId="0" xfId="0" applyFont="1" applyFill="1" applyAlignment="1" applyProtection="1">
      <alignment horizontal="right"/>
      <protection hidden="1"/>
    </xf>
    <xf numFmtId="0" fontId="3" fillId="3" borderId="0" xfId="0" quotePrefix="1" applyFont="1" applyFill="1" applyAlignment="1" applyProtection="1">
      <alignment horizontal="center"/>
      <protection hidden="1"/>
    </xf>
    <xf numFmtId="0" fontId="3" fillId="3" borderId="0" xfId="0" applyFont="1" applyFill="1" applyAlignment="1" applyProtection="1">
      <alignment horizontal="center"/>
      <protection hidden="1"/>
    </xf>
    <xf numFmtId="164" fontId="6" fillId="3" borderId="7" xfId="0" applyNumberFormat="1" applyFont="1" applyFill="1" applyBorder="1" applyAlignment="1" applyProtection="1">
      <alignment horizontal="center" shrinkToFit="1"/>
      <protection hidden="1"/>
    </xf>
    <xf numFmtId="0" fontId="24" fillId="3" borderId="9" xfId="0" quotePrefix="1" applyFont="1" applyFill="1" applyBorder="1" applyAlignment="1" applyProtection="1">
      <alignment horizontal="center" vertical="top"/>
      <protection hidden="1"/>
    </xf>
    <xf numFmtId="0" fontId="24" fillId="3" borderId="9" xfId="0" applyFont="1" applyFill="1" applyBorder="1" applyAlignment="1" applyProtection="1">
      <alignment horizontal="center" vertical="top"/>
      <protection hidden="1"/>
    </xf>
    <xf numFmtId="0" fontId="37" fillId="3" borderId="0" xfId="0" quotePrefix="1" applyFont="1" applyFill="1" applyAlignment="1" applyProtection="1">
      <alignment horizontal="right" wrapText="1"/>
      <protection hidden="1"/>
    </xf>
    <xf numFmtId="0" fontId="6" fillId="3" borderId="11" xfId="0" quotePrefix="1" applyFont="1" applyFill="1" applyBorder="1" applyAlignment="1" applyProtection="1">
      <alignment horizontal="left" vertical="top" wrapText="1"/>
      <protection hidden="1"/>
    </xf>
    <xf numFmtId="0" fontId="6" fillId="3" borderId="13" xfId="0" applyFont="1" applyFill="1" applyBorder="1" applyAlignment="1" applyProtection="1">
      <alignment horizontal="left" vertical="top" wrapText="1"/>
      <protection hidden="1"/>
    </xf>
    <xf numFmtId="0" fontId="6" fillId="3" borderId="6" xfId="0" applyFont="1" applyFill="1" applyBorder="1" applyAlignment="1" applyProtection="1">
      <alignment horizontal="left" vertical="top" wrapText="1"/>
      <protection hidden="1"/>
    </xf>
    <xf numFmtId="165" fontId="6" fillId="3" borderId="1" xfId="0" applyNumberFormat="1" applyFont="1" applyFill="1" applyBorder="1" applyAlignment="1" applyProtection="1">
      <alignment horizontal="center" vertical="center"/>
      <protection locked="0"/>
    </xf>
    <xf numFmtId="0" fontId="6" fillId="3" borderId="13" xfId="0" applyFont="1" applyFill="1" applyBorder="1" applyAlignment="1" applyProtection="1">
      <alignment vertical="top" wrapText="1"/>
      <protection hidden="1"/>
    </xf>
    <xf numFmtId="0" fontId="6" fillId="3" borderId="6" xfId="0" applyFont="1" applyFill="1" applyBorder="1" applyAlignment="1" applyProtection="1">
      <alignment vertical="top" wrapText="1"/>
      <protection hidden="1"/>
    </xf>
    <xf numFmtId="0" fontId="6" fillId="3" borderId="11" xfId="0" applyFont="1" applyFill="1" applyBorder="1" applyAlignment="1" applyProtection="1">
      <alignment horizontal="center" vertical="center" wrapText="1"/>
      <protection hidden="1"/>
    </xf>
    <xf numFmtId="0" fontId="6" fillId="3" borderId="11" xfId="0" applyFont="1" applyFill="1" applyBorder="1" applyAlignment="1" applyProtection="1">
      <alignment horizontal="center" vertical="center"/>
      <protection hidden="1"/>
    </xf>
    <xf numFmtId="0" fontId="0" fillId="3" borderId="13" xfId="0" applyFill="1" applyBorder="1" applyProtection="1">
      <protection hidden="1"/>
    </xf>
    <xf numFmtId="0" fontId="0" fillId="3" borderId="6" xfId="0" applyFill="1" applyBorder="1" applyProtection="1">
      <protection hidden="1"/>
    </xf>
    <xf numFmtId="0" fontId="6" fillId="3" borderId="1" xfId="0" applyFont="1" applyFill="1" applyBorder="1" applyAlignment="1" applyProtection="1">
      <alignment horizontal="center" vertical="center"/>
      <protection hidden="1"/>
    </xf>
    <xf numFmtId="0" fontId="3" fillId="3" borderId="0" xfId="0" quotePrefix="1" applyFont="1" applyFill="1" applyAlignment="1" applyProtection="1">
      <alignment horizontal="center"/>
      <protection locked="0"/>
    </xf>
    <xf numFmtId="0" fontId="3" fillId="3" borderId="0" xfId="0" applyFont="1" applyFill="1" applyAlignment="1" applyProtection="1">
      <alignment horizontal="center"/>
      <protection locked="0"/>
    </xf>
    <xf numFmtId="0" fontId="6" fillId="3" borderId="0" xfId="0" applyFont="1" applyFill="1" applyAlignment="1" applyProtection="1">
      <alignment horizontal="justify" vertical="center" wrapText="1"/>
      <protection hidden="1"/>
    </xf>
    <xf numFmtId="0" fontId="6" fillId="3" borderId="0" xfId="0" applyFont="1" applyFill="1" applyProtection="1">
      <protection hidden="1"/>
    </xf>
    <xf numFmtId="0" fontId="0" fillId="3" borderId="7" xfId="0" applyFill="1" applyBorder="1" applyProtection="1">
      <protection hidden="1"/>
    </xf>
    <xf numFmtId="0" fontId="13" fillId="3" borderId="4" xfId="0" applyFont="1" applyFill="1" applyBorder="1" applyAlignment="1" applyProtection="1">
      <alignment horizontal="center" vertical="center" wrapText="1"/>
      <protection hidden="1"/>
    </xf>
    <xf numFmtId="0" fontId="13" fillId="3" borderId="11" xfId="0" quotePrefix="1" applyFont="1" applyFill="1" applyBorder="1" applyAlignment="1" applyProtection="1">
      <alignment horizontal="center" vertical="center" wrapText="1"/>
      <protection hidden="1"/>
    </xf>
    <xf numFmtId="175" fontId="13" fillId="3" borderId="11" xfId="0" quotePrefix="1" applyNumberFormat="1" applyFont="1" applyFill="1" applyBorder="1" applyAlignment="1" applyProtection="1">
      <alignment horizontal="center" vertical="center" shrinkToFit="1"/>
      <protection hidden="1"/>
    </xf>
    <xf numFmtId="175" fontId="13" fillId="3" borderId="6" xfId="0" applyNumberFormat="1" applyFont="1" applyFill="1" applyBorder="1" applyAlignment="1" applyProtection="1">
      <alignment horizontal="center" vertical="center" shrinkToFit="1"/>
      <protection hidden="1"/>
    </xf>
    <xf numFmtId="0" fontId="0" fillId="2" borderId="0" xfId="0" applyFill="1" applyProtection="1">
      <protection hidden="1"/>
    </xf>
    <xf numFmtId="0" fontId="13" fillId="3" borderId="1" xfId="1" applyFont="1" applyFill="1" applyBorder="1" applyAlignment="1" applyProtection="1">
      <alignment horizontal="center" vertical="center" wrapText="1"/>
      <protection hidden="1"/>
    </xf>
    <xf numFmtId="0" fontId="13" fillId="3" borderId="1" xfId="1" quotePrefix="1" applyFont="1" applyFill="1" applyBorder="1" applyAlignment="1" applyProtection="1">
      <alignment horizontal="center" vertical="center" wrapText="1"/>
      <protection hidden="1"/>
    </xf>
    <xf numFmtId="171" fontId="7" fillId="3" borderId="9" xfId="3" quotePrefix="1" applyNumberFormat="1" applyFont="1" applyFill="1" applyBorder="1" applyAlignment="1" applyProtection="1">
      <alignment horizontal="right" vertical="center"/>
      <protection hidden="1"/>
    </xf>
    <xf numFmtId="171" fontId="7" fillId="3" borderId="7" xfId="3" quotePrefix="1" applyNumberFormat="1" applyFont="1" applyFill="1" applyBorder="1" applyAlignment="1" applyProtection="1">
      <alignment horizontal="right" vertical="center"/>
      <protection hidden="1"/>
    </xf>
    <xf numFmtId="172" fontId="7" fillId="3" borderId="10" xfId="3" quotePrefix="1" applyNumberFormat="1" applyFont="1" applyFill="1" applyBorder="1" applyAlignment="1" applyProtection="1">
      <alignment horizontal="left" vertical="center"/>
      <protection hidden="1"/>
    </xf>
    <xf numFmtId="172" fontId="7" fillId="3" borderId="12" xfId="3" quotePrefix="1" applyNumberFormat="1" applyFont="1" applyFill="1" applyBorder="1" applyAlignment="1" applyProtection="1">
      <alignment horizontal="left" vertical="center"/>
      <protection hidden="1"/>
    </xf>
    <xf numFmtId="2" fontId="9" fillId="3" borderId="9" xfId="1" applyNumberFormat="1" applyFont="1" applyFill="1" applyBorder="1" applyAlignment="1" applyProtection="1">
      <alignment horizontal="center" vertical="center" wrapText="1"/>
      <protection hidden="1"/>
    </xf>
    <xf numFmtId="2" fontId="9" fillId="3" borderId="7" xfId="1" applyNumberFormat="1" applyFont="1" applyFill="1" applyBorder="1" applyAlignment="1" applyProtection="1">
      <alignment horizontal="center" vertical="center" wrapText="1"/>
      <protection hidden="1"/>
    </xf>
    <xf numFmtId="0" fontId="0" fillId="2" borderId="14" xfId="0" applyFill="1" applyBorder="1" applyProtection="1">
      <protection hidden="1"/>
    </xf>
    <xf numFmtId="0" fontId="42" fillId="3" borderId="9" xfId="1" applyFont="1" applyFill="1" applyBorder="1" applyAlignment="1" applyProtection="1">
      <alignment horizontal="center" vertical="center" wrapText="1"/>
      <protection hidden="1"/>
    </xf>
    <xf numFmtId="0" fontId="42" fillId="3" borderId="7" xfId="1" applyFont="1" applyFill="1" applyBorder="1" applyAlignment="1" applyProtection="1">
      <alignment horizontal="center" vertical="center" wrapText="1"/>
      <protection hidden="1"/>
    </xf>
    <xf numFmtId="0" fontId="36" fillId="3" borderId="0" xfId="1" quotePrefix="1" applyFont="1" applyFill="1" applyAlignment="1" applyProtection="1">
      <alignment horizontal="center" wrapText="1"/>
      <protection hidden="1"/>
    </xf>
    <xf numFmtId="0" fontId="0" fillId="3" borderId="2" xfId="0" applyFill="1" applyBorder="1" applyAlignment="1" applyProtection="1">
      <alignment horizontal="center" vertical="center"/>
      <protection hidden="1"/>
    </xf>
    <xf numFmtId="0" fontId="0" fillId="3" borderId="3" xfId="0" applyFill="1" applyBorder="1" applyAlignment="1" applyProtection="1">
      <alignment horizontal="center" vertical="center"/>
      <protection hidden="1"/>
    </xf>
    <xf numFmtId="0" fontId="13" fillId="3" borderId="8" xfId="1" applyFont="1" applyFill="1" applyBorder="1" applyAlignment="1" applyProtection="1">
      <alignment horizontal="center" vertical="center" wrapText="1"/>
      <protection hidden="1"/>
    </xf>
    <xf numFmtId="0" fontId="13" fillId="3" borderId="15" xfId="1" applyFont="1" applyFill="1" applyBorder="1" applyAlignment="1" applyProtection="1">
      <alignment horizontal="center" vertical="center" wrapText="1"/>
      <protection hidden="1"/>
    </xf>
    <xf numFmtId="49" fontId="9" fillId="3" borderId="9" xfId="1" applyNumberFormat="1" applyFont="1" applyFill="1" applyBorder="1" applyAlignment="1" applyProtection="1">
      <alignment horizontal="left" vertical="center" wrapText="1"/>
      <protection hidden="1"/>
    </xf>
    <xf numFmtId="49" fontId="9" fillId="3" borderId="7" xfId="1" applyNumberFormat="1" applyFont="1" applyFill="1" applyBorder="1" applyAlignment="1" applyProtection="1">
      <alignment horizontal="left" vertical="center" wrapText="1"/>
      <protection hidden="1"/>
    </xf>
    <xf numFmtId="0" fontId="55" fillId="2" borderId="0" xfId="0" quotePrefix="1" applyFont="1" applyFill="1" applyAlignment="1" applyProtection="1">
      <alignment horizontal="left" vertical="center" wrapText="1"/>
      <protection locked="0"/>
    </xf>
    <xf numFmtId="0" fontId="6" fillId="3" borderId="0" xfId="0" applyFont="1" applyFill="1" applyAlignment="1" applyProtection="1">
      <alignment vertical="top" wrapText="1"/>
      <protection locked="0"/>
    </xf>
    <xf numFmtId="0" fontId="6" fillId="3" borderId="0" xfId="0" applyFont="1" applyFill="1" applyAlignment="1" applyProtection="1">
      <alignment horizontal="center" vertical="center"/>
      <protection locked="0"/>
    </xf>
    <xf numFmtId="0" fontId="58" fillId="3" borderId="0" xfId="0" applyFont="1" applyFill="1" applyAlignment="1" applyProtection="1">
      <alignment horizontal="center" vertical="center"/>
      <protection locked="0"/>
    </xf>
    <xf numFmtId="0" fontId="7" fillId="3" borderId="0" xfId="0" applyFont="1" applyFill="1" applyAlignment="1" applyProtection="1">
      <alignment horizontal="center" vertical="center" wrapText="1"/>
      <protection locked="0"/>
    </xf>
    <xf numFmtId="0" fontId="7" fillId="3" borderId="0" xfId="0" applyFont="1" applyFill="1" applyAlignment="1" applyProtection="1">
      <alignment horizontal="center" vertical="center"/>
      <protection locked="0"/>
    </xf>
    <xf numFmtId="0" fontId="6" fillId="3" borderId="0" xfId="0" quotePrefix="1" applyFont="1" applyFill="1" applyAlignment="1">
      <alignment horizontal="left"/>
    </xf>
    <xf numFmtId="0" fontId="6" fillId="3" borderId="0" xfId="0" applyFont="1" applyFill="1"/>
    <xf numFmtId="0" fontId="6" fillId="3" borderId="0" xfId="0" quotePrefix="1" applyFont="1" applyFill="1" applyAlignment="1">
      <alignment horizontal="left" wrapText="1"/>
    </xf>
    <xf numFmtId="0" fontId="6" fillId="3" borderId="0" xfId="0" applyFont="1" applyFill="1" applyAlignment="1">
      <alignment wrapText="1"/>
    </xf>
    <xf numFmtId="0" fontId="36" fillId="3" borderId="0" xfId="0" quotePrefix="1" applyFont="1" applyFill="1" applyAlignment="1">
      <alignment horizontal="center" wrapText="1"/>
    </xf>
    <xf numFmtId="0" fontId="6" fillId="3" borderId="2" xfId="0" quotePrefix="1" applyFont="1" applyFill="1" applyBorder="1" applyAlignment="1">
      <alignment horizontal="left" vertical="top" wrapText="1"/>
    </xf>
    <xf numFmtId="0" fontId="6" fillId="3" borderId="4" xfId="0" quotePrefix="1" applyFont="1" applyFill="1" applyBorder="1" applyAlignment="1">
      <alignment horizontal="left" vertical="top" wrapText="1"/>
    </xf>
    <xf numFmtId="0" fontId="6" fillId="3" borderId="33" xfId="0" quotePrefix="1" applyFont="1" applyFill="1" applyBorder="1" applyAlignment="1">
      <alignment horizontal="left" vertical="top" wrapText="1"/>
    </xf>
    <xf numFmtId="0" fontId="6" fillId="3" borderId="3" xfId="0" quotePrefix="1" applyFont="1" applyFill="1" applyBorder="1" applyAlignment="1">
      <alignment horizontal="left" vertical="top" wrapText="1"/>
    </xf>
    <xf numFmtId="0" fontId="69" fillId="3" borderId="0" xfId="0" applyFont="1" applyFill="1" applyAlignment="1">
      <alignment horizontal="center"/>
    </xf>
    <xf numFmtId="0" fontId="36" fillId="3" borderId="1" xfId="0" applyFont="1" applyFill="1" applyBorder="1" applyAlignment="1">
      <alignment horizontal="center" vertical="top" wrapText="1"/>
    </xf>
    <xf numFmtId="0" fontId="58" fillId="3" borderId="0" xfId="0" applyFont="1" applyFill="1"/>
    <xf numFmtId="0" fontId="70" fillId="3" borderId="0" xfId="0" applyFont="1" applyFill="1" applyAlignment="1">
      <alignment horizontal="center"/>
    </xf>
    <xf numFmtId="0" fontId="7" fillId="3" borderId="0" xfId="0" quotePrefix="1" applyFont="1" applyFill="1" applyAlignment="1">
      <alignment horizontal="center"/>
    </xf>
    <xf numFmtId="0" fontId="7" fillId="3" borderId="0" xfId="0" applyFont="1" applyFill="1" applyAlignment="1">
      <alignment horizontal="center"/>
    </xf>
    <xf numFmtId="0" fontId="6" fillId="3" borderId="0" xfId="0" applyFont="1" applyFill="1" applyAlignment="1">
      <alignment vertical="top" wrapText="1"/>
    </xf>
    <xf numFmtId="173" fontId="6" fillId="3" borderId="9" xfId="0" applyNumberFormat="1" applyFont="1" applyFill="1" applyBorder="1" applyAlignment="1" applyProtection="1">
      <protection locked="0"/>
    </xf>
    <xf numFmtId="173" fontId="6" fillId="3" borderId="10" xfId="0" applyNumberFormat="1" applyFont="1" applyFill="1" applyBorder="1" applyAlignment="1" applyProtection="1">
      <protection locked="0"/>
    </xf>
    <xf numFmtId="173" fontId="6" fillId="3" borderId="11" xfId="0" applyNumberFormat="1" applyFont="1" applyFill="1" applyBorder="1" applyAlignment="1" applyProtection="1">
      <alignment horizontal="center"/>
      <protection locked="0"/>
    </xf>
    <xf numFmtId="173" fontId="6" fillId="3" borderId="13" xfId="0" applyNumberFormat="1" applyFont="1" applyFill="1" applyBorder="1" applyAlignment="1" applyProtection="1">
      <alignment horizontal="center"/>
      <protection locked="0"/>
    </xf>
    <xf numFmtId="173" fontId="6" fillId="3" borderId="6" xfId="0" applyNumberFormat="1" applyFont="1" applyFill="1" applyBorder="1" applyAlignment="1" applyProtection="1">
      <alignment horizontal="center"/>
      <protection locked="0"/>
    </xf>
  </cellXfs>
  <cellStyles count="5">
    <cellStyle name="Обычный" xfId="0" builtinId="0"/>
    <cellStyle name="Обычный_Баланс 2008 v8-0" xfId="1" xr:uid="{00000000-0005-0000-0000-000001000000}"/>
    <cellStyle name="Обычный_Формы" xfId="2" xr:uid="{00000000-0005-0000-0000-000002000000}"/>
    <cellStyle name="Процентный" xfId="3" builtinId="5"/>
    <cellStyle name="Финансовый" xfId="4" builtinId="3"/>
  </cellStyles>
  <dxfs count="44">
    <dxf>
      <font>
        <condense val="0"/>
        <extend val="0"/>
        <color indexed="41"/>
      </font>
    </dxf>
    <dxf>
      <font>
        <condense val="0"/>
        <extend val="0"/>
        <color indexed="41"/>
      </font>
    </dxf>
    <dxf>
      <font>
        <condense val="0"/>
        <extend val="0"/>
        <color auto="1"/>
      </font>
      <fill>
        <patternFill>
          <bgColor indexed="13"/>
        </patternFill>
      </fill>
    </dxf>
    <dxf>
      <font>
        <condense val="0"/>
        <extend val="0"/>
        <color auto="1"/>
      </font>
      <fill>
        <patternFill>
          <bgColor indexed="13"/>
        </patternFill>
      </fill>
    </dxf>
    <dxf>
      <font>
        <b/>
        <i val="0"/>
        <condense val="0"/>
        <extend val="0"/>
        <color indexed="16"/>
      </font>
    </dxf>
    <dxf>
      <font>
        <condense val="0"/>
        <extend val="0"/>
        <color indexed="9"/>
      </font>
    </dxf>
    <dxf>
      <font>
        <condense val="0"/>
        <extend val="0"/>
        <color auto="1"/>
      </font>
      <fill>
        <patternFill>
          <bgColor indexed="13"/>
        </patternFill>
      </fill>
    </dxf>
    <dxf>
      <font>
        <condense val="0"/>
        <extend val="0"/>
        <color indexed="9"/>
      </font>
    </dxf>
    <dxf>
      <font>
        <condense val="0"/>
        <extend val="0"/>
        <color indexed="22"/>
      </font>
      <fill>
        <patternFill patternType="solid">
          <bgColor indexed="22"/>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lor auto="1"/>
      </font>
      <fill>
        <patternFill>
          <bgColor rgb="FFFFFF00"/>
        </patternFill>
      </fill>
    </dxf>
    <dxf>
      <font>
        <b/>
        <i val="0"/>
        <condense val="0"/>
        <extend val="0"/>
        <color indexed="16"/>
      </font>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ont>
        <condense val="0"/>
        <extend val="0"/>
        <color auto="1"/>
      </font>
      <fill>
        <patternFill>
          <bgColor indexed="13"/>
        </patternFill>
      </fill>
    </dxf>
    <dxf>
      <font>
        <condense val="0"/>
        <extend val="0"/>
        <color indexed="9"/>
      </font>
    </dxf>
    <dxf>
      <font>
        <condense val="0"/>
        <extend val="0"/>
        <color auto="1"/>
      </font>
      <fill>
        <patternFill>
          <bgColor indexed="13"/>
        </patternFill>
      </fill>
    </dxf>
    <dxf>
      <font>
        <condense val="0"/>
        <extend val="0"/>
        <color indexed="9"/>
      </font>
    </dxf>
    <dxf>
      <font>
        <condense val="0"/>
        <extend val="0"/>
        <color indexed="41"/>
      </font>
    </dxf>
    <dxf>
      <font>
        <condense val="0"/>
        <extend val="0"/>
        <color indexed="41"/>
      </font>
    </dxf>
    <dxf>
      <font>
        <condense val="0"/>
        <extend val="0"/>
        <color indexed="41"/>
      </font>
    </dxf>
    <dxf>
      <font>
        <condense val="0"/>
        <extend val="0"/>
        <color indexed="41"/>
      </font>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Times New Roman"/>
                <a:ea typeface="Times New Roman"/>
                <a:cs typeface="Times New Roman"/>
              </a:defRPr>
            </a:pPr>
            <a:r>
              <a:rPr lang="ru-RU"/>
              <a:t>Соотношение размеров чистых активов
с размером уставного капитала</a:t>
            </a:r>
          </a:p>
        </c:rich>
      </c:tx>
      <c:layout>
        <c:manualLayout>
          <c:xMode val="edge"/>
          <c:yMode val="edge"/>
          <c:x val="0.27768311591977823"/>
          <c:y val="2.922755200079916E-2"/>
        </c:manualLayout>
      </c:layout>
      <c:overlay val="0"/>
      <c:spPr>
        <a:noFill/>
        <a:ln w="25400">
          <a:noFill/>
        </a:ln>
      </c:spPr>
    </c:title>
    <c:autoTitleDeleted val="0"/>
    <c:view3D>
      <c:rotX val="12"/>
      <c:hPercent val="100"/>
      <c:rotY val="22"/>
      <c:depthPercent val="100"/>
      <c:rAngAx val="0"/>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9826694175527695"/>
          <c:y val="0.12359573568220827"/>
          <c:w val="0.57529915886367244"/>
          <c:h val="0.5746399139510463"/>
        </c:manualLayout>
      </c:layout>
      <c:bar3DChart>
        <c:barDir val="col"/>
        <c:grouping val="standard"/>
        <c:varyColors val="0"/>
        <c:ser>
          <c:idx val="0"/>
          <c:order val="0"/>
          <c:tx>
            <c:v>Чистые активы</c:v>
          </c:tx>
          <c:spPr>
            <a:solidFill>
              <a:srgbClr val="9999FF"/>
            </a:solidFill>
            <a:ln w="12700">
              <a:solidFill>
                <a:srgbClr val="000000"/>
              </a:solidFill>
              <a:prstDash val="solid"/>
            </a:ln>
          </c:spPr>
          <c:invertIfNegative val="0"/>
          <c:cat>
            <c:numRef>
              <c:f>'Чистые активы'!$G$7:$H$7</c:f>
              <c:numCache>
                <c:formatCode>[$-FC19]"На "d\ mmmm\ yyyy\ "года"</c:formatCode>
                <c:ptCount val="2"/>
                <c:pt idx="0">
                  <c:v>44561</c:v>
                </c:pt>
                <c:pt idx="1">
                  <c:v>44196</c:v>
                </c:pt>
              </c:numCache>
            </c:numRef>
          </c:cat>
          <c:val>
            <c:numRef>
              <c:f>'Чистые активы'!$G$8:$H$8</c:f>
              <c:numCache>
                <c:formatCode>_(#\ ##0_);\(#\ ##0\);_(* "-"??_);_(@_)</c:formatCode>
                <c:ptCount val="2"/>
                <c:pt idx="0">
                  <c:v>-1020</c:v>
                </c:pt>
                <c:pt idx="1">
                  <c:v>6754</c:v>
                </c:pt>
              </c:numCache>
            </c:numRef>
          </c:val>
          <c:extLst>
            <c:ext xmlns:c16="http://schemas.microsoft.com/office/drawing/2014/chart" uri="{C3380CC4-5D6E-409C-BE32-E72D297353CC}">
              <c16:uniqueId val="{00000000-7E34-465D-894E-DD15442670E2}"/>
            </c:ext>
          </c:extLst>
        </c:ser>
        <c:ser>
          <c:idx val="1"/>
          <c:order val="1"/>
          <c:tx>
            <c:v>Уставный капитал</c:v>
          </c:tx>
          <c:spPr>
            <a:solidFill>
              <a:srgbClr val="993366"/>
            </a:solidFill>
            <a:ln w="12700">
              <a:solidFill>
                <a:srgbClr val="000000"/>
              </a:solidFill>
              <a:prstDash val="solid"/>
            </a:ln>
          </c:spPr>
          <c:invertIfNegative val="0"/>
          <c:cat>
            <c:numRef>
              <c:f>'Чистые активы'!$G$7:$H$7</c:f>
              <c:numCache>
                <c:formatCode>[$-FC19]"На "d\ mmmm\ yyyy\ "года"</c:formatCode>
                <c:ptCount val="2"/>
                <c:pt idx="0">
                  <c:v>44561</c:v>
                </c:pt>
                <c:pt idx="1">
                  <c:v>44196</c:v>
                </c:pt>
              </c:numCache>
            </c:numRef>
          </c:cat>
          <c:val>
            <c:numRef>
              <c:f>'Чистые активы'!$G$9:$H$9</c:f>
              <c:numCache>
                <c:formatCode>_(#\ ##0_);\(#\ ##0\);_(* "-"??_);_(@_)</c:formatCode>
                <c:ptCount val="2"/>
                <c:pt idx="0">
                  <c:v>758</c:v>
                </c:pt>
                <c:pt idx="1">
                  <c:v>758</c:v>
                </c:pt>
              </c:numCache>
            </c:numRef>
          </c:val>
          <c:extLst>
            <c:ext xmlns:c16="http://schemas.microsoft.com/office/drawing/2014/chart" uri="{C3380CC4-5D6E-409C-BE32-E72D297353CC}">
              <c16:uniqueId val="{00000001-7E34-465D-894E-DD15442670E2}"/>
            </c:ext>
          </c:extLst>
        </c:ser>
        <c:dLbls>
          <c:showLegendKey val="0"/>
          <c:showVal val="0"/>
          <c:showCatName val="0"/>
          <c:showSerName val="0"/>
          <c:showPercent val="0"/>
          <c:showBubbleSize val="0"/>
        </c:dLbls>
        <c:gapWidth val="150"/>
        <c:shape val="box"/>
        <c:axId val="528538704"/>
        <c:axId val="1"/>
        <c:axId val="2"/>
      </c:bar3DChart>
      <c:catAx>
        <c:axId val="528538704"/>
        <c:scaling>
          <c:orientation val="minMax"/>
        </c:scaling>
        <c:delete val="0"/>
        <c:axPos val="b"/>
        <c:numFmt formatCode="[$-FC19]&quot;На &quot;d\ mmmm\ yyyy\ &quot;года&quot;" sourceLinked="1"/>
        <c:majorTickMark val="out"/>
        <c:minorTickMark val="none"/>
        <c:tickLblPos val="low"/>
        <c:spPr>
          <a:ln w="9525">
            <a:noFill/>
          </a:ln>
        </c:spPr>
        <c:txPr>
          <a:bodyPr rot="-5400000" vert="horz"/>
          <a:lstStyle/>
          <a:p>
            <a:pPr>
              <a:defRPr sz="800" b="0" i="0" u="none" strike="noStrike" baseline="0">
                <a:solidFill>
                  <a:srgbClr val="000000"/>
                </a:solidFill>
                <a:latin typeface="Times New Roman"/>
                <a:ea typeface="Times New Roman"/>
                <a:cs typeface="Times New Roman"/>
              </a:defRPr>
            </a:pPr>
            <a:endParaRPr lang="ru-RU"/>
          </a:p>
        </c:txPr>
        <c:crossAx val="1"/>
        <c:crosses val="autoZero"/>
        <c:auto val="0"/>
        <c:lblAlgn val="ctr"/>
        <c:lblOffset val="100"/>
        <c:tickLblSkip val="1"/>
        <c:tickMarkSkip val="1"/>
        <c:noMultiLvlLbl val="1"/>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ru-RU"/>
                  <a:t>млн.руб.</a:t>
                </a:r>
              </a:p>
            </c:rich>
          </c:tx>
          <c:layout>
            <c:manualLayout>
              <c:xMode val="edge"/>
              <c:yMode val="edge"/>
              <c:x val="0.12947185986629708"/>
              <c:y val="0.36325685235368321"/>
            </c:manualLayout>
          </c:layout>
          <c:overlay val="0"/>
          <c:spPr>
            <a:noFill/>
            <a:ln w="25400">
              <a:noFill/>
            </a:ln>
          </c:spPr>
        </c:title>
        <c:numFmt formatCode="_(#\ ##0_);\(#\ ##0\);_(* &quot;-&quot;??_);_(@_)"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Times New Roman"/>
                <a:ea typeface="Times New Roman"/>
                <a:cs typeface="Times New Roman"/>
              </a:defRPr>
            </a:pPr>
            <a:endParaRPr lang="ru-RU"/>
          </a:p>
        </c:txPr>
        <c:crossAx val="528538704"/>
        <c:crosses val="autoZero"/>
        <c:crossBetween val="between"/>
      </c:valAx>
      <c:serAx>
        <c:axId val="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ru-RU"/>
          </a:p>
        </c:txPr>
        <c:crossAx val="1"/>
        <c:crosses val="autoZero"/>
        <c:tickLblSkip val="1"/>
        <c:tickMarkSkip val="1"/>
      </c:serAx>
      <c:spPr>
        <a:noFill/>
        <a:ln w="25400">
          <a:noFill/>
        </a:ln>
      </c:spPr>
    </c:plotArea>
    <c:legend>
      <c:legendPos val="r"/>
      <c:layout>
        <c:manualLayout>
          <c:xMode val="edge"/>
          <c:yMode val="edge"/>
          <c:x val="0.80154346314629044"/>
          <c:y val="0.19880732592376418"/>
          <c:w val="0.17671824384327664"/>
          <c:h val="9.045733329531272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FFFFFF"/>
      </a:solidFill>
      <a:prstDash val="solid"/>
    </a:ln>
  </c:spPr>
  <c:txPr>
    <a:bodyPr/>
    <a:lstStyle/>
    <a:p>
      <a:pPr>
        <a:defRPr sz="900"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ru-RU"/>
              <a:t>Коэффициент обеспеченности финансовых обязательств активами (К3) </a:t>
            </a:r>
          </a:p>
        </c:rich>
      </c:tx>
      <c:layout>
        <c:manualLayout>
          <c:xMode val="edge"/>
          <c:yMode val="edge"/>
          <c:x val="0.1349208557824704"/>
          <c:y val="2.8061177111120439E-2"/>
        </c:manualLayout>
      </c:layout>
      <c:overlay val="0"/>
      <c:spPr>
        <a:noFill/>
        <a:ln w="25400">
          <a:noFill/>
        </a:ln>
      </c:spPr>
    </c:title>
    <c:autoTitleDeleted val="0"/>
    <c:view3D>
      <c:rotX val="15"/>
      <c:hPercent val="72"/>
      <c:rotY val="20"/>
      <c:depthPercent val="100"/>
      <c:rAngAx val="1"/>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070709183059468"/>
          <c:y val="0.18750003973643828"/>
          <c:w val="0.5868698446769347"/>
          <c:h val="0.7083334834487669"/>
        </c:manualLayout>
      </c:layout>
      <c:bar3DChart>
        <c:barDir val="col"/>
        <c:grouping val="clustered"/>
        <c:varyColors val="0"/>
        <c:ser>
          <c:idx val="0"/>
          <c:order val="0"/>
          <c:tx>
            <c:v>К3</c:v>
          </c:tx>
          <c:spPr>
            <a:solidFill>
              <a:srgbClr val="FF6600"/>
            </a:solidFill>
            <a:ln w="25400">
              <a:solidFill>
                <a:srgbClr val="000000"/>
              </a:solidFill>
              <a:prstDash val="solid"/>
            </a:ln>
          </c:spPr>
          <c:invertIfNegative val="0"/>
          <c:dLbls>
            <c:dLbl>
              <c:idx val="0"/>
              <c:layout>
                <c:manualLayout>
                  <c:x val="-2.0100348985541715E-2"/>
                  <c:y val="-2.3739354009320274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BF-4162-8D99-79B363D5016C}"/>
                </c:ext>
              </c:extLst>
            </c:dLbl>
            <c:dLbl>
              <c:idx val="1"/>
              <c:layout>
                <c:manualLayout>
                  <c:x val="-1.5066746205174539E-2"/>
                  <c:y val="-3.394343564197335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BF-4162-8D99-79B363D5016C}"/>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фин.сост.'!$W$14:$X$14</c:f>
              <c:numCache>
                <c:formatCode>_-* #\ ##0.000_р_._-;\-* #\ ##0.000_р_._-;_-* "-"???_р_._-;_-@_-</c:formatCode>
                <c:ptCount val="2"/>
                <c:pt idx="0">
                  <c:v>0.81693500298151456</c:v>
                </c:pt>
                <c:pt idx="1">
                  <c:v>1.032508924018358</c:v>
                </c:pt>
              </c:numCache>
            </c:numRef>
          </c:val>
          <c:extLst>
            <c:ext xmlns:c16="http://schemas.microsoft.com/office/drawing/2014/chart" uri="{C3380CC4-5D6E-409C-BE32-E72D297353CC}">
              <c16:uniqueId val="{00000002-32BF-4162-8D99-79B363D5016C}"/>
            </c:ext>
          </c:extLst>
        </c:ser>
        <c:ser>
          <c:idx val="1"/>
          <c:order val="1"/>
          <c:tx>
            <c:v>максимально допустимое значение</c:v>
          </c:tx>
          <c:spPr>
            <a:solidFill>
              <a:srgbClr val="CC99FF"/>
            </a:solidFill>
            <a:ln w="25400">
              <a:solidFill>
                <a:srgbClr val="FFFFFF"/>
              </a:solidFill>
              <a:prstDash val="solid"/>
            </a:ln>
          </c:spPr>
          <c:invertIfNegative val="0"/>
          <c:dLbls>
            <c:dLbl>
              <c:idx val="0"/>
              <c:layout>
                <c:manualLayout>
                  <c:x val="2.0836855560093938E-2"/>
                  <c:y val="-3.1373131929937327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BF-4162-8D99-79B363D5016C}"/>
                </c:ext>
              </c:extLst>
            </c:dLbl>
            <c:dLbl>
              <c:idx val="1"/>
              <c:layout>
                <c:manualLayout>
                  <c:x val="1.7933938101559382E-2"/>
                  <c:y val="-3.3924152338100574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BF-4162-8D99-79B363D5016C}"/>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фин.сост.'!$Y$14:$Z$14</c:f>
              <c:numCache>
                <c:formatCode>0.00</c:formatCode>
                <c:ptCount val="2"/>
                <c:pt idx="0">
                  <c:v>0.85</c:v>
                </c:pt>
                <c:pt idx="1">
                  <c:v>0.85</c:v>
                </c:pt>
              </c:numCache>
            </c:numRef>
          </c:val>
          <c:extLst>
            <c:ext xmlns:c16="http://schemas.microsoft.com/office/drawing/2014/chart" uri="{C3380CC4-5D6E-409C-BE32-E72D297353CC}">
              <c16:uniqueId val="{00000005-32BF-4162-8D99-79B363D5016C}"/>
            </c:ext>
          </c:extLst>
        </c:ser>
        <c:dLbls>
          <c:showLegendKey val="0"/>
          <c:showVal val="0"/>
          <c:showCatName val="0"/>
          <c:showSerName val="0"/>
          <c:showPercent val="0"/>
          <c:showBubbleSize val="0"/>
        </c:dLbls>
        <c:gapWidth val="150"/>
        <c:shape val="box"/>
        <c:axId val="526747144"/>
        <c:axId val="1"/>
        <c:axId val="0"/>
      </c:bar3DChart>
      <c:catAx>
        <c:axId val="52674714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50" b="0" i="0" u="none" strike="noStrike" baseline="0">
                <a:solidFill>
                  <a:srgbClr val="000000"/>
                </a:solidFill>
                <a:latin typeface="Times New Roman"/>
                <a:ea typeface="Times New Roman"/>
                <a:cs typeface="Times New Roman"/>
              </a:defRPr>
            </a:pPr>
            <a:endParaRPr lang="ru-RU"/>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_-* #\ ##0.000_р_._-;\-* #\ ##0.000_р_._-;_-* &quot;-&quot;???_р_._-;_-@_-"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imes New Roman"/>
                <a:ea typeface="Times New Roman"/>
                <a:cs typeface="Times New Roman"/>
              </a:defRPr>
            </a:pPr>
            <a:endParaRPr lang="ru-RU"/>
          </a:p>
        </c:txPr>
        <c:crossAx val="526747144"/>
        <c:crosses val="autoZero"/>
        <c:crossBetween val="between"/>
      </c:valAx>
      <c:spPr>
        <a:noFill/>
        <a:ln w="25400">
          <a:noFill/>
        </a:ln>
      </c:spPr>
    </c:plotArea>
    <c:legend>
      <c:legendPos val="r"/>
      <c:layout>
        <c:manualLayout>
          <c:xMode val="edge"/>
          <c:yMode val="edge"/>
          <c:x val="0.71830179978202824"/>
          <c:y val="0.5108588533220535"/>
          <c:w val="0.25490236752956419"/>
          <c:h val="0.20342925255330097"/>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ru-RU"/>
              <a:t>Коэффициент обеспеченности собственными оборотными средствами (К2)</a:t>
            </a:r>
          </a:p>
        </c:rich>
      </c:tx>
      <c:layout>
        <c:manualLayout>
          <c:xMode val="edge"/>
          <c:yMode val="edge"/>
          <c:x val="0.10914924672552261"/>
          <c:y val="3.3247976430809387E-2"/>
        </c:manualLayout>
      </c:layout>
      <c:overlay val="0"/>
      <c:spPr>
        <a:noFill/>
        <a:ln w="25400">
          <a:noFill/>
        </a:ln>
      </c:spPr>
    </c:title>
    <c:autoTitleDeleted val="0"/>
    <c:view3D>
      <c:rotX val="15"/>
      <c:hPercent val="69"/>
      <c:rotY val="20"/>
      <c:depthPercent val="100"/>
      <c:rAngAx val="1"/>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3571434488104461"/>
          <c:y val="8.173941675874162E-2"/>
          <c:w val="0.56632677751112603"/>
          <c:h val="0.81217675800707112"/>
        </c:manualLayout>
      </c:layout>
      <c:bar3DChart>
        <c:barDir val="col"/>
        <c:grouping val="clustered"/>
        <c:varyColors val="0"/>
        <c:ser>
          <c:idx val="0"/>
          <c:order val="0"/>
          <c:tx>
            <c:v>К2</c:v>
          </c:tx>
          <c:spPr>
            <a:solidFill>
              <a:srgbClr val="FF6600"/>
            </a:solidFill>
            <a:ln w="25400">
              <a:solidFill>
                <a:srgbClr val="000000"/>
              </a:solidFill>
              <a:prstDash val="solid"/>
            </a:ln>
          </c:spPr>
          <c:invertIfNegative val="0"/>
          <c:dLbls>
            <c:dLbl>
              <c:idx val="0"/>
              <c:layout>
                <c:manualLayout>
                  <c:x val="-3.5479834683585804E-3"/>
                  <c:y val="-5.2973433422245746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5C-4BD4-82A2-48FEC5FAF457}"/>
                </c:ext>
              </c:extLst>
            </c:dLbl>
            <c:dLbl>
              <c:idx val="1"/>
              <c:layout>
                <c:manualLayout>
                  <c:x val="-6.4650345673082877E-3"/>
                  <c:y val="-4.5300789569539444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5C-4BD4-82A2-48FEC5FAF457}"/>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фин.сост.'!$W$13:$X$13</c:f>
              <c:numCache>
                <c:formatCode>_-* #\ ##0.000_р_._-;\-* #\ ##0.000_р_._-;_-* "-"???_р_._-;_-@_-</c:formatCode>
                <c:ptCount val="2"/>
                <c:pt idx="0">
                  <c:v>-0.50511479881791321</c:v>
                </c:pt>
                <c:pt idx="1">
                  <c:v>-1.9957391626528345</c:v>
                </c:pt>
              </c:numCache>
            </c:numRef>
          </c:val>
          <c:extLst>
            <c:ext xmlns:c16="http://schemas.microsoft.com/office/drawing/2014/chart" uri="{C3380CC4-5D6E-409C-BE32-E72D297353CC}">
              <c16:uniqueId val="{00000002-D25C-4BD4-82A2-48FEC5FAF457}"/>
            </c:ext>
          </c:extLst>
        </c:ser>
        <c:ser>
          <c:idx val="1"/>
          <c:order val="1"/>
          <c:tx>
            <c:v>минимально допустимое значение</c:v>
          </c:tx>
          <c:spPr>
            <a:solidFill>
              <a:srgbClr val="CC99FF"/>
            </a:solidFill>
            <a:ln w="25400">
              <a:solidFill>
                <a:srgbClr val="FFFFFF"/>
              </a:solidFill>
              <a:prstDash val="solid"/>
            </a:ln>
          </c:spPr>
          <c:invertIfNegative val="0"/>
          <c:dLbls>
            <c:dLbl>
              <c:idx val="0"/>
              <c:layout>
                <c:manualLayout>
                  <c:x val="3.0287281505542135E-2"/>
                  <c:y val="-4.7532226835255778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5C-4BD4-82A2-48FEC5FAF457}"/>
                </c:ext>
              </c:extLst>
            </c:dLbl>
            <c:dLbl>
              <c:idx val="1"/>
              <c:layout>
                <c:manualLayout>
                  <c:x val="3.0580503279786665E-2"/>
                  <c:y val="-5.2647322737059868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5C-4BD4-82A2-48FEC5FAF457}"/>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фин.сост.'!$Y$13:$Z$13</c:f>
              <c:numCache>
                <c:formatCode>0.00</c:formatCode>
                <c:ptCount val="2"/>
                <c:pt idx="0">
                  <c:v>0.2</c:v>
                </c:pt>
                <c:pt idx="1">
                  <c:v>0.2</c:v>
                </c:pt>
              </c:numCache>
            </c:numRef>
          </c:val>
          <c:extLst>
            <c:ext xmlns:c16="http://schemas.microsoft.com/office/drawing/2014/chart" uri="{C3380CC4-5D6E-409C-BE32-E72D297353CC}">
              <c16:uniqueId val="{00000005-D25C-4BD4-82A2-48FEC5FAF457}"/>
            </c:ext>
          </c:extLst>
        </c:ser>
        <c:dLbls>
          <c:showLegendKey val="0"/>
          <c:showVal val="0"/>
          <c:showCatName val="0"/>
          <c:showSerName val="0"/>
          <c:showPercent val="0"/>
          <c:showBubbleSize val="0"/>
        </c:dLbls>
        <c:gapWidth val="150"/>
        <c:shape val="box"/>
        <c:axId val="526744624"/>
        <c:axId val="1"/>
        <c:axId val="0"/>
      </c:bar3DChart>
      <c:catAx>
        <c:axId val="5267446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50" b="0" i="0" u="none" strike="noStrike" baseline="0">
                <a:solidFill>
                  <a:srgbClr val="000000"/>
                </a:solidFill>
                <a:latin typeface="Times New Roman"/>
                <a:ea typeface="Times New Roman"/>
                <a:cs typeface="Times New Roman"/>
              </a:defRPr>
            </a:pPr>
            <a:endParaRPr lang="ru-RU"/>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_-* #\ ##0.000_р_._-;\-* #\ ##0.000_р_._-;_-* &quot;-&quot;???_р_._-;_-@_-"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Times New Roman"/>
                <a:ea typeface="Times New Roman"/>
                <a:cs typeface="Times New Roman"/>
              </a:defRPr>
            </a:pPr>
            <a:endParaRPr lang="ru-RU"/>
          </a:p>
        </c:txPr>
        <c:crossAx val="526744624"/>
        <c:crosses val="autoZero"/>
        <c:crossBetween val="between"/>
      </c:valAx>
      <c:spPr>
        <a:noFill/>
        <a:ln w="25400">
          <a:noFill/>
        </a:ln>
      </c:spPr>
    </c:plotArea>
    <c:legend>
      <c:legendPos val="r"/>
      <c:layout>
        <c:manualLayout>
          <c:xMode val="edge"/>
          <c:yMode val="edge"/>
          <c:x val="0.72391052193388483"/>
          <c:y val="0.51373090989336989"/>
          <c:w val="0.24768836288796245"/>
          <c:h val="0.20366169701786155"/>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ru-RU"/>
              <a:t>Коэффициент текущей ликвидности (К1)</a:t>
            </a:r>
          </a:p>
        </c:rich>
      </c:tx>
      <c:layout>
        <c:manualLayout>
          <c:xMode val="edge"/>
          <c:yMode val="edge"/>
          <c:x val="0.23655940625971408"/>
          <c:y val="3.8560366447697329E-2"/>
        </c:manualLayout>
      </c:layout>
      <c:overlay val="0"/>
      <c:spPr>
        <a:noFill/>
        <a:ln w="25400">
          <a:noFill/>
        </a:ln>
      </c:spPr>
    </c:title>
    <c:autoTitleDeleted val="0"/>
    <c:view3D>
      <c:rotX val="10"/>
      <c:hPercent val="71"/>
      <c:rotY val="38"/>
      <c:depthPercent val="100"/>
      <c:rAngAx val="1"/>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8.0156469690202473E-2"/>
          <c:y val="0.18881170256270993"/>
          <c:w val="0.55034259067785363"/>
          <c:h val="0.68531655004242864"/>
        </c:manualLayout>
      </c:layout>
      <c:bar3DChart>
        <c:barDir val="col"/>
        <c:grouping val="clustered"/>
        <c:varyColors val="0"/>
        <c:ser>
          <c:idx val="0"/>
          <c:order val="0"/>
          <c:tx>
            <c:v>К1</c:v>
          </c:tx>
          <c:spPr>
            <a:solidFill>
              <a:srgbClr val="FF9900"/>
            </a:solidFill>
            <a:ln w="25400">
              <a:solidFill>
                <a:srgbClr val="000000"/>
              </a:solidFill>
              <a:prstDash val="solid"/>
            </a:ln>
          </c:spPr>
          <c:invertIfNegative val="0"/>
          <c:dLbls>
            <c:dLbl>
              <c:idx val="0"/>
              <c:layout>
                <c:manualLayout>
                  <c:x val="-2.1796470450604535E-2"/>
                  <c:y val="-3.5555884223851655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673-46AA-98DE-D3ED156BC3E3}"/>
                </c:ext>
              </c:extLst>
            </c:dLbl>
            <c:dLbl>
              <c:idx val="1"/>
              <c:layout>
                <c:manualLayout>
                  <c:x val="-1.6069438930139231E-2"/>
                  <c:y val="-2.2702413786833759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73-46AA-98DE-D3ED156BC3E3}"/>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фин.сост.'!$W$12:$X$12</c:f>
              <c:numCache>
                <c:formatCode>_-* #\ ##0.000_р_._-;\-* #\ ##0.000_р_._-;_-* "-"???_р_._-;_-@_-</c:formatCode>
                <c:ptCount val="2"/>
                <c:pt idx="0">
                  <c:v>0.66440114786286064</c:v>
                </c:pt>
                <c:pt idx="1">
                  <c:v>0.33380743305918004</c:v>
                </c:pt>
              </c:numCache>
            </c:numRef>
          </c:val>
          <c:extLst>
            <c:ext xmlns:c16="http://schemas.microsoft.com/office/drawing/2014/chart" uri="{C3380CC4-5D6E-409C-BE32-E72D297353CC}">
              <c16:uniqueId val="{00000002-C673-46AA-98DE-D3ED156BC3E3}"/>
            </c:ext>
          </c:extLst>
        </c:ser>
        <c:ser>
          <c:idx val="1"/>
          <c:order val="1"/>
          <c:tx>
            <c:v>минимально допустимое значение</c:v>
          </c:tx>
          <c:spPr>
            <a:solidFill>
              <a:srgbClr val="CC99FF"/>
            </a:solidFill>
            <a:ln w="25400">
              <a:solidFill>
                <a:srgbClr val="FFFFFF"/>
              </a:solidFill>
              <a:prstDash val="solid"/>
            </a:ln>
          </c:spPr>
          <c:invertIfNegative val="0"/>
          <c:dLbls>
            <c:dLbl>
              <c:idx val="0"/>
              <c:layout>
                <c:manualLayout>
                  <c:x val="4.8572338411357996E-2"/>
                  <c:y val="-6.6404213272694926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73-46AA-98DE-D3ED156BC3E3}"/>
                </c:ext>
              </c:extLst>
            </c:dLbl>
            <c:dLbl>
              <c:idx val="1"/>
              <c:layout>
                <c:manualLayout>
                  <c:x val="5.8907671775594167E-2"/>
                  <c:y val="-5.8692131010484067E-2"/>
                </c:manualLayout>
              </c:layout>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73-46AA-98DE-D3ED156BC3E3}"/>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фин.сост.'!$Y$12:$Z$12</c:f>
              <c:numCache>
                <c:formatCode>0.00</c:formatCode>
                <c:ptCount val="2"/>
                <c:pt idx="0">
                  <c:v>1.3</c:v>
                </c:pt>
                <c:pt idx="1">
                  <c:v>1.3</c:v>
                </c:pt>
              </c:numCache>
            </c:numRef>
          </c:val>
          <c:extLst>
            <c:ext xmlns:c16="http://schemas.microsoft.com/office/drawing/2014/chart" uri="{C3380CC4-5D6E-409C-BE32-E72D297353CC}">
              <c16:uniqueId val="{00000005-C673-46AA-98DE-D3ED156BC3E3}"/>
            </c:ext>
          </c:extLst>
        </c:ser>
        <c:dLbls>
          <c:showLegendKey val="0"/>
          <c:showVal val="0"/>
          <c:showCatName val="0"/>
          <c:showSerName val="0"/>
          <c:showPercent val="0"/>
          <c:showBubbleSize val="0"/>
        </c:dLbls>
        <c:gapWidth val="150"/>
        <c:shape val="box"/>
        <c:axId val="526781784"/>
        <c:axId val="1"/>
        <c:axId val="0"/>
      </c:bar3DChart>
      <c:catAx>
        <c:axId val="52678178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000000"/>
                </a:solidFill>
                <a:latin typeface="Times New Roman"/>
                <a:ea typeface="Times New Roman"/>
                <a:cs typeface="Times New Roman"/>
              </a:defRPr>
            </a:pPr>
            <a:endParaRPr lang="ru-RU"/>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_-* #\ ##0.000_р_._-;\-* #\ ##0.000_р_._-;_-* &quot;-&quot;???_р_._-;_-@_-"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Times New Roman"/>
                <a:ea typeface="Times New Roman"/>
                <a:cs typeface="Times New Roman"/>
              </a:defRPr>
            </a:pPr>
            <a:endParaRPr lang="ru-RU"/>
          </a:p>
        </c:txPr>
        <c:crossAx val="526781784"/>
        <c:crosses val="autoZero"/>
        <c:crossBetween val="between"/>
      </c:valAx>
      <c:spPr>
        <a:noFill/>
        <a:ln w="25400">
          <a:noFill/>
        </a:ln>
      </c:spPr>
    </c:plotArea>
    <c:legend>
      <c:legendPos val="r"/>
      <c:layout>
        <c:manualLayout>
          <c:xMode val="edge"/>
          <c:yMode val="edge"/>
          <c:x val="0.73750870359952625"/>
          <c:y val="0.46781760166981495"/>
          <c:w val="0.23719190724684591"/>
          <c:h val="0.20459836141824833"/>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ru-RU"/>
              <a:t>Изменение структуры актива Баланса</a:t>
            </a:r>
          </a:p>
        </c:rich>
      </c:tx>
      <c:layout>
        <c:manualLayout>
          <c:xMode val="edge"/>
          <c:yMode val="edge"/>
          <c:x val="0.33437044473861838"/>
          <c:y val="3.0991832906074223E-2"/>
        </c:manualLayout>
      </c:layout>
      <c:overlay val="0"/>
      <c:spPr>
        <a:noFill/>
        <a:ln w="25400">
          <a:noFill/>
        </a:ln>
      </c:spPr>
    </c:title>
    <c:autoTitleDeleted val="0"/>
    <c:view3D>
      <c:rotX val="15"/>
      <c:hPercent val="89"/>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3235299265510422"/>
          <c:y val="7.1953203744861971E-2"/>
          <c:w val="0.6480394677409177"/>
          <c:h val="0.75183755749733328"/>
        </c:manualLayout>
      </c:layout>
      <c:bar3DChart>
        <c:barDir val="col"/>
        <c:grouping val="stacked"/>
        <c:varyColors val="0"/>
        <c:ser>
          <c:idx val="0"/>
          <c:order val="0"/>
          <c:tx>
            <c:strRef>
              <c:f>'Анализ разд. I и II'!$J$9</c:f>
              <c:strCache>
                <c:ptCount val="1"/>
                <c:pt idx="0">
                  <c:v>Долгосрочные активы</c:v>
                </c:pt>
              </c:strCache>
            </c:strRef>
          </c:tx>
          <c:spPr>
            <a:solidFill>
              <a:srgbClr val="FF6600"/>
            </a:solidFill>
            <a:ln w="12700">
              <a:solidFill>
                <a:srgbClr val="FFFFFF"/>
              </a:solidFill>
              <a:prstDash val="solid"/>
            </a:ln>
          </c:spPr>
          <c:invertIfNegative val="0"/>
          <c:dLbls>
            <c:dLbl>
              <c:idx val="1"/>
              <c:layout>
                <c:manualLayout>
                  <c:x val="8.6950002147502224E-3"/>
                  <c:y val="-7.0417137014415878E-4"/>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38-4031-8334-F8371D124C8D}"/>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декабря 2021 года</c:v>
                </c:pt>
                <c:pt idx="1">
                  <c:v>На 31 декабря 2020 года</c:v>
                </c:pt>
                <c:pt idx="2">
                  <c:v>прирост (+),                      снижение (-) </c:v>
                </c:pt>
              </c:strCache>
            </c:strRef>
          </c:cat>
          <c:val>
            <c:numRef>
              <c:f>'Анализ разд. I и II'!$K$9:$M$9</c:f>
              <c:numCache>
                <c:formatCode>_-* #\ ##0_р_._-;\-* #\ ##0_р_._-;_-* "-"_р_._-;_-@_-</c:formatCode>
                <c:ptCount val="3"/>
                <c:pt idx="0">
                  <c:v>20580</c:v>
                </c:pt>
                <c:pt idx="1">
                  <c:v>19298</c:v>
                </c:pt>
                <c:pt idx="2">
                  <c:v>1282</c:v>
                </c:pt>
              </c:numCache>
            </c:numRef>
          </c:val>
          <c:extLst>
            <c:ext xmlns:c16="http://schemas.microsoft.com/office/drawing/2014/chart" uri="{C3380CC4-5D6E-409C-BE32-E72D297353CC}">
              <c16:uniqueId val="{00000001-9038-4031-8334-F8371D124C8D}"/>
            </c:ext>
          </c:extLst>
        </c:ser>
        <c:ser>
          <c:idx val="1"/>
          <c:order val="1"/>
          <c:tx>
            <c:strRef>
              <c:f>'Анализ разд. I и II'!$J$10</c:f>
              <c:strCache>
                <c:ptCount val="1"/>
                <c:pt idx="0">
                  <c:v>Краткосрочные активы</c:v>
                </c:pt>
              </c:strCache>
            </c:strRef>
          </c:tx>
          <c:spPr>
            <a:solidFill>
              <a:srgbClr val="CC99FF"/>
            </a:solidFill>
            <a:ln w="12700">
              <a:solidFill>
                <a:srgbClr val="FFFFFF"/>
              </a:solidFill>
              <a:prstDash val="solid"/>
            </a:ln>
          </c:spPr>
          <c:invertIfNegative val="0"/>
          <c:dLbls>
            <c:dLbl>
              <c:idx val="1"/>
              <c:layout>
                <c:manualLayout>
                  <c:x val="4.029366811731043E-3"/>
                  <c:y val="-7.0417137014415878E-4"/>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38-4031-8334-F8371D124C8D}"/>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декабря 2021 года</c:v>
                </c:pt>
                <c:pt idx="1">
                  <c:v>На 31 декабря 2020 года</c:v>
                </c:pt>
                <c:pt idx="2">
                  <c:v>прирост (+),                      снижение (-) </c:v>
                </c:pt>
              </c:strCache>
            </c:strRef>
          </c:cat>
          <c:val>
            <c:numRef>
              <c:f>'Анализ разд. I и II'!$K$10:$M$10</c:f>
              <c:numCache>
                <c:formatCode>_-* #\ ##0_р_._-;\-* #\ ##0_р_._-;_-* "-"_р_._-;_-@_-</c:formatCode>
                <c:ptCount val="3"/>
                <c:pt idx="0">
                  <c:v>10796</c:v>
                </c:pt>
                <c:pt idx="1">
                  <c:v>17596</c:v>
                </c:pt>
                <c:pt idx="2">
                  <c:v>-6800</c:v>
                </c:pt>
              </c:numCache>
            </c:numRef>
          </c:val>
          <c:extLst>
            <c:ext xmlns:c16="http://schemas.microsoft.com/office/drawing/2014/chart" uri="{C3380CC4-5D6E-409C-BE32-E72D297353CC}">
              <c16:uniqueId val="{00000003-9038-4031-8334-F8371D124C8D}"/>
            </c:ext>
          </c:extLst>
        </c:ser>
        <c:dLbls>
          <c:showLegendKey val="0"/>
          <c:showVal val="0"/>
          <c:showCatName val="0"/>
          <c:showSerName val="0"/>
          <c:showPercent val="0"/>
          <c:showBubbleSize val="0"/>
        </c:dLbls>
        <c:gapWidth val="150"/>
        <c:shape val="box"/>
        <c:axId val="529084224"/>
        <c:axId val="1"/>
        <c:axId val="0"/>
      </c:bar3DChart>
      <c:catAx>
        <c:axId val="5290842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Times New Roman"/>
                    <a:ea typeface="Times New Roman"/>
                    <a:cs typeface="Times New Roman"/>
                  </a:defRPr>
                </a:pPr>
                <a:r>
                  <a:rPr lang="ru-RU"/>
                  <a:t>млн.руб.</a:t>
                </a:r>
              </a:p>
            </c:rich>
          </c:tx>
          <c:layout>
            <c:manualLayout>
              <c:xMode val="edge"/>
              <c:yMode val="edge"/>
              <c:x val="2.1772874326291838E-2"/>
              <c:y val="0.4421491595874642"/>
            </c:manualLayout>
          </c:layout>
          <c:overlay val="0"/>
          <c:spPr>
            <a:noFill/>
            <a:ln w="25400">
              <a:noFill/>
            </a:ln>
          </c:spPr>
        </c:title>
        <c:numFmt formatCode="_-* #\ ##0_р_._-;\-* #\ ##0_р_._-;_-* &quot;-&quot;_р_._-;_-@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529084224"/>
        <c:crosses val="autoZero"/>
        <c:crossBetween val="between"/>
      </c:valAx>
      <c:spPr>
        <a:noFill/>
        <a:ln w="25400">
          <a:noFill/>
        </a:ln>
      </c:spPr>
    </c:plotArea>
    <c:legend>
      <c:legendPos val="r"/>
      <c:layout>
        <c:manualLayout>
          <c:xMode val="edge"/>
          <c:yMode val="edge"/>
          <c:x val="0.78897387229549887"/>
          <c:y val="0.39834437937641226"/>
          <c:w val="0.18631190237339493"/>
          <c:h val="0.133394769075241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Times New Roman"/>
                <a:ea typeface="Times New Roman"/>
                <a:cs typeface="Times New Roman"/>
              </a:defRPr>
            </a:pPr>
            <a:r>
              <a:rPr lang="ru-RU"/>
              <a:t>Изменение структуры актива Баланса на основе удельных показателей (%), рассчитываемых к валюте баланса</a:t>
            </a:r>
          </a:p>
        </c:rich>
      </c:tx>
      <c:layout>
        <c:manualLayout>
          <c:xMode val="edge"/>
          <c:yMode val="edge"/>
          <c:x val="0.14705897445030083"/>
          <c:y val="3.3802859746972884E-2"/>
        </c:manualLayout>
      </c:layout>
      <c:overlay val="0"/>
      <c:spPr>
        <a:noFill/>
        <a:ln w="25400">
          <a:noFill/>
        </a:ln>
      </c:spPr>
    </c:title>
    <c:autoTitleDeleted val="0"/>
    <c:plotArea>
      <c:layout>
        <c:manualLayout>
          <c:layoutTarget val="inner"/>
          <c:xMode val="edge"/>
          <c:yMode val="edge"/>
          <c:x val="9.8867259133692056E-2"/>
          <c:y val="0.24950146914091395"/>
          <c:w val="0.59938275849800804"/>
          <c:h val="0.59481150243193892"/>
        </c:manualLayout>
      </c:layout>
      <c:lineChart>
        <c:grouping val="standard"/>
        <c:varyColors val="0"/>
        <c:ser>
          <c:idx val="0"/>
          <c:order val="0"/>
          <c:tx>
            <c:strRef>
              <c:f>'Анализ разд. I и II'!$J$11</c:f>
              <c:strCache>
                <c:ptCount val="1"/>
                <c:pt idx="0">
                  <c:v>Долгосрочные активы</c:v>
                </c:pt>
              </c:strCache>
            </c:strRef>
          </c:tx>
          <c:spPr>
            <a:ln w="38100">
              <a:solidFill>
                <a:srgbClr val="CC99FF"/>
              </a:solidFill>
              <a:prstDash val="solid"/>
            </a:ln>
          </c:spPr>
          <c:marker>
            <c:symbol val="circle"/>
            <c:size val="9"/>
            <c:spPr>
              <a:solidFill>
                <a:srgbClr val="CC99FF"/>
              </a:solidFill>
              <a:ln>
                <a:solidFill>
                  <a:srgbClr val="000080"/>
                </a:solidFill>
                <a:prstDash val="solid"/>
              </a:ln>
            </c:spPr>
          </c:marker>
          <c:cat>
            <c:strRef>
              <c:f>'Анализ разд. I и II'!$K$8:$M$8</c:f>
              <c:strCache>
                <c:ptCount val="3"/>
                <c:pt idx="0">
                  <c:v>На 31 декабря 2021 года</c:v>
                </c:pt>
                <c:pt idx="1">
                  <c:v>На 31 декабря 2020 года</c:v>
                </c:pt>
                <c:pt idx="2">
                  <c:v>прирост (+),                      снижение (-) </c:v>
                </c:pt>
              </c:strCache>
            </c:strRef>
          </c:cat>
          <c:val>
            <c:numRef>
              <c:f>'Анализ разд. I и II'!$K$11:$M$11</c:f>
              <c:numCache>
                <c:formatCode>0.0%</c:formatCode>
                <c:ptCount val="3"/>
                <c:pt idx="0">
                  <c:v>0.65591534931157569</c:v>
                </c:pt>
                <c:pt idx="1">
                  <c:v>0.52306608120561604</c:v>
                </c:pt>
                <c:pt idx="2">
                  <c:v>0.13284926810595965</c:v>
                </c:pt>
              </c:numCache>
            </c:numRef>
          </c:val>
          <c:smooth val="0"/>
          <c:extLst>
            <c:ext xmlns:c16="http://schemas.microsoft.com/office/drawing/2014/chart" uri="{C3380CC4-5D6E-409C-BE32-E72D297353CC}">
              <c16:uniqueId val="{00000000-72B8-427E-B321-183B4C6A2E74}"/>
            </c:ext>
          </c:extLst>
        </c:ser>
        <c:ser>
          <c:idx val="1"/>
          <c:order val="1"/>
          <c:tx>
            <c:strRef>
              <c:f>'Анализ разд. I и II'!$J$12</c:f>
              <c:strCache>
                <c:ptCount val="1"/>
                <c:pt idx="0">
                  <c:v>Краткосрочные активы</c:v>
                </c:pt>
              </c:strCache>
            </c:strRef>
          </c:tx>
          <c:spPr>
            <a:ln w="38100">
              <a:solidFill>
                <a:srgbClr val="FF6600"/>
              </a:solidFill>
              <a:prstDash val="solid"/>
            </a:ln>
          </c:spPr>
          <c:marker>
            <c:symbol val="circle"/>
            <c:size val="9"/>
            <c:spPr>
              <a:solidFill>
                <a:srgbClr val="FF6600"/>
              </a:solidFill>
              <a:ln>
                <a:solidFill>
                  <a:srgbClr val="000000"/>
                </a:solidFill>
                <a:prstDash val="solid"/>
              </a:ln>
            </c:spPr>
          </c:marker>
          <c:dLbls>
            <c:dLbl>
              <c:idx val="0"/>
              <c:layout>
                <c:manualLayout>
                  <c:x val="-3.6333897950351475E-2"/>
                  <c:y val="-6.3445936049745688E-2"/>
                </c:manualLayout>
              </c:layout>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B8-427E-B321-183B4C6A2E74}"/>
                </c:ext>
              </c:extLst>
            </c:dLbl>
            <c:dLbl>
              <c:idx val="1"/>
              <c:layout>
                <c:manualLayout>
                  <c:x val="-3.5789201841465182E-2"/>
                  <c:y val="-5.7812125483874995E-2"/>
                </c:manualLayout>
              </c:layout>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B8-427E-B321-183B4C6A2E74}"/>
                </c:ext>
              </c:extLst>
            </c:dLbl>
            <c:dLbl>
              <c:idx val="2"/>
              <c:layout>
                <c:manualLayout>
                  <c:x val="-2.0538599913565572E-2"/>
                  <c:y val="-5.7812125483874995E-2"/>
                </c:manualLayout>
              </c:layout>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B8-427E-B321-183B4C6A2E74}"/>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декабря 2021 года</c:v>
                </c:pt>
                <c:pt idx="1">
                  <c:v>На 31 декабря 2020 года</c:v>
                </c:pt>
                <c:pt idx="2">
                  <c:v>прирост (+),                      снижение (-) </c:v>
                </c:pt>
              </c:strCache>
            </c:strRef>
          </c:cat>
          <c:val>
            <c:numRef>
              <c:f>'Анализ разд. I и II'!$K$12:$M$12</c:f>
              <c:numCache>
                <c:formatCode>0.0%</c:formatCode>
                <c:ptCount val="3"/>
                <c:pt idx="0">
                  <c:v>0.34408465068842425</c:v>
                </c:pt>
                <c:pt idx="1">
                  <c:v>0.4769339187943839</c:v>
                </c:pt>
                <c:pt idx="2">
                  <c:v>-0.13284926810595965</c:v>
                </c:pt>
              </c:numCache>
            </c:numRef>
          </c:val>
          <c:smooth val="0"/>
          <c:extLst>
            <c:ext xmlns:c16="http://schemas.microsoft.com/office/drawing/2014/chart" uri="{C3380CC4-5D6E-409C-BE32-E72D297353CC}">
              <c16:uniqueId val="{00000004-72B8-427E-B321-183B4C6A2E74}"/>
            </c:ext>
          </c:extLst>
        </c:ser>
        <c:ser>
          <c:idx val="2"/>
          <c:order val="2"/>
          <c:tx>
            <c:v>Валюта баланса</c:v>
          </c:tx>
          <c:spPr>
            <a:ln w="38100">
              <a:solidFill>
                <a:srgbClr val="000000"/>
              </a:solidFill>
              <a:prstDash val="solid"/>
            </a:ln>
          </c:spPr>
          <c:marker>
            <c:symbol val="circle"/>
            <c:size val="9"/>
            <c:spPr>
              <a:solidFill>
                <a:srgbClr val="000000"/>
              </a:solidFill>
              <a:ln>
                <a:solidFill>
                  <a:srgbClr val="000000"/>
                </a:solidFill>
                <a:prstDash val="solid"/>
              </a:ln>
            </c:spPr>
          </c:marker>
          <c:dLbls>
            <c:dLbl>
              <c:idx val="0"/>
              <c:layout>
                <c:manualLayout>
                  <c:x val="-5.1039803769364733E-2"/>
                  <c:y val="-4.7952924742839097E-2"/>
                </c:manualLayout>
              </c:layout>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B8-427E-B321-183B4C6A2E74}"/>
                </c:ext>
              </c:extLst>
            </c:dLbl>
            <c:dLbl>
              <c:idx val="1"/>
              <c:layout>
                <c:manualLayout>
                  <c:x val="-4.0691170447802898E-2"/>
                  <c:y val="-5.3586735308709714E-2"/>
                </c:manualLayout>
              </c:layout>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B8-427E-B321-183B4C6A2E74}"/>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декабря 2021 года</c:v>
                </c:pt>
                <c:pt idx="1">
                  <c:v>На 31 декабря 2020 года</c:v>
                </c:pt>
                <c:pt idx="2">
                  <c:v>прирост (+),                      снижение (-) </c:v>
                </c:pt>
              </c:strCache>
            </c:strRef>
          </c:cat>
          <c:val>
            <c:numRef>
              <c:f>'Анализ разд. I и II'!$J$27:$K$27</c:f>
              <c:numCache>
                <c:formatCode>0.0%</c:formatCode>
                <c:ptCount val="2"/>
                <c:pt idx="0">
                  <c:v>1</c:v>
                </c:pt>
                <c:pt idx="1">
                  <c:v>1</c:v>
                </c:pt>
              </c:numCache>
            </c:numRef>
          </c:val>
          <c:smooth val="0"/>
          <c:extLst>
            <c:ext xmlns:c16="http://schemas.microsoft.com/office/drawing/2014/chart" uri="{C3380CC4-5D6E-409C-BE32-E72D297353CC}">
              <c16:uniqueId val="{00000007-72B8-427E-B321-183B4C6A2E74}"/>
            </c:ext>
          </c:extLst>
        </c:ser>
        <c:dLbls>
          <c:showLegendKey val="0"/>
          <c:showVal val="0"/>
          <c:showCatName val="0"/>
          <c:showSerName val="0"/>
          <c:showPercent val="0"/>
          <c:showBubbleSize val="0"/>
        </c:dLbls>
        <c:marker val="1"/>
        <c:smooth val="0"/>
        <c:axId val="529080624"/>
        <c:axId val="1"/>
      </c:lineChart>
      <c:catAx>
        <c:axId val="529080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ru-RU"/>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Times New Roman"/>
                <a:ea typeface="Times New Roman"/>
                <a:cs typeface="Times New Roman"/>
              </a:defRPr>
            </a:pPr>
            <a:endParaRPr lang="ru-RU"/>
          </a:p>
        </c:txPr>
        <c:crossAx val="529080624"/>
        <c:crosses val="autoZero"/>
        <c:crossBetween val="between"/>
      </c:valAx>
      <c:spPr>
        <a:noFill/>
        <a:ln w="12700">
          <a:solidFill>
            <a:srgbClr val="000000"/>
          </a:solidFill>
          <a:prstDash val="solid"/>
        </a:ln>
      </c:spPr>
    </c:plotArea>
    <c:legend>
      <c:legendPos val="r"/>
      <c:layout>
        <c:manualLayout>
          <c:xMode val="edge"/>
          <c:yMode val="edge"/>
          <c:x val="0.74700454106770964"/>
          <c:y val="0.31399810629005104"/>
          <c:w val="0.2356859247218977"/>
          <c:h val="0.1374529862876127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ru-RU"/>
              <a:t>Изменение структуры пассива Баланса</a:t>
            </a:r>
          </a:p>
        </c:rich>
      </c:tx>
      <c:layout>
        <c:manualLayout>
          <c:xMode val="edge"/>
          <c:yMode val="edge"/>
          <c:x val="0.33078108187630301"/>
          <c:y val="3.0952472334802597E-2"/>
        </c:manualLayout>
      </c:layout>
      <c:overlay val="0"/>
      <c:spPr>
        <a:noFill/>
        <a:ln w="25400">
          <a:noFill/>
        </a:ln>
      </c:spPr>
    </c:title>
    <c:autoTitleDeleted val="0"/>
    <c:view3D>
      <c:rotX val="15"/>
      <c:hPercent val="74"/>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2962979542637293"/>
          <c:y val="0.12415007224593513"/>
          <c:w val="0.64425033666791343"/>
          <c:h val="0.71939014465795292"/>
        </c:manualLayout>
      </c:layout>
      <c:bar3DChart>
        <c:barDir val="col"/>
        <c:grouping val="stacked"/>
        <c:varyColors val="0"/>
        <c:ser>
          <c:idx val="0"/>
          <c:order val="0"/>
          <c:tx>
            <c:strRef>
              <c:f>'Анализ разд. III-V'!$I$10</c:f>
              <c:strCache>
                <c:ptCount val="1"/>
                <c:pt idx="0">
                  <c:v>Собственный капитал</c:v>
                </c:pt>
              </c:strCache>
            </c:strRef>
          </c:tx>
          <c:spPr>
            <a:solidFill>
              <a:srgbClr val="FF6600"/>
            </a:solidFill>
            <a:ln w="12700">
              <a:solidFill>
                <a:srgbClr val="FFFFFF"/>
              </a:solidFill>
              <a:prstDash val="solid"/>
            </a:ln>
          </c:spPr>
          <c:invertIfNegative val="0"/>
          <c:dLbls>
            <c:dLbl>
              <c:idx val="1"/>
              <c:layout>
                <c:manualLayout>
                  <c:x val="1.2412246325258348E-2"/>
                  <c:y val="-6.3224613913162711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6A-4608-81F6-D186C82F9FD4}"/>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III-V'!$J$9:$L$9</c:f>
              <c:strCache>
                <c:ptCount val="3"/>
                <c:pt idx="0">
                  <c:v>На 31 декабря 2021 года</c:v>
                </c:pt>
                <c:pt idx="1">
                  <c:v>На 31 декабря 2020 года</c:v>
                </c:pt>
                <c:pt idx="2">
                  <c:v>прирост (+), снижение (-)</c:v>
                </c:pt>
              </c:strCache>
            </c:strRef>
          </c:cat>
          <c:val>
            <c:numRef>
              <c:f>'Анализ разд. III-V'!$J$10:$L$10</c:f>
              <c:numCache>
                <c:formatCode>_-* #\ ##0_р_._-;\-* #\ ##0_р_._-;_-* "-"_р_._-;_-@_-</c:formatCode>
                <c:ptCount val="3"/>
                <c:pt idx="0">
                  <c:v>-1020</c:v>
                </c:pt>
                <c:pt idx="1">
                  <c:v>6754</c:v>
                </c:pt>
                <c:pt idx="2">
                  <c:v>-7774</c:v>
                </c:pt>
              </c:numCache>
            </c:numRef>
          </c:val>
          <c:extLst>
            <c:ext xmlns:c16="http://schemas.microsoft.com/office/drawing/2014/chart" uri="{C3380CC4-5D6E-409C-BE32-E72D297353CC}">
              <c16:uniqueId val="{00000001-FA6A-4608-81F6-D186C82F9FD4}"/>
            </c:ext>
          </c:extLst>
        </c:ser>
        <c:ser>
          <c:idx val="1"/>
          <c:order val="1"/>
          <c:tx>
            <c:strRef>
              <c:f>'Анализ разд. III-V'!$I$11</c:f>
              <c:strCache>
                <c:ptCount val="1"/>
                <c:pt idx="0">
                  <c:v>Обязательства</c:v>
                </c:pt>
              </c:strCache>
            </c:strRef>
          </c:tx>
          <c:spPr>
            <a:solidFill>
              <a:srgbClr val="CC99FF"/>
            </a:solidFill>
            <a:ln w="12700">
              <a:solidFill>
                <a:srgbClr val="FFFFFF"/>
              </a:solidFill>
              <a:prstDash val="solid"/>
            </a:ln>
          </c:spPr>
          <c:invertIfNegative val="0"/>
          <c:dLbls>
            <c:dLbl>
              <c:idx val="1"/>
              <c:layout>
                <c:manualLayout>
                  <c:x val="2.1600607734140433E-2"/>
                  <c:y val="-1.3224497655451879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6A-4608-81F6-D186C82F9FD4}"/>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III-V'!$J$9:$L$9</c:f>
              <c:strCache>
                <c:ptCount val="3"/>
                <c:pt idx="0">
                  <c:v>На 31 декабря 2021 года</c:v>
                </c:pt>
                <c:pt idx="1">
                  <c:v>На 31 декабря 2020 года</c:v>
                </c:pt>
                <c:pt idx="2">
                  <c:v>прирост (+), снижение (-)</c:v>
                </c:pt>
              </c:strCache>
            </c:strRef>
          </c:cat>
          <c:val>
            <c:numRef>
              <c:f>'Анализ разд. III-V'!$J$11:$L$11</c:f>
              <c:numCache>
                <c:formatCode>_-* #\ ##0_р_._-;\-* #\ ##0_р_._-;_-* "-"_р_._-;_-@_-</c:formatCode>
                <c:ptCount val="3"/>
                <c:pt idx="0">
                  <c:v>32396</c:v>
                </c:pt>
                <c:pt idx="1">
                  <c:v>30140</c:v>
                </c:pt>
                <c:pt idx="2">
                  <c:v>2256</c:v>
                </c:pt>
              </c:numCache>
            </c:numRef>
          </c:val>
          <c:extLst>
            <c:ext xmlns:c16="http://schemas.microsoft.com/office/drawing/2014/chart" uri="{C3380CC4-5D6E-409C-BE32-E72D297353CC}">
              <c16:uniqueId val="{00000003-FA6A-4608-81F6-D186C82F9FD4}"/>
            </c:ext>
          </c:extLst>
        </c:ser>
        <c:dLbls>
          <c:showLegendKey val="0"/>
          <c:showVal val="0"/>
          <c:showCatName val="0"/>
          <c:showSerName val="0"/>
          <c:showPercent val="0"/>
          <c:showBubbleSize val="0"/>
        </c:dLbls>
        <c:gapWidth val="150"/>
        <c:shape val="box"/>
        <c:axId val="526742464"/>
        <c:axId val="1"/>
        <c:axId val="0"/>
      </c:bar3DChart>
      <c:catAx>
        <c:axId val="52674246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Times New Roman"/>
                    <a:ea typeface="Times New Roman"/>
                    <a:cs typeface="Times New Roman"/>
                  </a:defRPr>
                </a:pPr>
                <a:r>
                  <a:rPr lang="ru-RU"/>
                  <a:t>млн.руб.</a:t>
                </a:r>
              </a:p>
            </c:rich>
          </c:tx>
          <c:layout>
            <c:manualLayout>
              <c:xMode val="edge"/>
              <c:yMode val="edge"/>
              <c:x val="3.8284772644935051E-2"/>
              <c:y val="0.47142961817267398"/>
            </c:manualLayout>
          </c:layout>
          <c:overlay val="0"/>
          <c:spPr>
            <a:noFill/>
            <a:ln w="25400">
              <a:noFill/>
            </a:ln>
          </c:spPr>
        </c:title>
        <c:numFmt formatCode="_-* #\ ##0_р_._-;\-* #\ ##0_р_._-;_-* &quot;-&quot;_р_._-;_-@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526742464"/>
        <c:crosses val="autoZero"/>
        <c:crossBetween val="between"/>
      </c:valAx>
      <c:spPr>
        <a:noFill/>
        <a:ln w="25400">
          <a:noFill/>
        </a:ln>
      </c:spPr>
    </c:plotArea>
    <c:legend>
      <c:legendPos val="r"/>
      <c:layout>
        <c:manualLayout>
          <c:xMode val="edge"/>
          <c:yMode val="edge"/>
          <c:x val="0.77819941390749015"/>
          <c:y val="0.51260550211911426"/>
          <c:w val="0.19659774667136592"/>
          <c:h val="0.1018908477572829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ru-RU"/>
              <a:t>Изменение структуры пассива Баланса на основе удельных показателей (%), рассчитываемых к валюте баланса</a:t>
            </a:r>
          </a:p>
        </c:rich>
      </c:tx>
      <c:layout>
        <c:manualLayout>
          <c:xMode val="edge"/>
          <c:yMode val="edge"/>
          <c:x val="0.17151601591998719"/>
          <c:y val="3.1100434121498904E-2"/>
        </c:manualLayout>
      </c:layout>
      <c:overlay val="0"/>
      <c:spPr>
        <a:noFill/>
        <a:ln w="25400">
          <a:noFill/>
        </a:ln>
      </c:spPr>
    </c:title>
    <c:autoTitleDeleted val="0"/>
    <c:plotArea>
      <c:layout>
        <c:manualLayout>
          <c:layoutTarget val="inner"/>
          <c:xMode val="edge"/>
          <c:yMode val="edge"/>
          <c:x val="9.4542031250813341E-2"/>
          <c:y val="0.22222279026216543"/>
          <c:w val="0.629630434928097"/>
          <c:h val="0.6290614370498222"/>
        </c:manualLayout>
      </c:layout>
      <c:lineChart>
        <c:grouping val="standard"/>
        <c:varyColors val="0"/>
        <c:ser>
          <c:idx val="0"/>
          <c:order val="0"/>
          <c:tx>
            <c:strRef>
              <c:f>'Анализ разд. III-V'!$I$10</c:f>
              <c:strCache>
                <c:ptCount val="1"/>
                <c:pt idx="0">
                  <c:v>Собственный капитал</c:v>
                </c:pt>
              </c:strCache>
            </c:strRef>
          </c:tx>
          <c:spPr>
            <a:ln w="38100">
              <a:solidFill>
                <a:srgbClr val="CC99FF"/>
              </a:solidFill>
              <a:prstDash val="solid"/>
            </a:ln>
          </c:spPr>
          <c:marker>
            <c:symbol val="circle"/>
            <c:size val="9"/>
            <c:spPr>
              <a:solidFill>
                <a:srgbClr val="CC99FF"/>
              </a:solidFill>
              <a:ln>
                <a:solidFill>
                  <a:srgbClr val="000080"/>
                </a:solidFill>
                <a:prstDash val="solid"/>
              </a:ln>
            </c:spPr>
          </c:marker>
          <c:dLbls>
            <c:dLbl>
              <c:idx val="1"/>
              <c:layout>
                <c:manualLayout>
                  <c:x val="9.1883614088821182E-3"/>
                  <c:y val="-7.974858970789837E-4"/>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C6-45C2-B84D-C6B13693C3AD}"/>
                </c:ext>
              </c:extLst>
            </c:dLbl>
            <c:dLbl>
              <c:idx val="2"/>
              <c:layout>
                <c:manualLayout>
                  <c:x val="-4.5941807044409784E-3"/>
                  <c:y val="-2.7113306111245447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C6-45C2-B84D-C6B13693C3AD}"/>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III-V'!$J$13:$L$13</c:f>
              <c:strCache>
                <c:ptCount val="3"/>
                <c:pt idx="0">
                  <c:v>На 31 декабря 2021 года</c:v>
                </c:pt>
                <c:pt idx="1">
                  <c:v>На 31 декабря 2020 года</c:v>
                </c:pt>
                <c:pt idx="2">
                  <c:v>прирост (+), снижение (-)</c:v>
                </c:pt>
              </c:strCache>
            </c:strRef>
          </c:cat>
          <c:val>
            <c:numRef>
              <c:f>'Анализ разд. III-V'!$J$14:$L$14</c:f>
              <c:numCache>
                <c:formatCode>0.0%</c:formatCode>
                <c:ptCount val="3"/>
                <c:pt idx="0">
                  <c:v>-3.2508924018357983E-2</c:v>
                </c:pt>
                <c:pt idx="1">
                  <c:v>0.18306499701848539</c:v>
                </c:pt>
                <c:pt idx="2">
                  <c:v>-0.21557392103684336</c:v>
                </c:pt>
              </c:numCache>
            </c:numRef>
          </c:val>
          <c:smooth val="0"/>
          <c:extLst>
            <c:ext xmlns:c16="http://schemas.microsoft.com/office/drawing/2014/chart" uri="{C3380CC4-5D6E-409C-BE32-E72D297353CC}">
              <c16:uniqueId val="{00000002-BAC6-45C2-B84D-C6B13693C3AD}"/>
            </c:ext>
          </c:extLst>
        </c:ser>
        <c:ser>
          <c:idx val="1"/>
          <c:order val="1"/>
          <c:tx>
            <c:strRef>
              <c:f>'Анализ разд. III-V'!$I$17</c:f>
              <c:strCache>
                <c:ptCount val="1"/>
                <c:pt idx="0">
                  <c:v>Обязательства</c:v>
                </c:pt>
              </c:strCache>
            </c:strRef>
          </c:tx>
          <c:spPr>
            <a:ln w="38100">
              <a:solidFill>
                <a:srgbClr val="FF6600"/>
              </a:solidFill>
              <a:prstDash val="solid"/>
            </a:ln>
          </c:spPr>
          <c:marker>
            <c:symbol val="circle"/>
            <c:size val="9"/>
            <c:spPr>
              <a:solidFill>
                <a:srgbClr val="FF6600"/>
              </a:solidFill>
              <a:ln>
                <a:solidFill>
                  <a:srgbClr val="000000"/>
                </a:solidFill>
                <a:prstDash val="solid"/>
              </a:ln>
            </c:spPr>
          </c:marker>
          <c:dLbls>
            <c:dLbl>
              <c:idx val="0"/>
              <c:layout>
                <c:manualLayout>
                  <c:x val="-2.6033690658499264E-2"/>
                  <c:y val="-4.3859737156624105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C6-45C2-B84D-C6B13693C3AD}"/>
                </c:ext>
              </c:extLst>
            </c:dLbl>
            <c:dLbl>
              <c:idx val="1"/>
              <c:layout>
                <c:manualLayout>
                  <c:x val="-9.18836140888208E-3"/>
                  <c:y val="-5.3429126325411892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C6-45C2-B84D-C6B13693C3AD}"/>
                </c:ext>
              </c:extLst>
            </c:dLbl>
            <c:dLbl>
              <c:idx val="2"/>
              <c:layout>
                <c:manualLayout>
                  <c:x val="-6.1255742725879955E-3"/>
                  <c:y val="-4.1467389864427127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C6-45C2-B84D-C6B13693C3AD}"/>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'Анализ разд. III-V'!$J$17:$L$17</c:f>
              <c:numCache>
                <c:formatCode>0.0%</c:formatCode>
                <c:ptCount val="3"/>
                <c:pt idx="0">
                  <c:v>1.032508924018358</c:v>
                </c:pt>
                <c:pt idx="1">
                  <c:v>0.81693500298151456</c:v>
                </c:pt>
                <c:pt idx="2">
                  <c:v>0.21557392103684336</c:v>
                </c:pt>
              </c:numCache>
            </c:numRef>
          </c:val>
          <c:smooth val="0"/>
          <c:extLst>
            <c:ext xmlns:c16="http://schemas.microsoft.com/office/drawing/2014/chart" uri="{C3380CC4-5D6E-409C-BE32-E72D297353CC}">
              <c16:uniqueId val="{00000006-BAC6-45C2-B84D-C6B13693C3AD}"/>
            </c:ext>
          </c:extLst>
        </c:ser>
        <c:ser>
          <c:idx val="2"/>
          <c:order val="2"/>
          <c:tx>
            <c:v>валюта баланса</c:v>
          </c:tx>
          <c:spPr>
            <a:ln w="38100">
              <a:solidFill>
                <a:srgbClr val="000000"/>
              </a:solidFill>
              <a:prstDash val="solid"/>
            </a:ln>
          </c:spPr>
          <c:marker>
            <c:symbol val="circle"/>
            <c:size val="9"/>
            <c:spPr>
              <a:solidFill>
                <a:srgbClr val="000000"/>
              </a:solidFill>
              <a:ln>
                <a:solidFill>
                  <a:srgbClr val="000000"/>
                </a:solidFill>
                <a:prstDash val="solid"/>
              </a:ln>
            </c:spPr>
          </c:marker>
          <c:dLbls>
            <c:dLbl>
              <c:idx val="0"/>
              <c:layout>
                <c:manualLayout>
                  <c:x val="-5.5385481102764166E-2"/>
                  <c:y val="-5.4625307828633909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C6-45C2-B84D-C6B13693C3AD}"/>
                </c:ext>
              </c:extLst>
            </c:dLbl>
            <c:dLbl>
              <c:idx val="1"/>
              <c:layout>
                <c:manualLayout>
                  <c:x val="-4.8218559203836102E-2"/>
                  <c:y val="-5.9410002413027824E-2"/>
                </c:manualLayout>
              </c:layout>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C6-45C2-B84D-C6B13693C3AD}"/>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'Анализ разд. III-V'!$J$18:$K$18</c:f>
              <c:numCache>
                <c:formatCode>0.0%</c:formatCode>
                <c:ptCount val="2"/>
                <c:pt idx="0">
                  <c:v>1</c:v>
                </c:pt>
                <c:pt idx="1">
                  <c:v>1</c:v>
                </c:pt>
              </c:numCache>
            </c:numRef>
          </c:val>
          <c:smooth val="0"/>
          <c:extLst>
            <c:ext xmlns:c16="http://schemas.microsoft.com/office/drawing/2014/chart" uri="{C3380CC4-5D6E-409C-BE32-E72D297353CC}">
              <c16:uniqueId val="{00000009-BAC6-45C2-B84D-C6B13693C3AD}"/>
            </c:ext>
          </c:extLst>
        </c:ser>
        <c:dLbls>
          <c:showLegendKey val="0"/>
          <c:showVal val="0"/>
          <c:showCatName val="0"/>
          <c:showSerName val="0"/>
          <c:showPercent val="0"/>
          <c:showBubbleSize val="0"/>
        </c:dLbls>
        <c:marker val="1"/>
        <c:smooth val="0"/>
        <c:axId val="526746424"/>
        <c:axId val="1"/>
      </c:lineChart>
      <c:catAx>
        <c:axId val="52674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526746424"/>
        <c:crosses val="autoZero"/>
        <c:crossBetween val="between"/>
      </c:valAx>
      <c:spPr>
        <a:noFill/>
        <a:ln w="12700">
          <a:solidFill>
            <a:srgbClr val="000000"/>
          </a:solidFill>
          <a:prstDash val="solid"/>
        </a:ln>
      </c:spPr>
    </c:plotArea>
    <c:legend>
      <c:legendPos val="r"/>
      <c:layout>
        <c:manualLayout>
          <c:xMode val="edge"/>
          <c:yMode val="edge"/>
          <c:x val="0.74669336476143788"/>
          <c:y val="0.44245018380168233"/>
          <c:w val="0.22495319090281293"/>
          <c:h val="0.1499473176607133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ru-RU"/>
    </a:p>
  </c:txPr>
  <c:printSettings>
    <c:headerFooter alignWithMargins="0"/>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s>
</file>

<file path=xl/drawings/_rels/vmlDrawing7.v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 Id="rId9"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0</xdr:col>
      <xdr:colOff>4914900</xdr:colOff>
      <xdr:row>4</xdr:row>
      <xdr:rowOff>389467</xdr:rowOff>
    </xdr:from>
    <xdr:to>
      <xdr:col>0</xdr:col>
      <xdr:colOff>5202767</xdr:colOff>
      <xdr:row>4</xdr:row>
      <xdr:rowOff>656167</xdr:rowOff>
    </xdr:to>
    <xdr:pic>
      <xdr:nvPicPr>
        <xdr:cNvPr id="2837987" name="Picture 3">
          <a:extLst>
            <a:ext uri="{FF2B5EF4-FFF2-40B4-BE49-F238E27FC236}">
              <a16:creationId xmlns:a16="http://schemas.microsoft.com/office/drawing/2014/main" id="{00000000-0008-0000-0000-0000E34D2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3865033"/>
          <a:ext cx="287867"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5431367</xdr:colOff>
      <xdr:row>4</xdr:row>
      <xdr:rowOff>376767</xdr:rowOff>
    </xdr:from>
    <xdr:to>
      <xdr:col>0</xdr:col>
      <xdr:colOff>5719233</xdr:colOff>
      <xdr:row>4</xdr:row>
      <xdr:rowOff>643467</xdr:rowOff>
    </xdr:to>
    <xdr:pic>
      <xdr:nvPicPr>
        <xdr:cNvPr id="2837988" name="Picture 4">
          <a:extLst>
            <a:ext uri="{FF2B5EF4-FFF2-40B4-BE49-F238E27FC236}">
              <a16:creationId xmlns:a16="http://schemas.microsoft.com/office/drawing/2014/main" id="{00000000-0008-0000-0000-0000E44D2B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31367" y="3852333"/>
          <a:ext cx="287866"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3</xdr:col>
      <xdr:colOff>19050</xdr:colOff>
      <xdr:row>6</xdr:row>
      <xdr:rowOff>358112</xdr:rowOff>
    </xdr:from>
    <xdr:to>
      <xdr:col>11</xdr:col>
      <xdr:colOff>229878</xdr:colOff>
      <xdr:row>9</xdr:row>
      <xdr:rowOff>16280</xdr:rowOff>
    </xdr:to>
    <xdr:sp macro="" textlink="">
      <xdr:nvSpPr>
        <xdr:cNvPr id="14357" name="Rectangle 21">
          <a:extLst>
            <a:ext uri="{FF2B5EF4-FFF2-40B4-BE49-F238E27FC236}">
              <a16:creationId xmlns:a16="http://schemas.microsoft.com/office/drawing/2014/main" id="{00000000-0008-0000-0000-000015380000}"/>
            </a:ext>
          </a:extLst>
        </xdr:cNvPr>
        <xdr:cNvSpPr>
          <a:spLocks noChangeArrowheads="1"/>
        </xdr:cNvSpPr>
      </xdr:nvSpPr>
      <xdr:spPr bwMode="auto">
        <a:xfrm>
          <a:off x="6124575" y="8810625"/>
          <a:ext cx="5086350" cy="2705100"/>
        </a:xfrm>
        <a:prstGeom prst="rect">
          <a:avLst/>
        </a:prstGeom>
        <a:solidFill>
          <a:srgbClr val="FFFFFF"/>
        </a:solidFill>
        <a:ln w="57150" cmpd="thinThick">
          <a:solidFill>
            <a:srgbClr val="0000FF"/>
          </a:solidFill>
          <a:miter lim="800000"/>
          <a:headEnd/>
          <a:tailEnd/>
        </a:ln>
      </xdr:spPr>
      <xdr:txBody>
        <a:bodyPr vertOverflow="clip" wrap="square" lIns="27432" tIns="22860" rIns="0" bIns="0" anchor="t" upright="1"/>
        <a:lstStyle/>
        <a:p>
          <a:pPr algn="l" rtl="1">
            <a:defRPr sz="1000"/>
          </a:pPr>
          <a:r>
            <a:rPr lang="ru-RU" sz="1000" b="1" i="0" strike="noStrike">
              <a:solidFill>
                <a:srgbClr val="000000"/>
              </a:solidFill>
              <a:latin typeface="Times New Roman"/>
              <a:cs typeface="Times New Roman"/>
            </a:rPr>
            <a:t>КонсультантПлюс примечание:</a:t>
          </a:r>
          <a:endParaRPr lang="ru-RU" sz="1000" b="0" i="0" strike="noStrike">
            <a:solidFill>
              <a:srgbClr val="000000"/>
            </a:solidFill>
            <a:latin typeface="Times New Roman"/>
            <a:cs typeface="Times New Roman"/>
          </a:endParaRPr>
        </a:p>
        <a:p>
          <a:pPr algn="l" rtl="1">
            <a:defRPr sz="1000"/>
          </a:pPr>
          <a:r>
            <a:rPr lang="ru-RU" sz="1000" b="0" i="0" u="sng" strike="noStrike">
              <a:solidFill>
                <a:srgbClr val="000000"/>
              </a:solidFill>
              <a:latin typeface="Times New Roman"/>
              <a:cs typeface="Times New Roman"/>
            </a:rPr>
            <a:t>Если кнопки не срабатывают.</a:t>
          </a:r>
          <a:r>
            <a:rPr lang="ru-RU" sz="1000" b="0" i="0" strike="noStrike">
              <a:solidFill>
                <a:srgbClr val="000000"/>
              </a:solidFill>
              <a:latin typeface="Times New Roman"/>
              <a:cs typeface="Times New Roman"/>
            </a:rPr>
            <a:t> </a:t>
          </a:r>
        </a:p>
        <a:p>
          <a:pPr algn="l" rtl="1">
            <a:defRPr sz="1000"/>
          </a:pPr>
          <a:r>
            <a:rPr lang="ru-RU" sz="1000" b="0" i="0" strike="noStrike">
              <a:solidFill>
                <a:srgbClr val="000000"/>
              </a:solidFill>
              <a:latin typeface="Times New Roman"/>
              <a:cs typeface="Times New Roman"/>
            </a:rPr>
            <a:t>Необходимо снять  высокую защиту  макросов, для этого:</a:t>
          </a:r>
        </a:p>
        <a:p>
          <a:pPr algn="l" rtl="1">
            <a:defRPr sz="1000"/>
          </a:pPr>
          <a:r>
            <a:rPr lang="ru-RU" sz="1000" b="1" i="0" strike="noStrike">
              <a:solidFill>
                <a:srgbClr val="0000FF"/>
              </a:solidFill>
              <a:latin typeface="Times New Roman"/>
              <a:cs typeface="Times New Roman"/>
            </a:rPr>
            <a:t>В </a:t>
          </a:r>
          <a:r>
            <a:rPr lang="en-US" sz="1000" b="1" i="0" strike="noStrike">
              <a:solidFill>
                <a:srgbClr val="0000FF"/>
              </a:solidFill>
              <a:latin typeface="Times New Roman"/>
              <a:cs typeface="Times New Roman"/>
            </a:rPr>
            <a:t>Excel-2003:</a:t>
          </a:r>
          <a:endParaRPr lang="en-US" sz="1000" b="0" i="0" strike="noStrike">
            <a:solidFill>
              <a:srgbClr val="000000"/>
            </a:solidFill>
            <a:latin typeface="Times New Roman"/>
            <a:cs typeface="Times New Roman"/>
          </a:endParaRPr>
        </a:p>
        <a:p>
          <a:pPr algn="l" rtl="1">
            <a:defRPr sz="1000"/>
          </a:pPr>
          <a:r>
            <a:rPr lang="ru-RU" sz="1000" b="0" i="0" strike="noStrike">
              <a:solidFill>
                <a:srgbClr val="000000"/>
              </a:solidFill>
              <a:latin typeface="Times New Roman"/>
              <a:cs typeface="Times New Roman"/>
            </a:rPr>
            <a:t>выбрать команду "Сервис" → "Параметры" </a:t>
          </a:r>
        </a:p>
        <a:p>
          <a:pPr algn="l" rtl="1">
            <a:defRPr sz="1000"/>
          </a:pPr>
          <a:r>
            <a:rPr lang="ru-RU" sz="1000" b="0" i="0" strike="noStrike">
              <a:solidFill>
                <a:srgbClr val="000000"/>
              </a:solidFill>
              <a:latin typeface="Times New Roman"/>
              <a:cs typeface="Times New Roman"/>
            </a:rPr>
            <a:t>В выпадающем окне выбрать "Безопасность"  → "Безопасность макросов"</a:t>
          </a:r>
        </a:p>
        <a:p>
          <a:pPr algn="l" rtl="1">
            <a:defRPr sz="1000"/>
          </a:pPr>
          <a:r>
            <a:rPr lang="ru-RU" sz="1000" b="0" i="0" strike="noStrike">
              <a:solidFill>
                <a:srgbClr val="000000"/>
              </a:solidFill>
              <a:latin typeface="Times New Roman"/>
              <a:cs typeface="Times New Roman"/>
            </a:rPr>
            <a:t>Если стоит высокий или очень высокий уровень безопасности ,</a:t>
          </a:r>
        </a:p>
        <a:p>
          <a:pPr algn="l" rtl="1">
            <a:defRPr sz="1000"/>
          </a:pPr>
          <a:r>
            <a:rPr lang="ru-RU" sz="1000" b="0" i="0" strike="noStrike">
              <a:solidFill>
                <a:srgbClr val="000000"/>
              </a:solidFill>
              <a:latin typeface="Times New Roman"/>
              <a:cs typeface="Times New Roman"/>
            </a:rPr>
            <a:t>то отметить среднюю или низкую</a:t>
          </a:r>
        </a:p>
        <a:p>
          <a:pPr algn="l" rtl="1">
            <a:defRPr sz="1000"/>
          </a:pPr>
          <a:r>
            <a:rPr lang="ru-RU" sz="1000" b="0" i="0" strike="noStrike">
              <a:solidFill>
                <a:srgbClr val="000000"/>
              </a:solidFill>
              <a:latin typeface="Times New Roman"/>
              <a:cs typeface="Times New Roman"/>
            </a:rPr>
            <a:t>Нажать "Ок" , еще раз "Ок".</a:t>
          </a:r>
        </a:p>
        <a:p>
          <a:pPr algn="l" rtl="1">
            <a:defRPr sz="1000"/>
          </a:pPr>
          <a:r>
            <a:rPr lang="ru-RU" sz="1000" b="0" i="0" strike="noStrike">
              <a:solidFill>
                <a:srgbClr val="000000"/>
              </a:solidFill>
              <a:latin typeface="Times New Roman"/>
              <a:cs typeface="Times New Roman"/>
            </a:rPr>
            <a:t>Закрыть файл, сохранив все внесенные изменения, и открыть его еще раз.</a:t>
          </a:r>
        </a:p>
        <a:p>
          <a:pPr algn="l" rtl="1">
            <a:defRPr sz="1000"/>
          </a:pPr>
          <a:r>
            <a:rPr lang="ru-RU" sz="1000" b="1" i="0" strike="noStrike">
              <a:solidFill>
                <a:srgbClr val="0000FF"/>
              </a:solidFill>
              <a:latin typeface="Times New Roman"/>
              <a:cs typeface="Times New Roman"/>
            </a:rPr>
            <a:t>В </a:t>
          </a:r>
          <a:r>
            <a:rPr lang="en-US" sz="1000" b="1" i="0" strike="noStrike">
              <a:solidFill>
                <a:srgbClr val="0000FF"/>
              </a:solidFill>
              <a:latin typeface="Times New Roman"/>
              <a:cs typeface="Times New Roman"/>
            </a:rPr>
            <a:t>Excel-2007:</a:t>
          </a:r>
          <a:endParaRPr lang="en-US" sz="1000" b="0" i="0" strike="noStrike">
            <a:solidFill>
              <a:srgbClr val="000000"/>
            </a:solidFill>
            <a:latin typeface="Times New Roman"/>
            <a:cs typeface="Times New Roman"/>
          </a:endParaRPr>
        </a:p>
        <a:p>
          <a:pPr algn="l" rtl="1">
            <a:defRPr sz="1000"/>
          </a:pPr>
          <a:r>
            <a:rPr lang="ru-RU" sz="1000" b="0" i="0" strike="noStrike">
              <a:solidFill>
                <a:srgbClr val="000000"/>
              </a:solidFill>
              <a:latin typeface="Times New Roman"/>
              <a:cs typeface="Times New Roman"/>
            </a:rPr>
            <a:t>выбрать кнопку "</a:t>
          </a:r>
          <a:r>
            <a:rPr lang="en-US" sz="1000" b="0" i="0" strike="noStrike">
              <a:solidFill>
                <a:srgbClr val="000000"/>
              </a:solidFill>
              <a:latin typeface="Times New Roman"/>
              <a:cs typeface="Times New Roman"/>
            </a:rPr>
            <a:t>Office"  → "</a:t>
          </a:r>
          <a:r>
            <a:rPr lang="ru-RU" sz="1000" b="0" i="0" strike="noStrike">
              <a:solidFill>
                <a:srgbClr val="000000"/>
              </a:solidFill>
              <a:latin typeface="Times New Roman"/>
              <a:cs typeface="Times New Roman"/>
            </a:rPr>
            <a:t>Параметры </a:t>
          </a:r>
          <a:r>
            <a:rPr lang="en-US" sz="1000" b="0" i="0" strike="noStrike">
              <a:solidFill>
                <a:srgbClr val="000000"/>
              </a:solidFill>
              <a:latin typeface="Times New Roman"/>
              <a:cs typeface="Times New Roman"/>
            </a:rPr>
            <a:t>Excel"</a:t>
          </a:r>
        </a:p>
        <a:p>
          <a:pPr algn="l" rtl="1">
            <a:defRPr sz="1000"/>
          </a:pPr>
          <a:r>
            <a:rPr lang="ru-RU" sz="1000" b="0" i="0" strike="noStrike">
              <a:solidFill>
                <a:srgbClr val="000000"/>
              </a:solidFill>
              <a:latin typeface="Times New Roman"/>
              <a:cs typeface="Times New Roman"/>
            </a:rPr>
            <a:t>Центр управления безопасностью  →  Параметры центра управления безопасностью  → Параметры макросов  →  Включить все макросы</a:t>
          </a:r>
        </a:p>
        <a:p>
          <a:pPr algn="l" rtl="1">
            <a:defRPr sz="1000"/>
          </a:pPr>
          <a:r>
            <a:rPr lang="ru-RU" sz="1000" b="0" i="0" strike="noStrike">
              <a:solidFill>
                <a:srgbClr val="000000"/>
              </a:solidFill>
              <a:latin typeface="Times New Roman"/>
              <a:cs typeface="Times New Roman"/>
            </a:rPr>
            <a:t>И обязательно сохранить данную форму с поддержкой макросов:</a:t>
          </a:r>
        </a:p>
        <a:p>
          <a:pPr algn="l" rtl="1">
            <a:defRPr sz="1000"/>
          </a:pPr>
          <a:r>
            <a:rPr lang="ru-RU" sz="1000" b="0" i="0" strike="noStrike">
              <a:solidFill>
                <a:srgbClr val="000000"/>
              </a:solidFill>
              <a:latin typeface="Times New Roman"/>
              <a:cs typeface="Times New Roman"/>
            </a:rPr>
            <a:t> Кнопка "</a:t>
          </a:r>
          <a:r>
            <a:rPr lang="en-US" sz="1000" b="0" i="0" strike="noStrike">
              <a:solidFill>
                <a:srgbClr val="000000"/>
              </a:solidFill>
              <a:latin typeface="Times New Roman"/>
              <a:cs typeface="Times New Roman"/>
            </a:rPr>
            <a:t>Office"→ </a:t>
          </a:r>
          <a:r>
            <a:rPr lang="ru-RU" sz="1000" b="0" i="0" strike="noStrike">
              <a:solidFill>
                <a:srgbClr val="000000"/>
              </a:solidFill>
              <a:latin typeface="Times New Roman"/>
              <a:cs typeface="Times New Roman"/>
            </a:rPr>
            <a:t>Сохранить как →Книга </a:t>
          </a:r>
          <a:r>
            <a:rPr lang="en-US" sz="1000" b="0" i="0" strike="noStrike">
              <a:solidFill>
                <a:srgbClr val="000000"/>
              </a:solidFill>
              <a:latin typeface="Times New Roman"/>
              <a:cs typeface="Times New Roman"/>
            </a:rPr>
            <a:t>Excel </a:t>
          </a:r>
          <a:r>
            <a:rPr lang="ru-RU" sz="1000" b="0" i="0" strike="noStrike">
              <a:solidFill>
                <a:srgbClr val="000000"/>
              </a:solidFill>
              <a:latin typeface="Times New Roman"/>
              <a:cs typeface="Times New Roman"/>
            </a:rPr>
            <a:t>с поддержкой макросов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21167</xdr:colOff>
      <xdr:row>70</xdr:row>
      <xdr:rowOff>8467</xdr:rowOff>
    </xdr:from>
    <xdr:to>
      <xdr:col>3</xdr:col>
      <xdr:colOff>1765300</xdr:colOff>
      <xdr:row>94</xdr:row>
      <xdr:rowOff>0</xdr:rowOff>
    </xdr:to>
    <xdr:graphicFrame macro="">
      <xdr:nvGraphicFramePr>
        <xdr:cNvPr id="42490" name="Chart 3">
          <a:extLst>
            <a:ext uri="{FF2B5EF4-FFF2-40B4-BE49-F238E27FC236}">
              <a16:creationId xmlns:a16="http://schemas.microsoft.com/office/drawing/2014/main" id="{00000000-0008-0000-0600-0000FAA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75</xdr:row>
      <xdr:rowOff>97367</xdr:rowOff>
    </xdr:from>
    <xdr:to>
      <xdr:col>12</xdr:col>
      <xdr:colOff>563033</xdr:colOff>
      <xdr:row>98</xdr:row>
      <xdr:rowOff>101600</xdr:rowOff>
    </xdr:to>
    <xdr:graphicFrame macro="">
      <xdr:nvGraphicFramePr>
        <xdr:cNvPr id="2724363" name="Диаграмма 1">
          <a:extLst>
            <a:ext uri="{FF2B5EF4-FFF2-40B4-BE49-F238E27FC236}">
              <a16:creationId xmlns:a16="http://schemas.microsoft.com/office/drawing/2014/main" id="{00000000-0008-0000-0700-00000B922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93133</xdr:colOff>
      <xdr:row>50</xdr:row>
      <xdr:rowOff>114300</xdr:rowOff>
    </xdr:from>
    <xdr:to>
      <xdr:col>12</xdr:col>
      <xdr:colOff>588433</xdr:colOff>
      <xdr:row>73</xdr:row>
      <xdr:rowOff>114300</xdr:rowOff>
    </xdr:to>
    <xdr:graphicFrame macro="">
      <xdr:nvGraphicFramePr>
        <xdr:cNvPr id="2724364" name="Диаграмма 14">
          <a:extLst>
            <a:ext uri="{FF2B5EF4-FFF2-40B4-BE49-F238E27FC236}">
              <a16:creationId xmlns:a16="http://schemas.microsoft.com/office/drawing/2014/main" id="{00000000-0008-0000-0700-00000C922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33867</xdr:colOff>
      <xdr:row>26</xdr:row>
      <xdr:rowOff>63500</xdr:rowOff>
    </xdr:from>
    <xdr:to>
      <xdr:col>12</xdr:col>
      <xdr:colOff>812800</xdr:colOff>
      <xdr:row>49</xdr:row>
      <xdr:rowOff>46567</xdr:rowOff>
    </xdr:to>
    <xdr:graphicFrame macro="">
      <xdr:nvGraphicFramePr>
        <xdr:cNvPr id="2724365" name="Диаграмма 15">
          <a:extLst>
            <a:ext uri="{FF2B5EF4-FFF2-40B4-BE49-F238E27FC236}">
              <a16:creationId xmlns:a16="http://schemas.microsoft.com/office/drawing/2014/main" id="{00000000-0008-0000-0700-00000D922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xdr:from>
          <xdr:col>1</xdr:col>
          <xdr:colOff>33867</xdr:colOff>
          <xdr:row>14</xdr:row>
          <xdr:rowOff>0</xdr:rowOff>
        </xdr:from>
        <xdr:to>
          <xdr:col>3</xdr:col>
          <xdr:colOff>381000</xdr:colOff>
          <xdr:row>14</xdr:row>
          <xdr:rowOff>0</xdr:rowOff>
        </xdr:to>
        <xdr:sp macro="" textlink="">
          <xdr:nvSpPr>
            <xdr:cNvPr id="20488" name="Object 8" hidden="1">
              <a:extLst>
                <a:ext uri="{63B3BB69-23CF-44E3-9099-C40C66FF867C}">
                  <a14:compatExt spid="_x0000_s20488"/>
                </a:ext>
                <a:ext uri="{FF2B5EF4-FFF2-40B4-BE49-F238E27FC236}">
                  <a16:creationId xmlns:a16="http://schemas.microsoft.com/office/drawing/2014/main" id="{00000000-0008-0000-0700-000008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14</xdr:row>
          <xdr:rowOff>0</xdr:rowOff>
        </xdr:from>
        <xdr:to>
          <xdr:col>3</xdr:col>
          <xdr:colOff>1138767</xdr:colOff>
          <xdr:row>14</xdr:row>
          <xdr:rowOff>0</xdr:rowOff>
        </xdr:to>
        <xdr:sp macro="" textlink="">
          <xdr:nvSpPr>
            <xdr:cNvPr id="20492" name="Object 12" hidden="1">
              <a:extLst>
                <a:ext uri="{63B3BB69-23CF-44E3-9099-C40C66FF867C}">
                  <a14:compatExt spid="_x0000_s20492"/>
                </a:ext>
                <a:ext uri="{FF2B5EF4-FFF2-40B4-BE49-F238E27FC236}">
                  <a16:creationId xmlns:a16="http://schemas.microsoft.com/office/drawing/2014/main" id="{00000000-0008-0000-0700-00000C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14</xdr:row>
          <xdr:rowOff>220133</xdr:rowOff>
        </xdr:from>
        <xdr:to>
          <xdr:col>3</xdr:col>
          <xdr:colOff>50800</xdr:colOff>
          <xdr:row>14</xdr:row>
          <xdr:rowOff>651933</xdr:rowOff>
        </xdr:to>
        <xdr:sp macro="" textlink="">
          <xdr:nvSpPr>
            <xdr:cNvPr id="20503" name="Object 23" hidden="1">
              <a:extLst>
                <a:ext uri="{63B3BB69-23CF-44E3-9099-C40C66FF867C}">
                  <a14:compatExt spid="_x0000_s20503"/>
                </a:ext>
                <a:ext uri="{FF2B5EF4-FFF2-40B4-BE49-F238E27FC236}">
                  <a16:creationId xmlns:a16="http://schemas.microsoft.com/office/drawing/2014/main" id="{00000000-0008-0000-0700-000017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16</xdr:row>
          <xdr:rowOff>245533</xdr:rowOff>
        </xdr:from>
        <xdr:to>
          <xdr:col>3</xdr:col>
          <xdr:colOff>1028700</xdr:colOff>
          <xdr:row>16</xdr:row>
          <xdr:rowOff>677333</xdr:rowOff>
        </xdr:to>
        <xdr:sp macro="" textlink="">
          <xdr:nvSpPr>
            <xdr:cNvPr id="20507" name="Object 27" hidden="1">
              <a:extLst>
                <a:ext uri="{63B3BB69-23CF-44E3-9099-C40C66FF867C}">
                  <a14:compatExt spid="_x0000_s20507"/>
                </a:ext>
                <a:ext uri="{FF2B5EF4-FFF2-40B4-BE49-F238E27FC236}">
                  <a16:creationId xmlns:a16="http://schemas.microsoft.com/office/drawing/2014/main" id="{00000000-0008-0000-0700-00001B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15</xdr:row>
          <xdr:rowOff>215900</xdr:rowOff>
        </xdr:from>
        <xdr:to>
          <xdr:col>3</xdr:col>
          <xdr:colOff>753533</xdr:colOff>
          <xdr:row>15</xdr:row>
          <xdr:rowOff>694267</xdr:rowOff>
        </xdr:to>
        <xdr:sp macro="" textlink="">
          <xdr:nvSpPr>
            <xdr:cNvPr id="20508" name="Object 28" hidden="1">
              <a:extLst>
                <a:ext uri="{63B3BB69-23CF-44E3-9099-C40C66FF867C}">
                  <a14:compatExt spid="_x0000_s20508"/>
                </a:ext>
                <a:ext uri="{FF2B5EF4-FFF2-40B4-BE49-F238E27FC236}">
                  <a16:creationId xmlns:a16="http://schemas.microsoft.com/office/drawing/2014/main" id="{00000000-0008-0000-0700-00001C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18</xdr:row>
          <xdr:rowOff>165100</xdr:rowOff>
        </xdr:from>
        <xdr:to>
          <xdr:col>3</xdr:col>
          <xdr:colOff>165100</xdr:colOff>
          <xdr:row>18</xdr:row>
          <xdr:rowOff>537633</xdr:rowOff>
        </xdr:to>
        <xdr:sp macro="" textlink="">
          <xdr:nvSpPr>
            <xdr:cNvPr id="20511" name="Object 31" hidden="1">
              <a:extLst>
                <a:ext uri="{63B3BB69-23CF-44E3-9099-C40C66FF867C}">
                  <a14:compatExt spid="_x0000_s20511"/>
                </a:ext>
                <a:ext uri="{FF2B5EF4-FFF2-40B4-BE49-F238E27FC236}">
                  <a16:creationId xmlns:a16="http://schemas.microsoft.com/office/drawing/2014/main" id="{00000000-0008-0000-0700-00001F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194733</xdr:colOff>
          <xdr:row>11</xdr:row>
          <xdr:rowOff>177800</xdr:rowOff>
        </xdr:from>
        <xdr:to>
          <xdr:col>2</xdr:col>
          <xdr:colOff>110067</xdr:colOff>
          <xdr:row>11</xdr:row>
          <xdr:rowOff>601133</xdr:rowOff>
        </xdr:to>
        <xdr:sp macro="" textlink="">
          <xdr:nvSpPr>
            <xdr:cNvPr id="20513" name="Object 33" hidden="1">
              <a:extLst>
                <a:ext uri="{63B3BB69-23CF-44E3-9099-C40C66FF867C}">
                  <a14:compatExt spid="_x0000_s20513"/>
                </a:ext>
                <a:ext uri="{FF2B5EF4-FFF2-40B4-BE49-F238E27FC236}">
                  <a16:creationId xmlns:a16="http://schemas.microsoft.com/office/drawing/2014/main" id="{00000000-0008-0000-0700-00002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50800</xdr:colOff>
          <xdr:row>12</xdr:row>
          <xdr:rowOff>410633</xdr:rowOff>
        </xdr:from>
        <xdr:to>
          <xdr:col>3</xdr:col>
          <xdr:colOff>503767</xdr:colOff>
          <xdr:row>12</xdr:row>
          <xdr:rowOff>825500</xdr:rowOff>
        </xdr:to>
        <xdr:sp macro="" textlink="">
          <xdr:nvSpPr>
            <xdr:cNvPr id="20514" name="Object 34" hidden="1">
              <a:extLst>
                <a:ext uri="{63B3BB69-23CF-44E3-9099-C40C66FF867C}">
                  <a14:compatExt spid="_x0000_s20514"/>
                </a:ext>
                <a:ext uri="{FF2B5EF4-FFF2-40B4-BE49-F238E27FC236}">
                  <a16:creationId xmlns:a16="http://schemas.microsoft.com/office/drawing/2014/main" id="{00000000-0008-0000-0700-000022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84667</xdr:colOff>
          <xdr:row>13</xdr:row>
          <xdr:rowOff>368300</xdr:rowOff>
        </xdr:from>
        <xdr:to>
          <xdr:col>2</xdr:col>
          <xdr:colOff>706967</xdr:colOff>
          <xdr:row>13</xdr:row>
          <xdr:rowOff>774700</xdr:rowOff>
        </xdr:to>
        <xdr:sp macro="" textlink="">
          <xdr:nvSpPr>
            <xdr:cNvPr id="20516" name="Object 36" hidden="1">
              <a:extLst>
                <a:ext uri="{63B3BB69-23CF-44E3-9099-C40C66FF867C}">
                  <a14:compatExt spid="_x0000_s20516"/>
                </a:ext>
                <a:ext uri="{FF2B5EF4-FFF2-40B4-BE49-F238E27FC236}">
                  <a16:creationId xmlns:a16="http://schemas.microsoft.com/office/drawing/2014/main" id="{00000000-0008-0000-0700-000024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17</xdr:row>
          <xdr:rowOff>211667</xdr:rowOff>
        </xdr:from>
        <xdr:to>
          <xdr:col>2</xdr:col>
          <xdr:colOff>249767</xdr:colOff>
          <xdr:row>17</xdr:row>
          <xdr:rowOff>647700</xdr:rowOff>
        </xdr:to>
        <xdr:sp macro="" textlink="">
          <xdr:nvSpPr>
            <xdr:cNvPr id="20517" name="Object 37" hidden="1">
              <a:extLst>
                <a:ext uri="{63B3BB69-23CF-44E3-9099-C40C66FF867C}">
                  <a14:compatExt spid="_x0000_s20517"/>
                </a:ext>
                <a:ext uri="{FF2B5EF4-FFF2-40B4-BE49-F238E27FC236}">
                  <a16:creationId xmlns:a16="http://schemas.microsoft.com/office/drawing/2014/main" id="{00000000-0008-0000-0700-000025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182033</xdr:colOff>
      <xdr:row>37</xdr:row>
      <xdr:rowOff>29633</xdr:rowOff>
    </xdr:from>
    <xdr:to>
      <xdr:col>7</xdr:col>
      <xdr:colOff>393700</xdr:colOff>
      <xdr:row>67</xdr:row>
      <xdr:rowOff>8467</xdr:rowOff>
    </xdr:to>
    <xdr:graphicFrame macro="">
      <xdr:nvGraphicFramePr>
        <xdr:cNvPr id="52203" name="Диаграмма 1">
          <a:extLst>
            <a:ext uri="{FF2B5EF4-FFF2-40B4-BE49-F238E27FC236}">
              <a16:creationId xmlns:a16="http://schemas.microsoft.com/office/drawing/2014/main" id="{00000000-0008-0000-0800-0000EBC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287867</xdr:colOff>
      <xdr:row>69</xdr:row>
      <xdr:rowOff>67733</xdr:rowOff>
    </xdr:from>
    <xdr:to>
      <xdr:col>7</xdr:col>
      <xdr:colOff>177800</xdr:colOff>
      <xdr:row>90</xdr:row>
      <xdr:rowOff>46567</xdr:rowOff>
    </xdr:to>
    <xdr:graphicFrame macro="">
      <xdr:nvGraphicFramePr>
        <xdr:cNvPr id="52204" name="Диаграмма 2">
          <a:extLst>
            <a:ext uri="{FF2B5EF4-FFF2-40B4-BE49-F238E27FC236}">
              <a16:creationId xmlns:a16="http://schemas.microsoft.com/office/drawing/2014/main" id="{00000000-0008-0000-0800-0000ECC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42</xdr:row>
      <xdr:rowOff>55033</xdr:rowOff>
    </xdr:from>
    <xdr:to>
      <xdr:col>8</xdr:col>
      <xdr:colOff>0</xdr:colOff>
      <xdr:row>70</xdr:row>
      <xdr:rowOff>55033</xdr:rowOff>
    </xdr:to>
    <xdr:graphicFrame macro="">
      <xdr:nvGraphicFramePr>
        <xdr:cNvPr id="55275" name="Диаграмма 1">
          <a:extLst>
            <a:ext uri="{FF2B5EF4-FFF2-40B4-BE49-F238E27FC236}">
              <a16:creationId xmlns:a16="http://schemas.microsoft.com/office/drawing/2014/main" id="{00000000-0008-0000-0900-0000EBD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72</xdr:row>
      <xdr:rowOff>0</xdr:rowOff>
    </xdr:from>
    <xdr:to>
      <xdr:col>8</xdr:col>
      <xdr:colOff>0</xdr:colOff>
      <xdr:row>99</xdr:row>
      <xdr:rowOff>122767</xdr:rowOff>
    </xdr:to>
    <xdr:graphicFrame macro="">
      <xdr:nvGraphicFramePr>
        <xdr:cNvPr id="55276" name="Диаграмма 2">
          <a:extLst>
            <a:ext uri="{FF2B5EF4-FFF2-40B4-BE49-F238E27FC236}">
              <a16:creationId xmlns:a16="http://schemas.microsoft.com/office/drawing/2014/main" id="{00000000-0008-0000-0900-0000ECD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999067</xdr:colOff>
      <xdr:row>2</xdr:row>
      <xdr:rowOff>55033</xdr:rowOff>
    </xdr:from>
    <xdr:to>
      <xdr:col>2</xdr:col>
      <xdr:colOff>1274233</xdr:colOff>
      <xdr:row>2</xdr:row>
      <xdr:rowOff>313267</xdr:rowOff>
    </xdr:to>
    <xdr:pic>
      <xdr:nvPicPr>
        <xdr:cNvPr id="2812397" name="CommandButton1">
          <a:extLst>
            <a:ext uri="{FF2B5EF4-FFF2-40B4-BE49-F238E27FC236}">
              <a16:creationId xmlns:a16="http://schemas.microsoft.com/office/drawing/2014/main" id="{00000000-0008-0000-0C00-0000EDE92A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2467" y="393700"/>
          <a:ext cx="275166" cy="258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935567</xdr:colOff>
      <xdr:row>3</xdr:row>
      <xdr:rowOff>67733</xdr:rowOff>
    </xdr:from>
    <xdr:to>
      <xdr:col>2</xdr:col>
      <xdr:colOff>1236133</xdr:colOff>
      <xdr:row>3</xdr:row>
      <xdr:rowOff>313267</xdr:rowOff>
    </xdr:to>
    <xdr:pic>
      <xdr:nvPicPr>
        <xdr:cNvPr id="2812398" name="CommandButton2">
          <a:extLst>
            <a:ext uri="{FF2B5EF4-FFF2-40B4-BE49-F238E27FC236}">
              <a16:creationId xmlns:a16="http://schemas.microsoft.com/office/drawing/2014/main" id="{00000000-0008-0000-0C00-0000EEE92A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8967" y="757767"/>
          <a:ext cx="300566" cy="2455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1358900</xdr:colOff>
      <xdr:row>3</xdr:row>
      <xdr:rowOff>67733</xdr:rowOff>
    </xdr:from>
    <xdr:to>
      <xdr:col>2</xdr:col>
      <xdr:colOff>1659467</xdr:colOff>
      <xdr:row>3</xdr:row>
      <xdr:rowOff>313267</xdr:rowOff>
    </xdr:to>
    <xdr:pic>
      <xdr:nvPicPr>
        <xdr:cNvPr id="2812399" name="CommandButton3">
          <a:extLst>
            <a:ext uri="{FF2B5EF4-FFF2-40B4-BE49-F238E27FC236}">
              <a16:creationId xmlns:a16="http://schemas.microsoft.com/office/drawing/2014/main" id="{00000000-0008-0000-0C00-0000EFE92A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32300" y="757767"/>
          <a:ext cx="300567" cy="2455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oleObject" Target="../embeddings/oleObject6.bin"/><Relationship Id="rId18" Type="http://schemas.openxmlformats.org/officeDocument/2006/relationships/image" Target="../media/image9.emf"/><Relationship Id="rId3" Type="http://schemas.openxmlformats.org/officeDocument/2006/relationships/vmlDrawing" Target="../drawings/vmlDrawing7.vml"/><Relationship Id="rId21" Type="http://schemas.openxmlformats.org/officeDocument/2006/relationships/oleObject" Target="../embeddings/oleObject10.bin"/><Relationship Id="rId7" Type="http://schemas.openxmlformats.org/officeDocument/2006/relationships/image" Target="../media/image4.emf"/><Relationship Id="rId12" Type="http://schemas.openxmlformats.org/officeDocument/2006/relationships/image" Target="../media/image6.emf"/><Relationship Id="rId17" Type="http://schemas.openxmlformats.org/officeDocument/2006/relationships/oleObject" Target="../embeddings/oleObject8.bin"/><Relationship Id="rId2" Type="http://schemas.openxmlformats.org/officeDocument/2006/relationships/drawing" Target="../drawings/drawing3.xml"/><Relationship Id="rId16" Type="http://schemas.openxmlformats.org/officeDocument/2006/relationships/image" Target="../media/image8.emf"/><Relationship Id="rId20" Type="http://schemas.openxmlformats.org/officeDocument/2006/relationships/image" Target="../media/image10.emf"/><Relationship Id="rId1" Type="http://schemas.openxmlformats.org/officeDocument/2006/relationships/printerSettings" Target="../printerSettings/printerSettings8.bin"/><Relationship Id="rId6" Type="http://schemas.openxmlformats.org/officeDocument/2006/relationships/oleObject" Target="../embeddings/oleObject2.bin"/><Relationship Id="rId11" Type="http://schemas.openxmlformats.org/officeDocument/2006/relationships/oleObject" Target="../embeddings/oleObject5.bin"/><Relationship Id="rId5" Type="http://schemas.openxmlformats.org/officeDocument/2006/relationships/image" Target="../media/image3.emf"/><Relationship Id="rId15" Type="http://schemas.openxmlformats.org/officeDocument/2006/relationships/oleObject" Target="../embeddings/oleObject7.bin"/><Relationship Id="rId23" Type="http://schemas.openxmlformats.org/officeDocument/2006/relationships/comments" Target="../comments7.xml"/><Relationship Id="rId10" Type="http://schemas.openxmlformats.org/officeDocument/2006/relationships/oleObject" Target="../embeddings/oleObject4.bin"/><Relationship Id="rId19" Type="http://schemas.openxmlformats.org/officeDocument/2006/relationships/oleObject" Target="../embeddings/oleObject9.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image" Target="../media/image7.emf"/><Relationship Id="rId22" Type="http://schemas.openxmlformats.org/officeDocument/2006/relationships/image" Target="../media/image11.emf"/></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tabColor indexed="10"/>
    <pageSetUpPr fitToPage="1"/>
  </sheetPr>
  <dimension ref="A1:L38"/>
  <sheetViews>
    <sheetView zoomScaleNormal="100" zoomScaleSheetLayoutView="100" workbookViewId="0"/>
  </sheetViews>
  <sheetFormatPr defaultColWidth="9.17578125" defaultRowHeight="12.7"/>
  <cols>
    <col min="1" max="1" width="82.46875" style="1" customWidth="1"/>
    <col min="2" max="16384" width="9.17578125" style="1"/>
  </cols>
  <sheetData>
    <row r="1" spans="1:12" ht="44.2" customHeight="1">
      <c r="A1" s="395" t="s">
        <v>841</v>
      </c>
      <c r="C1" s="448" t="s">
        <v>405</v>
      </c>
      <c r="D1" s="448"/>
      <c r="E1" s="448"/>
      <c r="F1" s="448"/>
      <c r="G1" s="448"/>
      <c r="H1" s="448"/>
      <c r="I1" s="448"/>
      <c r="J1" s="448"/>
      <c r="K1" s="448"/>
      <c r="L1" s="448"/>
    </row>
    <row r="2" spans="1:12" ht="159.75" customHeight="1">
      <c r="A2" s="110" t="s">
        <v>43</v>
      </c>
      <c r="C2" s="448"/>
      <c r="D2" s="448"/>
      <c r="E2" s="448"/>
      <c r="F2" s="448"/>
      <c r="G2" s="448"/>
      <c r="H2" s="448"/>
      <c r="I2" s="448"/>
      <c r="J2" s="448"/>
      <c r="K2" s="448"/>
      <c r="L2" s="448"/>
    </row>
    <row r="3" spans="1:12" ht="35.200000000000003" customHeight="1">
      <c r="A3" s="72" t="s">
        <v>38</v>
      </c>
      <c r="C3" s="448"/>
      <c r="D3" s="448"/>
      <c r="E3" s="448"/>
      <c r="F3" s="448"/>
      <c r="G3" s="448"/>
      <c r="H3" s="448"/>
      <c r="I3" s="448"/>
      <c r="J3" s="448"/>
      <c r="K3" s="448"/>
      <c r="L3" s="448"/>
    </row>
    <row r="4" spans="1:12" ht="35.200000000000003" customHeight="1">
      <c r="A4" s="72" t="s">
        <v>39</v>
      </c>
      <c r="C4" s="448"/>
      <c r="D4" s="448"/>
      <c r="E4" s="448"/>
      <c r="F4" s="448"/>
      <c r="G4" s="448"/>
      <c r="H4" s="448"/>
      <c r="I4" s="448"/>
      <c r="J4" s="448"/>
      <c r="K4" s="448"/>
      <c r="L4" s="448"/>
    </row>
    <row r="5" spans="1:12" ht="58.7" customHeight="1">
      <c r="A5" s="73" t="s">
        <v>54</v>
      </c>
      <c r="C5" s="448" t="s">
        <v>406</v>
      </c>
      <c r="D5" s="448"/>
      <c r="E5" s="448"/>
      <c r="F5" s="448"/>
      <c r="G5" s="448"/>
      <c r="H5" s="448"/>
      <c r="I5" s="448"/>
      <c r="J5" s="448"/>
      <c r="K5" s="448"/>
      <c r="L5" s="448"/>
    </row>
    <row r="6" spans="1:12" ht="32.25" customHeight="1">
      <c r="A6" s="72" t="s">
        <v>242</v>
      </c>
      <c r="C6" s="448"/>
      <c r="D6" s="448"/>
      <c r="E6" s="448"/>
      <c r="F6" s="448"/>
      <c r="G6" s="448"/>
      <c r="H6" s="448"/>
      <c r="I6" s="448"/>
      <c r="J6" s="448"/>
      <c r="K6" s="448"/>
      <c r="L6" s="448"/>
    </row>
    <row r="7" spans="1:12" ht="123.1" customHeight="1">
      <c r="A7" s="110" t="s">
        <v>40</v>
      </c>
      <c r="C7" s="359"/>
    </row>
    <row r="8" spans="1:12" ht="88.6" customHeight="1">
      <c r="A8" s="73" t="s">
        <v>41</v>
      </c>
    </row>
    <row r="9" spans="1:12" ht="33.1" customHeight="1">
      <c r="A9" s="72" t="s">
        <v>243</v>
      </c>
    </row>
    <row r="10" spans="1:12" ht="110.95" customHeight="1">
      <c r="A10" s="109" t="s">
        <v>423</v>
      </c>
    </row>
    <row r="11" spans="1:12" ht="49.7" customHeight="1">
      <c r="A11" s="358" t="s">
        <v>1178</v>
      </c>
    </row>
    <row r="12" spans="1:12" ht="81" customHeight="1">
      <c r="A12" s="72" t="s">
        <v>244</v>
      </c>
    </row>
    <row r="13" spans="1:12" ht="105.75" customHeight="1">
      <c r="A13" s="72" t="s">
        <v>42</v>
      </c>
    </row>
    <row r="14" spans="1:12" ht="15">
      <c r="A14" s="71"/>
    </row>
    <row r="15" spans="1:12" ht="15">
      <c r="A15" s="71"/>
    </row>
    <row r="16" spans="1:12" ht="15">
      <c r="A16" s="71"/>
    </row>
    <row r="17" spans="1:1" ht="15">
      <c r="A17" s="71"/>
    </row>
    <row r="18" spans="1:1" ht="15">
      <c r="A18" s="71"/>
    </row>
    <row r="19" spans="1:1" ht="15">
      <c r="A19" s="71"/>
    </row>
    <row r="20" spans="1:1" ht="15">
      <c r="A20" s="71"/>
    </row>
    <row r="21" spans="1:1" ht="15">
      <c r="A21" s="71"/>
    </row>
    <row r="22" spans="1:1" ht="15">
      <c r="A22" s="71"/>
    </row>
    <row r="23" spans="1:1" ht="15">
      <c r="A23" s="71"/>
    </row>
    <row r="24" spans="1:1" ht="15">
      <c r="A24" s="71"/>
    </row>
    <row r="25" spans="1:1" ht="15">
      <c r="A25" s="71"/>
    </row>
    <row r="26" spans="1:1" ht="15">
      <c r="A26" s="71"/>
    </row>
    <row r="27" spans="1:1" ht="15">
      <c r="A27" s="71"/>
    </row>
    <row r="28" spans="1:1" ht="15">
      <c r="A28" s="71"/>
    </row>
    <row r="29" spans="1:1" ht="15">
      <c r="A29" s="71"/>
    </row>
    <row r="30" spans="1:1" ht="15">
      <c r="A30" s="71"/>
    </row>
    <row r="31" spans="1:1" ht="15">
      <c r="A31" s="71"/>
    </row>
    <row r="32" spans="1:1" ht="15">
      <c r="A32" s="71"/>
    </row>
    <row r="33" spans="1:1" ht="15">
      <c r="A33" s="71"/>
    </row>
    <row r="34" spans="1:1" ht="15">
      <c r="A34" s="71"/>
    </row>
    <row r="35" spans="1:1" ht="15">
      <c r="A35" s="71"/>
    </row>
    <row r="36" spans="1:1" ht="15">
      <c r="A36" s="71"/>
    </row>
    <row r="37" spans="1:1" ht="15">
      <c r="A37" s="71"/>
    </row>
    <row r="38" spans="1:1" ht="15">
      <c r="A38" s="71"/>
    </row>
  </sheetData>
  <sheetProtection formatCells="0" formatColumns="0" formatRows="0" insertColumns="0" insertRows="0" insertHyperlinks="0" deleteColumns="0" deleteRows="0" sort="0" autoFilter="0" pivotTables="0"/>
  <mergeCells count="2">
    <mergeCell ref="C1:L4"/>
    <mergeCell ref="C5:L6"/>
  </mergeCells>
  <phoneticPr fontId="5" type="noConversion"/>
  <pageMargins left="0.78740157480314965" right="0.39370078740157483" top="0.39370078740157483" bottom="0.19685039370078741" header="0.51181102362204722" footer="0.51181102362204722"/>
  <pageSetup paperSize="9" fitToHeight="0" orientation="portrait" blackAndWhite="1"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18">
    <tabColor indexed="29"/>
  </sheetPr>
  <dimension ref="A1:N104"/>
  <sheetViews>
    <sheetView zoomScale="110" zoomScaleNormal="110" zoomScaleSheetLayoutView="100" workbookViewId="0">
      <selection activeCell="A2" sqref="A2:H2"/>
    </sheetView>
  </sheetViews>
  <sheetFormatPr defaultColWidth="9.17578125" defaultRowHeight="12.7"/>
  <cols>
    <col min="1" max="1" width="4.29296875" style="20" customWidth="1"/>
    <col min="2" max="2" width="34.29296875" style="20" customWidth="1"/>
    <col min="3" max="3" width="10.17578125" style="20" customWidth="1"/>
    <col min="4" max="4" width="7" style="20" customWidth="1"/>
    <col min="5" max="5" width="10.29296875" style="20" customWidth="1"/>
    <col min="6" max="6" width="8.52734375" style="20" customWidth="1"/>
    <col min="7" max="7" width="10.46875" style="20" customWidth="1"/>
    <col min="8" max="8" width="8.29296875" style="20" customWidth="1"/>
    <col min="9" max="9" width="9.17578125" style="20"/>
    <col min="10" max="10" width="13.52734375" style="20" customWidth="1"/>
    <col min="11" max="11" width="14" style="20" customWidth="1"/>
    <col min="12" max="16384" width="9.17578125" style="20"/>
  </cols>
  <sheetData>
    <row r="1" spans="1:14">
      <c r="A1" s="19"/>
      <c r="B1" s="19"/>
      <c r="C1" s="19"/>
      <c r="D1" s="19"/>
      <c r="E1" s="19"/>
      <c r="F1" s="19"/>
      <c r="G1" s="19"/>
      <c r="H1" s="19"/>
    </row>
    <row r="2" spans="1:14" ht="13.7">
      <c r="A2" s="839" t="s">
        <v>379</v>
      </c>
      <c r="B2" s="840"/>
      <c r="C2" s="840"/>
      <c r="D2" s="840"/>
      <c r="E2" s="840"/>
      <c r="F2" s="840"/>
      <c r="G2" s="840"/>
      <c r="H2" s="840"/>
    </row>
    <row r="3" spans="1:14" ht="13.7">
      <c r="A3" s="823"/>
      <c r="B3" s="823"/>
      <c r="C3" s="823"/>
      <c r="D3" s="823"/>
      <c r="E3" s="823"/>
      <c r="F3" s="823"/>
      <c r="G3" s="823"/>
      <c r="H3" s="823"/>
    </row>
    <row r="4" spans="1:14">
      <c r="A4" s="19"/>
      <c r="B4" s="19"/>
      <c r="C4" s="19"/>
      <c r="D4" s="19"/>
      <c r="E4" s="19"/>
      <c r="F4" s="19"/>
      <c r="G4" s="19"/>
      <c r="H4" s="19"/>
    </row>
    <row r="5" spans="1:14" ht="24.1" customHeight="1">
      <c r="A5" s="599" t="s">
        <v>1050</v>
      </c>
      <c r="B5" s="599" t="s">
        <v>321</v>
      </c>
      <c r="C5" s="812" t="s">
        <v>354</v>
      </c>
      <c r="D5" s="813"/>
      <c r="E5" s="813"/>
      <c r="F5" s="813"/>
      <c r="G5" s="813"/>
      <c r="H5" s="813"/>
    </row>
    <row r="6" spans="1:14" ht="23.25" customHeight="1">
      <c r="A6" s="844"/>
      <c r="B6" s="844"/>
      <c r="C6" s="846">
        <f>Баланс!F33</f>
        <v>44561</v>
      </c>
      <c r="D6" s="847"/>
      <c r="E6" s="846">
        <f>Баланс!G33</f>
        <v>44196</v>
      </c>
      <c r="F6" s="847"/>
      <c r="G6" s="812" t="s">
        <v>322</v>
      </c>
      <c r="H6" s="813"/>
    </row>
    <row r="7" spans="1:14" ht="42.1" customHeight="1">
      <c r="A7" s="600"/>
      <c r="B7" s="600"/>
      <c r="C7" s="24" t="s">
        <v>323</v>
      </c>
      <c r="D7" s="24" t="s">
        <v>325</v>
      </c>
      <c r="E7" s="24" t="s">
        <v>323</v>
      </c>
      <c r="F7" s="24" t="s">
        <v>325</v>
      </c>
      <c r="G7" s="24" t="s">
        <v>323</v>
      </c>
      <c r="H7" s="24" t="s">
        <v>325</v>
      </c>
    </row>
    <row r="8" spans="1:14">
      <c r="A8" s="47">
        <v>1</v>
      </c>
      <c r="B8" s="47">
        <v>2</v>
      </c>
      <c r="C8" s="47">
        <v>3</v>
      </c>
      <c r="D8" s="47">
        <v>4</v>
      </c>
      <c r="E8" s="47">
        <v>5</v>
      </c>
      <c r="F8" s="47">
        <v>6</v>
      </c>
      <c r="G8" s="47">
        <v>7</v>
      </c>
      <c r="H8" s="47">
        <v>8</v>
      </c>
    </row>
    <row r="9" spans="1:14" ht="15.1" customHeight="1">
      <c r="A9" s="50" t="s">
        <v>702</v>
      </c>
      <c r="B9" s="63" t="s">
        <v>380</v>
      </c>
      <c r="C9" s="57">
        <f>Баланс!F78</f>
        <v>-1020</v>
      </c>
      <c r="D9" s="65">
        <f t="shared" ref="D9:D14" si="0">IF($C$21=0,0,C9/$C$21)</f>
        <v>-3.2508924018357983E-2</v>
      </c>
      <c r="E9" s="57">
        <f>Баланс!G78</f>
        <v>6754</v>
      </c>
      <c r="F9" s="65">
        <f t="shared" ref="F9:F14" si="1">IF($E$21=0,0,E9/$E$21)</f>
        <v>0.18306499701848539</v>
      </c>
      <c r="G9" s="57">
        <f>C9-E9</f>
        <v>-7774</v>
      </c>
      <c r="H9" s="53">
        <f>D9-F9</f>
        <v>-0.21557392103684336</v>
      </c>
      <c r="I9" s="22"/>
      <c r="J9" s="130">
        <f>C6</f>
        <v>44561</v>
      </c>
      <c r="K9" s="130">
        <f>E6</f>
        <v>44196</v>
      </c>
      <c r="L9" s="54" t="s">
        <v>711</v>
      </c>
      <c r="M9" s="22"/>
      <c r="N9" s="22"/>
    </row>
    <row r="10" spans="1:14" ht="33.75" customHeight="1">
      <c r="A10" s="50" t="s">
        <v>693</v>
      </c>
      <c r="B10" s="63" t="s">
        <v>703</v>
      </c>
      <c r="C10" s="57">
        <f>Баланс!F86</f>
        <v>54</v>
      </c>
      <c r="D10" s="65">
        <f t="shared" si="0"/>
        <v>1.7210606833248342E-3</v>
      </c>
      <c r="E10" s="57">
        <f>Баланс!G86</f>
        <v>3656</v>
      </c>
      <c r="F10" s="65">
        <f t="shared" si="1"/>
        <v>9.9094703745866541E-2</v>
      </c>
      <c r="G10" s="57">
        <f t="shared" ref="G10:G21" si="2">C10-E10</f>
        <v>-3602</v>
      </c>
      <c r="H10" s="53">
        <f t="shared" ref="H10:H20" si="3">D10-F10</f>
        <v>-9.7373643062541704E-2</v>
      </c>
      <c r="I10" s="54" t="s">
        <v>386</v>
      </c>
      <c r="J10" s="66">
        <f>C9</f>
        <v>-1020</v>
      </c>
      <c r="K10" s="66">
        <f>E9</f>
        <v>6754</v>
      </c>
      <c r="L10" s="66">
        <f>G9</f>
        <v>-7774</v>
      </c>
      <c r="M10" s="22"/>
      <c r="N10" s="22"/>
    </row>
    <row r="11" spans="1:14" ht="25.35">
      <c r="A11" s="50" t="s">
        <v>694</v>
      </c>
      <c r="B11" s="63" t="s">
        <v>704</v>
      </c>
      <c r="C11" s="57">
        <f>Баланс!F104</f>
        <v>32342</v>
      </c>
      <c r="D11" s="65">
        <f t="shared" si="0"/>
        <v>1.0307878633350331</v>
      </c>
      <c r="E11" s="57">
        <f>Баланс!G104</f>
        <v>26484</v>
      </c>
      <c r="F11" s="65">
        <f t="shared" si="1"/>
        <v>0.71784029923564807</v>
      </c>
      <c r="G11" s="57">
        <f t="shared" si="2"/>
        <v>5858</v>
      </c>
      <c r="H11" s="53">
        <f t="shared" si="3"/>
        <v>0.31294756409938507</v>
      </c>
      <c r="I11" s="54" t="s">
        <v>710</v>
      </c>
      <c r="J11" s="66">
        <f>C10+C11</f>
        <v>32396</v>
      </c>
      <c r="K11" s="66">
        <f>E10+E11</f>
        <v>30140</v>
      </c>
      <c r="L11" s="66">
        <f>G10+G11</f>
        <v>2256</v>
      </c>
      <c r="M11" s="22"/>
      <c r="N11" s="22"/>
    </row>
    <row r="12" spans="1:14" ht="27" customHeight="1">
      <c r="A12" s="50" t="s">
        <v>695</v>
      </c>
      <c r="B12" s="62" t="s">
        <v>705</v>
      </c>
      <c r="C12" s="57">
        <f>Баланс!F88</f>
        <v>7099</v>
      </c>
      <c r="D12" s="67">
        <f t="shared" si="0"/>
        <v>0.22625573686894443</v>
      </c>
      <c r="E12" s="57">
        <f>Баланс!G88</f>
        <v>6696</v>
      </c>
      <c r="F12" s="67">
        <f t="shared" si="1"/>
        <v>0.18149292567897218</v>
      </c>
      <c r="G12" s="57">
        <f t="shared" si="2"/>
        <v>403</v>
      </c>
      <c r="H12" s="58">
        <f t="shared" si="3"/>
        <v>4.4762811189972246E-2</v>
      </c>
      <c r="I12" s="22"/>
      <c r="J12" s="22"/>
      <c r="K12" s="22"/>
      <c r="L12" s="22"/>
      <c r="M12" s="22"/>
      <c r="N12" s="22"/>
    </row>
    <row r="13" spans="1:14" ht="27" customHeight="1">
      <c r="A13" s="50" t="s">
        <v>696</v>
      </c>
      <c r="B13" s="56" t="s">
        <v>384</v>
      </c>
      <c r="C13" s="57">
        <f>Баланс!F89</f>
        <v>14077</v>
      </c>
      <c r="D13" s="67">
        <f t="shared" si="0"/>
        <v>0.44865502294747578</v>
      </c>
      <c r="E13" s="57">
        <f>Баланс!G89</f>
        <v>11741</v>
      </c>
      <c r="F13" s="67">
        <f t="shared" si="1"/>
        <v>0.31823602753835312</v>
      </c>
      <c r="G13" s="57">
        <f t="shared" si="2"/>
        <v>2336</v>
      </c>
      <c r="H13" s="58">
        <f t="shared" si="3"/>
        <v>0.13041899540912266</v>
      </c>
      <c r="I13" s="22"/>
      <c r="J13" s="130">
        <f>C6</f>
        <v>44561</v>
      </c>
      <c r="K13" s="130">
        <f>E6</f>
        <v>44196</v>
      </c>
      <c r="L13" s="54" t="s">
        <v>711</v>
      </c>
      <c r="M13" s="22"/>
      <c r="N13" s="22"/>
    </row>
    <row r="14" spans="1:14" ht="25.35">
      <c r="A14" s="50" t="s">
        <v>697</v>
      </c>
      <c r="B14" s="56" t="s">
        <v>391</v>
      </c>
      <c r="C14" s="57">
        <f>Баланс!F90</f>
        <v>11156</v>
      </c>
      <c r="D14" s="67">
        <f t="shared" si="0"/>
        <v>0.35555838857725652</v>
      </c>
      <c r="E14" s="57">
        <f>Баланс!G90</f>
        <v>8042</v>
      </c>
      <c r="F14" s="67">
        <f t="shared" si="1"/>
        <v>0.21797582262698542</v>
      </c>
      <c r="G14" s="57">
        <f t="shared" si="2"/>
        <v>3114</v>
      </c>
      <c r="H14" s="58">
        <f t="shared" si="3"/>
        <v>0.1375825659502711</v>
      </c>
      <c r="I14" s="46" t="s">
        <v>386</v>
      </c>
      <c r="J14" s="60">
        <f>D9</f>
        <v>-3.2508924018357983E-2</v>
      </c>
      <c r="K14" s="60">
        <f>F9</f>
        <v>0.18306499701848539</v>
      </c>
      <c r="L14" s="60">
        <f>H9</f>
        <v>-0.21557392103684336</v>
      </c>
      <c r="M14" s="22"/>
      <c r="N14" s="22"/>
    </row>
    <row r="15" spans="1:14">
      <c r="A15" s="50" t="s">
        <v>387</v>
      </c>
      <c r="B15" s="56" t="s">
        <v>389</v>
      </c>
      <c r="C15" s="57">
        <f>Баланс!F94</f>
        <v>237</v>
      </c>
      <c r="D15" s="67">
        <f t="shared" ref="D15:D20" si="4">IF($C$21=0,0,C15/$C$21)</f>
        <v>7.5535441101478836E-3</v>
      </c>
      <c r="E15" s="57">
        <f>Баланс!G94</f>
        <v>346</v>
      </c>
      <c r="F15" s="67">
        <f t="shared" ref="F15:F20" si="5">IF($E$21=0,0,E15/$E$21)</f>
        <v>9.3782186805442622E-3</v>
      </c>
      <c r="G15" s="57">
        <f t="shared" si="2"/>
        <v>-109</v>
      </c>
      <c r="H15" s="58">
        <f t="shared" si="3"/>
        <v>-1.8246745703963787E-3</v>
      </c>
      <c r="I15" s="46"/>
      <c r="J15" s="60"/>
      <c r="K15" s="60"/>
      <c r="L15" s="60"/>
      <c r="M15" s="22"/>
      <c r="N15" s="22"/>
    </row>
    <row r="16" spans="1:14" ht="25.35">
      <c r="A16" s="50" t="s">
        <v>388</v>
      </c>
      <c r="B16" s="62" t="s">
        <v>390</v>
      </c>
      <c r="C16" s="57">
        <f>Баланс!F95</f>
        <v>76</v>
      </c>
      <c r="D16" s="67">
        <f t="shared" si="4"/>
        <v>2.422233554309026E-3</v>
      </c>
      <c r="E16" s="57">
        <f>Баланс!G95</f>
        <v>65</v>
      </c>
      <c r="F16" s="67">
        <f t="shared" si="5"/>
        <v>1.7618040873854828E-3</v>
      </c>
      <c r="G16" s="57">
        <f t="shared" si="2"/>
        <v>11</v>
      </c>
      <c r="H16" s="58">
        <f t="shared" si="3"/>
        <v>6.6042946692354315E-4</v>
      </c>
      <c r="I16" s="46"/>
      <c r="J16" s="60"/>
      <c r="K16" s="60"/>
      <c r="L16" s="60"/>
      <c r="M16" s="22"/>
      <c r="N16" s="22"/>
    </row>
    <row r="17" spans="1:14" ht="33.75" customHeight="1">
      <c r="A17" s="68" t="s">
        <v>698</v>
      </c>
      <c r="B17" s="56" t="s">
        <v>383</v>
      </c>
      <c r="C17" s="57">
        <f>Баланс!F100</f>
        <v>0</v>
      </c>
      <c r="D17" s="67">
        <f t="shared" si="4"/>
        <v>0</v>
      </c>
      <c r="E17" s="57">
        <f>Баланс!G100</f>
        <v>0</v>
      </c>
      <c r="F17" s="67">
        <f t="shared" si="5"/>
        <v>0</v>
      </c>
      <c r="G17" s="57">
        <f t="shared" si="2"/>
        <v>0</v>
      </c>
      <c r="H17" s="58">
        <f t="shared" si="3"/>
        <v>0</v>
      </c>
      <c r="I17" s="46" t="s">
        <v>710</v>
      </c>
      <c r="J17" s="60">
        <f>D10+D11</f>
        <v>1.032508924018358</v>
      </c>
      <c r="K17" s="60">
        <f>F10+F11</f>
        <v>0.81693500298151456</v>
      </c>
      <c r="L17" s="60">
        <f>H10+H11</f>
        <v>0.21557392103684336</v>
      </c>
      <c r="M17" s="22"/>
      <c r="N17" s="22"/>
    </row>
    <row r="18" spans="1:14">
      <c r="A18" s="50" t="s">
        <v>699</v>
      </c>
      <c r="B18" s="56" t="s">
        <v>385</v>
      </c>
      <c r="C18" s="57">
        <f>Баланс!F101</f>
        <v>10</v>
      </c>
      <c r="D18" s="67">
        <f t="shared" si="4"/>
        <v>3.187149413564508E-4</v>
      </c>
      <c r="E18" s="57">
        <f>Баланс!G101</f>
        <v>5</v>
      </c>
      <c r="F18" s="67">
        <f t="shared" si="5"/>
        <v>1.3552339133734482E-4</v>
      </c>
      <c r="G18" s="57">
        <f t="shared" si="2"/>
        <v>5</v>
      </c>
      <c r="H18" s="58">
        <f t="shared" si="3"/>
        <v>1.8319155001910597E-4</v>
      </c>
      <c r="I18" s="22" t="s">
        <v>712</v>
      </c>
      <c r="J18" s="60">
        <f>D21</f>
        <v>1</v>
      </c>
      <c r="K18" s="60">
        <f>F21</f>
        <v>1</v>
      </c>
      <c r="L18" s="22"/>
      <c r="M18" s="22"/>
      <c r="N18" s="22"/>
    </row>
    <row r="19" spans="1:14">
      <c r="A19" s="50" t="s">
        <v>700</v>
      </c>
      <c r="B19" s="56" t="s">
        <v>382</v>
      </c>
      <c r="C19" s="57">
        <f>Баланс!F102</f>
        <v>0</v>
      </c>
      <c r="D19" s="67">
        <f t="shared" si="4"/>
        <v>0</v>
      </c>
      <c r="E19" s="57">
        <f>Баланс!G102</f>
        <v>0</v>
      </c>
      <c r="F19" s="67">
        <f t="shared" si="5"/>
        <v>0</v>
      </c>
      <c r="G19" s="57">
        <f t="shared" si="2"/>
        <v>0</v>
      </c>
      <c r="H19" s="58">
        <f t="shared" si="3"/>
        <v>0</v>
      </c>
      <c r="I19" s="22"/>
      <c r="J19" s="22"/>
      <c r="K19" s="22"/>
      <c r="L19" s="22"/>
      <c r="M19" s="22"/>
      <c r="N19" s="22"/>
    </row>
    <row r="20" spans="1:14" ht="24.75" customHeight="1">
      <c r="A20" s="50" t="s">
        <v>701</v>
      </c>
      <c r="B20" s="69" t="s">
        <v>381</v>
      </c>
      <c r="C20" s="57">
        <f>Баланс!F103</f>
        <v>0</v>
      </c>
      <c r="D20" s="67">
        <f t="shared" si="4"/>
        <v>0</v>
      </c>
      <c r="E20" s="57">
        <f>Баланс!G103</f>
        <v>0</v>
      </c>
      <c r="F20" s="67">
        <f t="shared" si="5"/>
        <v>0</v>
      </c>
      <c r="G20" s="57">
        <f t="shared" si="2"/>
        <v>0</v>
      </c>
      <c r="H20" s="58">
        <f t="shared" si="3"/>
        <v>0</v>
      </c>
    </row>
    <row r="21" spans="1:14">
      <c r="A21" s="50"/>
      <c r="B21" s="63" t="s">
        <v>706</v>
      </c>
      <c r="C21" s="52">
        <f>Баланс!F105</f>
        <v>31376</v>
      </c>
      <c r="D21" s="65">
        <v>1</v>
      </c>
      <c r="E21" s="52">
        <f>Баланс!G105</f>
        <v>36894</v>
      </c>
      <c r="F21" s="53">
        <v>1</v>
      </c>
      <c r="G21" s="57">
        <f t="shared" si="2"/>
        <v>-5518</v>
      </c>
      <c r="H21" s="70" t="s">
        <v>707</v>
      </c>
    </row>
    <row r="22" spans="1:14" s="18" customFormat="1" ht="11.35" customHeight="1">
      <c r="A22" s="17"/>
      <c r="B22" s="17"/>
      <c r="C22" s="17"/>
      <c r="D22" s="17"/>
      <c r="E22" s="17"/>
      <c r="F22" s="17"/>
      <c r="G22" s="17"/>
      <c r="H22" s="17"/>
    </row>
    <row r="23" spans="1:14" s="18" customFormat="1" ht="11.35" customHeight="1">
      <c r="A23" s="842" t="s">
        <v>692</v>
      </c>
      <c r="B23" s="842"/>
      <c r="C23" s="17"/>
      <c r="D23" s="17"/>
      <c r="E23" s="17"/>
      <c r="F23" s="17"/>
      <c r="G23" s="17"/>
      <c r="H23" s="17"/>
    </row>
    <row r="24" spans="1:14" s="18" customFormat="1" ht="2.95" customHeight="1">
      <c r="A24" s="17"/>
      <c r="B24" s="17"/>
      <c r="C24" s="17"/>
      <c r="D24" s="17"/>
      <c r="E24" s="17"/>
      <c r="F24" s="17"/>
      <c r="G24" s="17"/>
      <c r="H24" s="17"/>
    </row>
    <row r="25" spans="1:14" s="18" customFormat="1" ht="11.35" customHeight="1">
      <c r="A25" s="843"/>
      <c r="B25" s="843"/>
      <c r="C25" s="843"/>
      <c r="D25" s="843"/>
      <c r="E25" s="843"/>
      <c r="F25" s="843"/>
      <c r="G25" s="843"/>
      <c r="H25" s="843"/>
    </row>
    <row r="26" spans="1:14" s="18" customFormat="1" ht="2.95" customHeight="1">
      <c r="A26" s="17"/>
      <c r="B26" s="17"/>
      <c r="C26" s="17"/>
      <c r="D26" s="17"/>
      <c r="E26" s="17"/>
      <c r="F26" s="17"/>
      <c r="G26" s="17"/>
      <c r="H26" s="17"/>
    </row>
    <row r="27" spans="1:14" s="18" customFormat="1" ht="11.35" customHeight="1">
      <c r="A27" s="843"/>
      <c r="B27" s="843"/>
      <c r="C27" s="843"/>
      <c r="D27" s="843"/>
      <c r="E27" s="843"/>
      <c r="F27" s="843"/>
      <c r="G27" s="843"/>
      <c r="H27" s="843"/>
    </row>
    <row r="28" spans="1:14" s="18" customFormat="1" ht="2.95" customHeight="1">
      <c r="A28" s="17"/>
      <c r="B28" s="17"/>
      <c r="C28" s="17"/>
      <c r="D28" s="17"/>
      <c r="E28" s="17"/>
      <c r="F28" s="17"/>
      <c r="G28" s="17"/>
      <c r="H28" s="17"/>
    </row>
    <row r="29" spans="1:14" s="18" customFormat="1" ht="11.35" customHeight="1">
      <c r="A29" s="843"/>
      <c r="B29" s="843"/>
      <c r="C29" s="843"/>
      <c r="D29" s="843"/>
      <c r="E29" s="843"/>
      <c r="F29" s="843"/>
      <c r="G29" s="843"/>
      <c r="H29" s="843"/>
    </row>
    <row r="30" spans="1:14" s="18" customFormat="1" ht="2.95" customHeight="1">
      <c r="A30" s="17"/>
      <c r="B30" s="17"/>
      <c r="C30" s="17"/>
      <c r="D30" s="17"/>
      <c r="E30" s="17"/>
      <c r="F30" s="17"/>
      <c r="G30" s="17"/>
      <c r="H30" s="17"/>
    </row>
    <row r="31" spans="1:14" s="18" customFormat="1" ht="11.35" customHeight="1">
      <c r="A31" s="843"/>
      <c r="B31" s="843"/>
      <c r="C31" s="843"/>
      <c r="D31" s="843"/>
      <c r="E31" s="843"/>
      <c r="F31" s="843"/>
      <c r="G31" s="843"/>
      <c r="H31" s="843"/>
    </row>
    <row r="32" spans="1:14" s="18" customFormat="1" ht="2.95" customHeight="1">
      <c r="A32" s="17"/>
      <c r="B32" s="17"/>
      <c r="C32" s="17"/>
      <c r="D32" s="17"/>
      <c r="E32" s="17"/>
      <c r="F32" s="17"/>
      <c r="G32" s="17"/>
      <c r="H32" s="17"/>
    </row>
    <row r="33" spans="1:8" s="18" customFormat="1" ht="11.35" customHeight="1">
      <c r="A33" s="843"/>
      <c r="B33" s="843"/>
      <c r="C33" s="843"/>
      <c r="D33" s="843"/>
      <c r="E33" s="843"/>
      <c r="F33" s="843"/>
      <c r="G33" s="843"/>
      <c r="H33" s="843"/>
    </row>
    <row r="34" spans="1:8" s="18" customFormat="1" ht="11.35" customHeight="1">
      <c r="A34" s="843"/>
      <c r="B34" s="843"/>
      <c r="C34" s="843"/>
      <c r="D34" s="843"/>
      <c r="E34" s="843"/>
      <c r="F34" s="843"/>
      <c r="G34" s="843"/>
      <c r="H34" s="843"/>
    </row>
    <row r="35" spans="1:8" s="18" customFormat="1" ht="2.95" customHeight="1">
      <c r="A35" s="17"/>
      <c r="B35" s="17"/>
      <c r="C35" s="17"/>
      <c r="D35" s="17"/>
      <c r="E35" s="17"/>
      <c r="F35" s="17"/>
      <c r="G35" s="17"/>
      <c r="H35" s="17"/>
    </row>
    <row r="36" spans="1:8" s="18" customFormat="1" ht="11.35" customHeight="1">
      <c r="A36" s="843"/>
      <c r="B36" s="843"/>
      <c r="C36" s="843"/>
      <c r="D36" s="843"/>
      <c r="E36" s="843"/>
      <c r="F36" s="843"/>
      <c r="G36" s="843"/>
      <c r="H36" s="843"/>
    </row>
    <row r="37" spans="1:8" s="18" customFormat="1" ht="2.95" customHeight="1">
      <c r="A37" s="17"/>
      <c r="B37" s="17"/>
      <c r="C37" s="17"/>
      <c r="D37" s="17"/>
      <c r="E37" s="17"/>
      <c r="F37" s="17"/>
      <c r="G37" s="17"/>
      <c r="H37" s="17"/>
    </row>
    <row r="38" spans="1:8" s="18" customFormat="1" ht="11.35" customHeight="1">
      <c r="A38" s="843"/>
      <c r="B38" s="843"/>
      <c r="C38" s="843"/>
      <c r="D38" s="843"/>
      <c r="E38" s="843"/>
      <c r="F38" s="843"/>
      <c r="G38" s="843"/>
      <c r="H38" s="843"/>
    </row>
    <row r="39" spans="1:8" s="18" customFormat="1" ht="11.35" customHeight="1">
      <c r="A39" s="17"/>
      <c r="B39" s="17"/>
      <c r="C39" s="17"/>
      <c r="D39" s="17"/>
      <c r="E39" s="17"/>
      <c r="F39" s="17"/>
      <c r="G39" s="17"/>
      <c r="H39" s="17"/>
    </row>
    <row r="40" spans="1:8" s="18" customFormat="1" ht="11.35" customHeight="1">
      <c r="A40" s="17"/>
      <c r="B40" s="17"/>
      <c r="C40" s="17"/>
      <c r="D40" s="17"/>
      <c r="E40" s="17"/>
      <c r="F40" s="17"/>
      <c r="G40" s="17"/>
      <c r="H40" s="17"/>
    </row>
    <row r="41" spans="1:8" s="18" customFormat="1" ht="11.35" customHeight="1">
      <c r="A41" s="17"/>
      <c r="B41" s="17"/>
      <c r="C41" s="17"/>
      <c r="D41" s="17"/>
      <c r="E41" s="17"/>
      <c r="F41" s="17"/>
      <c r="G41" s="17"/>
      <c r="H41" s="17"/>
    </row>
    <row r="42" spans="1:8" s="18" customFormat="1" ht="11.35" customHeight="1">
      <c r="A42" s="17"/>
      <c r="B42" s="17"/>
      <c r="C42" s="17"/>
      <c r="D42" s="17"/>
      <c r="E42" s="17"/>
      <c r="F42" s="17"/>
      <c r="G42" s="17"/>
      <c r="H42" s="17"/>
    </row>
    <row r="43" spans="1:8" s="18" customFormat="1" ht="11.35" customHeight="1">
      <c r="A43" s="17"/>
      <c r="B43" s="17"/>
      <c r="C43" s="17"/>
      <c r="D43" s="17"/>
      <c r="E43" s="17"/>
      <c r="F43" s="17"/>
      <c r="G43" s="17"/>
      <c r="H43" s="17"/>
    </row>
    <row r="44" spans="1:8" s="18" customFormat="1" ht="11.35" customHeight="1">
      <c r="A44" s="17"/>
      <c r="B44" s="17"/>
      <c r="C44" s="17"/>
      <c r="D44" s="17"/>
      <c r="E44" s="17"/>
      <c r="F44" s="17"/>
      <c r="G44" s="17"/>
      <c r="H44" s="17"/>
    </row>
    <row r="45" spans="1:8" s="18" customFormat="1" ht="11.35" customHeight="1">
      <c r="A45" s="17"/>
      <c r="B45" s="17"/>
      <c r="C45" s="17"/>
      <c r="D45" s="17"/>
      <c r="E45" s="17"/>
      <c r="F45" s="17"/>
      <c r="G45" s="17"/>
      <c r="H45" s="17"/>
    </row>
    <row r="46" spans="1:8" s="18" customFormat="1" ht="11.35" customHeight="1">
      <c r="A46" s="17"/>
      <c r="B46" s="17"/>
      <c r="C46" s="17"/>
      <c r="D46" s="17"/>
      <c r="E46" s="17"/>
      <c r="F46" s="17"/>
      <c r="G46" s="17"/>
      <c r="H46" s="17"/>
    </row>
    <row r="47" spans="1:8" s="18" customFormat="1" ht="11.35" customHeight="1">
      <c r="A47" s="17"/>
      <c r="B47" s="17"/>
      <c r="C47" s="17"/>
      <c r="D47" s="17"/>
      <c r="E47" s="17"/>
      <c r="F47" s="17"/>
      <c r="G47" s="17"/>
      <c r="H47" s="17"/>
    </row>
    <row r="48" spans="1:8" s="18" customFormat="1" ht="11.35" customHeight="1">
      <c r="A48" s="17"/>
      <c r="B48" s="17"/>
      <c r="C48" s="17"/>
      <c r="D48" s="17"/>
      <c r="E48" s="17"/>
      <c r="F48" s="17"/>
      <c r="G48" s="17"/>
      <c r="H48" s="17"/>
    </row>
    <row r="49" spans="1:8" s="18" customFormat="1" ht="11.35" customHeight="1">
      <c r="A49" s="17"/>
      <c r="B49" s="17"/>
      <c r="C49" s="17"/>
      <c r="D49" s="17"/>
      <c r="E49" s="17"/>
      <c r="F49" s="17"/>
      <c r="G49" s="17"/>
      <c r="H49" s="17"/>
    </row>
    <row r="50" spans="1:8" s="18" customFormat="1" ht="11.35" customHeight="1">
      <c r="A50" s="17"/>
      <c r="B50" s="17"/>
      <c r="C50" s="17"/>
      <c r="D50" s="17"/>
      <c r="E50" s="17"/>
      <c r="F50" s="17"/>
      <c r="G50" s="17"/>
      <c r="H50" s="17"/>
    </row>
    <row r="51" spans="1:8" s="18" customFormat="1" ht="11.35" customHeight="1">
      <c r="A51" s="17"/>
      <c r="B51" s="17"/>
      <c r="C51" s="17"/>
      <c r="D51" s="17"/>
      <c r="E51" s="17"/>
      <c r="F51" s="17"/>
      <c r="G51" s="17"/>
      <c r="H51" s="17"/>
    </row>
    <row r="52" spans="1:8" s="18" customFormat="1" ht="11.35" customHeight="1">
      <c r="A52" s="17"/>
      <c r="B52" s="17"/>
      <c r="C52" s="17"/>
      <c r="D52" s="17"/>
      <c r="E52" s="17"/>
      <c r="F52" s="17"/>
      <c r="G52" s="17"/>
      <c r="H52" s="17"/>
    </row>
    <row r="53" spans="1:8" s="18" customFormat="1" ht="11.35" customHeight="1">
      <c r="A53" s="17"/>
      <c r="B53" s="17"/>
      <c r="C53" s="17"/>
      <c r="D53" s="17"/>
      <c r="E53" s="17"/>
      <c r="F53" s="17"/>
      <c r="G53" s="17"/>
      <c r="H53" s="17"/>
    </row>
    <row r="54" spans="1:8" s="18" customFormat="1" ht="11.35" customHeight="1">
      <c r="A54" s="17"/>
      <c r="B54" s="17"/>
      <c r="C54" s="17"/>
      <c r="D54" s="17"/>
      <c r="E54" s="17"/>
      <c r="F54" s="17"/>
      <c r="G54" s="17"/>
      <c r="H54" s="17"/>
    </row>
    <row r="55" spans="1:8" s="18" customFormat="1" ht="11.35" customHeight="1">
      <c r="A55" s="17"/>
      <c r="B55" s="17"/>
      <c r="C55" s="17"/>
      <c r="D55" s="17"/>
      <c r="E55" s="17"/>
      <c r="F55" s="17"/>
      <c r="G55" s="17"/>
      <c r="H55" s="17"/>
    </row>
    <row r="56" spans="1:8" s="18" customFormat="1" ht="11.35" customHeight="1">
      <c r="A56" s="17"/>
      <c r="B56" s="17"/>
      <c r="C56" s="17"/>
      <c r="D56" s="17"/>
      <c r="E56" s="17"/>
      <c r="F56" s="17"/>
      <c r="G56" s="17"/>
      <c r="H56" s="17"/>
    </row>
    <row r="57" spans="1:8" s="18" customFormat="1" ht="11.35" customHeight="1">
      <c r="A57" s="17"/>
      <c r="B57" s="17"/>
      <c r="C57" s="17"/>
      <c r="D57" s="17"/>
      <c r="E57" s="17"/>
      <c r="F57" s="17"/>
      <c r="G57" s="17"/>
      <c r="H57" s="17"/>
    </row>
    <row r="58" spans="1:8" s="18" customFormat="1" ht="11.35" customHeight="1">
      <c r="A58" s="17"/>
      <c r="B58" s="17"/>
      <c r="C58" s="17"/>
      <c r="D58" s="17"/>
      <c r="E58" s="17"/>
      <c r="F58" s="17"/>
      <c r="G58" s="17"/>
      <c r="H58" s="17"/>
    </row>
    <row r="59" spans="1:8" s="18" customFormat="1" ht="11.35" customHeight="1">
      <c r="A59" s="17"/>
      <c r="B59" s="17"/>
      <c r="C59" s="17"/>
      <c r="D59" s="17"/>
      <c r="E59" s="17"/>
      <c r="F59" s="17"/>
      <c r="G59" s="17"/>
      <c r="H59" s="17"/>
    </row>
    <row r="60" spans="1:8" s="18" customFormat="1" ht="11.35" customHeight="1">
      <c r="A60" s="17"/>
      <c r="B60" s="17"/>
      <c r="C60" s="17"/>
      <c r="D60" s="17"/>
      <c r="E60" s="17"/>
      <c r="F60" s="17"/>
      <c r="G60" s="17"/>
      <c r="H60" s="17"/>
    </row>
    <row r="61" spans="1:8" s="18" customFormat="1" ht="11.35" customHeight="1">
      <c r="A61" s="17"/>
      <c r="B61" s="17"/>
      <c r="C61" s="17"/>
      <c r="D61" s="17"/>
      <c r="E61" s="17"/>
      <c r="F61" s="17"/>
      <c r="G61" s="17"/>
      <c r="H61" s="17"/>
    </row>
    <row r="62" spans="1:8" s="18" customFormat="1" ht="11.35" customHeight="1">
      <c r="A62" s="17"/>
      <c r="B62" s="17"/>
      <c r="C62" s="17"/>
      <c r="D62" s="17"/>
      <c r="E62" s="17"/>
      <c r="F62" s="17"/>
      <c r="G62" s="17"/>
      <c r="H62" s="17"/>
    </row>
    <row r="63" spans="1:8" s="18" customFormat="1" ht="11.35" customHeight="1">
      <c r="A63" s="17"/>
      <c r="B63" s="17"/>
      <c r="C63" s="17"/>
      <c r="D63" s="17"/>
      <c r="E63" s="17"/>
      <c r="F63" s="17"/>
      <c r="G63" s="17"/>
      <c r="H63" s="17"/>
    </row>
    <row r="64" spans="1:8" s="18" customFormat="1" ht="11.35" customHeight="1">
      <c r="A64" s="17"/>
      <c r="B64" s="17"/>
      <c r="C64" s="17"/>
      <c r="D64" s="17"/>
      <c r="E64" s="17"/>
      <c r="F64" s="17"/>
      <c r="G64" s="17"/>
      <c r="H64" s="17"/>
    </row>
    <row r="65" spans="1:8" s="18" customFormat="1" ht="11.35" customHeight="1">
      <c r="A65" s="17"/>
      <c r="B65" s="17"/>
      <c r="C65" s="17"/>
      <c r="D65" s="17"/>
      <c r="E65" s="17"/>
      <c r="F65" s="17"/>
      <c r="G65" s="17"/>
      <c r="H65" s="17"/>
    </row>
    <row r="66" spans="1:8" s="18" customFormat="1" ht="11.35" customHeight="1">
      <c r="A66" s="17"/>
      <c r="B66" s="17"/>
      <c r="C66" s="17"/>
      <c r="D66" s="17"/>
      <c r="E66" s="17"/>
      <c r="F66" s="17"/>
      <c r="G66" s="17"/>
      <c r="H66" s="17"/>
    </row>
    <row r="67" spans="1:8" s="18" customFormat="1" ht="11.35" customHeight="1">
      <c r="A67" s="17"/>
      <c r="B67" s="17"/>
      <c r="C67" s="17"/>
      <c r="D67" s="17"/>
      <c r="E67" s="17"/>
      <c r="F67" s="17"/>
      <c r="G67" s="17"/>
      <c r="H67" s="17"/>
    </row>
    <row r="68" spans="1:8" s="18" customFormat="1" ht="11.35" customHeight="1">
      <c r="A68" s="17"/>
      <c r="B68" s="17"/>
      <c r="C68" s="17"/>
      <c r="D68" s="17"/>
      <c r="E68" s="17"/>
      <c r="F68" s="17"/>
      <c r="G68" s="17"/>
      <c r="H68" s="17"/>
    </row>
    <row r="69" spans="1:8" s="18" customFormat="1" ht="11.35" customHeight="1">
      <c r="A69" s="17"/>
      <c r="B69" s="17"/>
      <c r="C69" s="17"/>
      <c r="D69" s="17"/>
      <c r="E69" s="17"/>
      <c r="F69" s="17"/>
      <c r="G69" s="17"/>
      <c r="H69" s="17"/>
    </row>
    <row r="70" spans="1:8" s="18" customFormat="1" ht="11.35" customHeight="1">
      <c r="A70" s="17"/>
      <c r="B70" s="17"/>
      <c r="C70" s="17"/>
      <c r="D70" s="17"/>
      <c r="E70" s="17"/>
      <c r="F70" s="17"/>
      <c r="G70" s="17"/>
      <c r="H70" s="17"/>
    </row>
    <row r="71" spans="1:8" s="18" customFormat="1" ht="11.35" customHeight="1">
      <c r="A71" s="17"/>
      <c r="B71" s="17"/>
      <c r="C71" s="17"/>
      <c r="D71" s="17"/>
      <c r="E71" s="17"/>
      <c r="F71" s="17"/>
      <c r="G71" s="17"/>
      <c r="H71" s="17"/>
    </row>
    <row r="72" spans="1:8" s="18" customFormat="1" ht="11.35" customHeight="1">
      <c r="A72" s="17"/>
      <c r="B72" s="17"/>
      <c r="C72" s="17"/>
      <c r="D72" s="17"/>
      <c r="E72" s="17"/>
      <c r="F72" s="17"/>
      <c r="G72" s="17"/>
      <c r="H72" s="17"/>
    </row>
    <row r="73" spans="1:8" s="18" customFormat="1" ht="11.35" customHeight="1">
      <c r="A73" s="17"/>
      <c r="B73" s="17"/>
      <c r="C73" s="17"/>
      <c r="D73" s="17"/>
      <c r="E73" s="17"/>
      <c r="F73" s="17"/>
      <c r="G73" s="17"/>
      <c r="H73" s="17"/>
    </row>
    <row r="74" spans="1:8" s="18" customFormat="1" ht="11.35" customHeight="1">
      <c r="A74" s="17"/>
      <c r="B74" s="17"/>
      <c r="C74" s="17"/>
      <c r="D74" s="17"/>
      <c r="E74" s="17"/>
      <c r="F74" s="17"/>
      <c r="G74" s="17"/>
      <c r="H74" s="17"/>
    </row>
    <row r="75" spans="1:8" s="18" customFormat="1" ht="11.35" customHeight="1">
      <c r="A75" s="17"/>
      <c r="B75" s="17"/>
      <c r="C75" s="17"/>
      <c r="D75" s="17"/>
      <c r="E75" s="17"/>
      <c r="F75" s="17"/>
      <c r="G75" s="17"/>
      <c r="H75" s="17"/>
    </row>
    <row r="76" spans="1:8" s="18" customFormat="1" ht="11.35" customHeight="1">
      <c r="A76" s="17"/>
      <c r="B76" s="17"/>
      <c r="C76" s="17"/>
      <c r="D76" s="17"/>
      <c r="E76" s="17"/>
      <c r="F76" s="17"/>
      <c r="G76" s="17"/>
      <c r="H76" s="17"/>
    </row>
    <row r="77" spans="1:8" s="18" customFormat="1" ht="11.35" customHeight="1">
      <c r="A77" s="17"/>
      <c r="B77" s="17"/>
      <c r="C77" s="17"/>
      <c r="D77" s="17"/>
      <c r="E77" s="17"/>
      <c r="F77" s="17"/>
      <c r="G77" s="17"/>
      <c r="H77" s="17"/>
    </row>
    <row r="78" spans="1:8" s="18" customFormat="1" ht="11.35" customHeight="1">
      <c r="A78" s="17"/>
      <c r="B78" s="17"/>
      <c r="C78" s="17"/>
      <c r="D78" s="17"/>
      <c r="E78" s="17"/>
      <c r="F78" s="17"/>
      <c r="G78" s="17"/>
      <c r="H78" s="17"/>
    </row>
    <row r="79" spans="1:8" s="18" customFormat="1" ht="11.35" customHeight="1">
      <c r="A79" s="17"/>
      <c r="B79" s="17"/>
      <c r="C79" s="17"/>
      <c r="D79" s="17"/>
      <c r="E79" s="17"/>
      <c r="F79" s="17"/>
      <c r="G79" s="17"/>
      <c r="H79" s="17"/>
    </row>
    <row r="80" spans="1:8" s="18" customFormat="1" ht="11.35" customHeight="1">
      <c r="A80" s="17"/>
      <c r="B80" s="17"/>
      <c r="C80" s="17"/>
      <c r="D80" s="17"/>
      <c r="E80" s="17"/>
      <c r="F80" s="17"/>
      <c r="G80" s="17"/>
      <c r="H80" s="17"/>
    </row>
    <row r="81" spans="1:8" s="18" customFormat="1" ht="11.35" customHeight="1">
      <c r="A81" s="17"/>
      <c r="B81" s="17"/>
      <c r="C81" s="17"/>
      <c r="D81" s="17"/>
      <c r="E81" s="17"/>
      <c r="F81" s="17"/>
      <c r="G81" s="17"/>
      <c r="H81" s="17"/>
    </row>
    <row r="82" spans="1:8" s="18" customFormat="1" ht="11.35" customHeight="1">
      <c r="A82" s="17"/>
      <c r="B82" s="17"/>
      <c r="C82" s="17"/>
      <c r="D82" s="17"/>
      <c r="E82" s="17"/>
      <c r="F82" s="17"/>
      <c r="G82" s="17"/>
      <c r="H82" s="17"/>
    </row>
    <row r="83" spans="1:8" s="18" customFormat="1" ht="11.35" customHeight="1">
      <c r="A83" s="17"/>
      <c r="B83" s="17"/>
      <c r="C83" s="17"/>
      <c r="D83" s="17"/>
      <c r="E83" s="17"/>
      <c r="F83" s="17"/>
      <c r="G83" s="17"/>
      <c r="H83" s="17"/>
    </row>
    <row r="84" spans="1:8" s="18" customFormat="1" ht="11.35" customHeight="1">
      <c r="A84" s="17"/>
      <c r="B84" s="17"/>
      <c r="C84" s="17"/>
      <c r="D84" s="17"/>
      <c r="E84" s="17"/>
      <c r="F84" s="17"/>
      <c r="G84" s="17"/>
      <c r="H84" s="17"/>
    </row>
    <row r="85" spans="1:8" s="18" customFormat="1" ht="11.35" customHeight="1">
      <c r="A85" s="17"/>
      <c r="B85" s="17"/>
      <c r="C85" s="17"/>
      <c r="D85" s="17"/>
      <c r="E85" s="17"/>
      <c r="F85" s="17"/>
      <c r="G85" s="17"/>
      <c r="H85" s="17"/>
    </row>
    <row r="86" spans="1:8" s="18" customFormat="1" ht="11.35" customHeight="1">
      <c r="A86" s="17"/>
      <c r="B86" s="17"/>
      <c r="C86" s="17"/>
      <c r="D86" s="17"/>
      <c r="E86" s="17"/>
      <c r="F86" s="17"/>
      <c r="G86" s="17"/>
      <c r="H86" s="17"/>
    </row>
    <row r="87" spans="1:8" s="18" customFormat="1" ht="11.35" customHeight="1">
      <c r="A87" s="17"/>
      <c r="B87" s="17"/>
      <c r="C87" s="17"/>
      <c r="D87" s="17"/>
      <c r="E87" s="17"/>
      <c r="F87" s="17"/>
      <c r="G87" s="17"/>
      <c r="H87" s="17"/>
    </row>
    <row r="88" spans="1:8" s="18" customFormat="1" ht="11.35" customHeight="1">
      <c r="A88" s="17"/>
      <c r="B88" s="17"/>
      <c r="C88" s="17"/>
      <c r="D88" s="17"/>
      <c r="E88" s="17"/>
      <c r="F88" s="17"/>
      <c r="G88" s="17"/>
      <c r="H88" s="17"/>
    </row>
    <row r="89" spans="1:8" s="18" customFormat="1" ht="11.35" customHeight="1">
      <c r="A89" s="17"/>
      <c r="B89" s="17"/>
      <c r="C89" s="17"/>
      <c r="D89" s="17"/>
      <c r="E89" s="17"/>
      <c r="F89" s="17"/>
      <c r="G89" s="17"/>
      <c r="H89" s="17"/>
    </row>
    <row r="90" spans="1:8" s="18" customFormat="1" ht="11.35" customHeight="1">
      <c r="A90" s="17"/>
      <c r="B90" s="17"/>
      <c r="C90" s="17"/>
      <c r="D90" s="17"/>
      <c r="E90" s="17"/>
      <c r="F90" s="17"/>
      <c r="G90" s="17"/>
      <c r="H90" s="17"/>
    </row>
    <row r="91" spans="1:8" s="18" customFormat="1" ht="11.35" customHeight="1">
      <c r="A91" s="17"/>
      <c r="B91" s="17"/>
      <c r="C91" s="17"/>
      <c r="D91" s="17"/>
      <c r="E91" s="17"/>
      <c r="F91" s="17"/>
      <c r="G91" s="17"/>
      <c r="H91" s="17"/>
    </row>
    <row r="92" spans="1:8" s="18" customFormat="1" ht="11.35" customHeight="1">
      <c r="A92" s="17"/>
      <c r="B92" s="17"/>
      <c r="C92" s="17"/>
      <c r="D92" s="17"/>
      <c r="E92" s="17"/>
      <c r="F92" s="17"/>
      <c r="G92" s="17"/>
      <c r="H92" s="17"/>
    </row>
    <row r="93" spans="1:8" s="18" customFormat="1" ht="11.35" customHeight="1">
      <c r="A93" s="17"/>
      <c r="B93" s="17"/>
      <c r="C93" s="17"/>
      <c r="D93" s="17"/>
      <c r="E93" s="17"/>
      <c r="F93" s="17"/>
      <c r="G93" s="17"/>
      <c r="H93" s="17"/>
    </row>
    <row r="94" spans="1:8" s="18" customFormat="1" ht="11.35" customHeight="1">
      <c r="A94" s="17"/>
      <c r="B94" s="17"/>
      <c r="C94" s="17"/>
      <c r="D94" s="17"/>
      <c r="E94" s="17"/>
      <c r="F94" s="17"/>
      <c r="G94" s="17"/>
      <c r="H94" s="17"/>
    </row>
    <row r="95" spans="1:8" s="18" customFormat="1" ht="11.35" customHeight="1">
      <c r="A95" s="17"/>
      <c r="B95" s="17"/>
      <c r="C95" s="17"/>
      <c r="D95" s="17"/>
      <c r="E95" s="17"/>
      <c r="F95" s="17"/>
      <c r="G95" s="17"/>
      <c r="H95" s="17"/>
    </row>
    <row r="96" spans="1:8" s="18" customFormat="1" ht="11.35" customHeight="1">
      <c r="A96" s="17"/>
      <c r="B96" s="17"/>
      <c r="C96" s="17"/>
      <c r="D96" s="17"/>
      <c r="E96" s="17"/>
      <c r="F96" s="17"/>
      <c r="G96" s="17"/>
      <c r="H96" s="17"/>
    </row>
    <row r="97" spans="1:8" s="18" customFormat="1" ht="11.35" customHeight="1">
      <c r="A97" s="17"/>
      <c r="B97" s="17"/>
      <c r="C97" s="17"/>
      <c r="D97" s="17"/>
      <c r="E97" s="17"/>
      <c r="F97" s="17"/>
      <c r="G97" s="17"/>
      <c r="H97" s="17"/>
    </row>
    <row r="98" spans="1:8" s="18" customFormat="1" ht="11.35" customHeight="1">
      <c r="A98" s="17"/>
      <c r="B98" s="17"/>
      <c r="C98" s="17"/>
      <c r="D98" s="17"/>
      <c r="E98" s="17"/>
      <c r="F98" s="17"/>
      <c r="G98" s="17"/>
      <c r="H98" s="17"/>
    </row>
    <row r="99" spans="1:8" s="18" customFormat="1" ht="11.35" customHeight="1">
      <c r="A99" s="17"/>
      <c r="B99" s="17"/>
      <c r="C99" s="17"/>
      <c r="D99" s="17"/>
      <c r="E99" s="17"/>
      <c r="F99" s="17"/>
      <c r="G99" s="17"/>
      <c r="H99" s="17"/>
    </row>
    <row r="100" spans="1:8" s="18" customFormat="1" ht="11.35" customHeight="1">
      <c r="A100" s="17"/>
      <c r="B100" s="17"/>
      <c r="C100" s="17"/>
      <c r="D100" s="17"/>
      <c r="E100" s="17"/>
      <c r="F100" s="17"/>
      <c r="G100" s="17"/>
      <c r="H100" s="17"/>
    </row>
    <row r="101" spans="1:8" s="18" customFormat="1" ht="11.35" customHeight="1">
      <c r="A101" s="17"/>
      <c r="B101" s="17"/>
      <c r="C101" s="17"/>
      <c r="D101" s="17"/>
      <c r="E101" s="17"/>
      <c r="F101" s="17"/>
      <c r="G101" s="17"/>
      <c r="H101" s="17"/>
    </row>
    <row r="102" spans="1:8" s="18" customFormat="1" ht="11.35" customHeight="1">
      <c r="A102" s="17"/>
      <c r="B102" s="17"/>
      <c r="C102" s="17"/>
      <c r="D102" s="17"/>
      <c r="E102" s="17"/>
      <c r="F102" s="17"/>
      <c r="G102" s="17"/>
      <c r="H102" s="17"/>
    </row>
    <row r="103" spans="1:8" s="18" customFormat="1" ht="11.35" customHeight="1">
      <c r="A103" s="17"/>
      <c r="B103" s="17"/>
      <c r="C103" s="17"/>
      <c r="D103" s="17"/>
      <c r="E103" s="17"/>
      <c r="F103" s="17"/>
      <c r="G103" s="17"/>
      <c r="H103" s="17"/>
    </row>
    <row r="104" spans="1:8" s="18" customFormat="1" ht="11.35" customHeight="1">
      <c r="A104" s="17"/>
      <c r="B104" s="17"/>
      <c r="C104" s="17"/>
      <c r="D104" s="17"/>
      <c r="E104" s="17"/>
      <c r="F104" s="17"/>
      <c r="G104" s="17"/>
      <c r="H104" s="17"/>
    </row>
  </sheetData>
  <sheetProtection sheet="1" formatCells="0" formatColumns="0" formatRows="0" selectLockedCells="1" autoFilter="0" pivotTables="0"/>
  <mergeCells count="17">
    <mergeCell ref="A27:H27"/>
    <mergeCell ref="A29:H29"/>
    <mergeCell ref="A38:H38"/>
    <mergeCell ref="A31:H31"/>
    <mergeCell ref="A33:H33"/>
    <mergeCell ref="A34:H34"/>
    <mergeCell ref="A36:H36"/>
    <mergeCell ref="A25:H25"/>
    <mergeCell ref="C5:H5"/>
    <mergeCell ref="C6:D6"/>
    <mergeCell ref="E6:F6"/>
    <mergeCell ref="G6:H6"/>
    <mergeCell ref="A2:H2"/>
    <mergeCell ref="A3:H3"/>
    <mergeCell ref="B5:B7"/>
    <mergeCell ref="A5:A7"/>
    <mergeCell ref="A23:B23"/>
  </mergeCells>
  <phoneticPr fontId="5" type="noConversion"/>
  <pageMargins left="0.78740157480314965" right="0.39370078740157483" top="0.59055118110236227" bottom="0.39370078740157483" header="0.19685039370078741" footer="0.51181102362204722"/>
  <pageSetup paperSize="9" scale="98" orientation="portrait" r:id="rId1"/>
  <headerFooter alignWithMargins="0">
    <oddHeader>&amp;R&amp;"Times New Roman,обычный"&amp;8Подготовлено с использованием системы "КонсультантПлюс"</oddHeader>
  </headerFooter>
  <rowBreaks count="1" manualBreakCount="1">
    <brk id="41" max="16383" man="1"/>
  </rowBreak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22">
    <tabColor indexed="13"/>
    <pageSetUpPr fitToPage="1"/>
  </sheetPr>
  <dimension ref="A1:O17"/>
  <sheetViews>
    <sheetView topLeftCell="A4" zoomScaleNormal="75" zoomScaleSheetLayoutView="100" workbookViewId="0"/>
  </sheetViews>
  <sheetFormatPr defaultColWidth="9.17578125" defaultRowHeight="12.7"/>
  <cols>
    <col min="1" max="1" width="3.8203125" style="18" customWidth="1"/>
    <col min="2" max="2" width="27.703125" style="18" customWidth="1"/>
    <col min="3" max="3" width="32.17578125" style="18" customWidth="1"/>
    <col min="4" max="4" width="10.46875" style="18" customWidth="1"/>
    <col min="5" max="5" width="26.29296875" style="18" customWidth="1"/>
    <col min="6" max="6" width="2.46875" style="18" customWidth="1"/>
    <col min="7" max="7" width="3.8203125" style="18" customWidth="1"/>
    <col min="8" max="8" width="2.8203125" style="18" customWidth="1"/>
    <col min="9" max="9" width="4.29296875" style="18" customWidth="1"/>
    <col min="10" max="10" width="11.17578125" style="18" customWidth="1"/>
    <col min="11" max="11" width="10.46875" style="18" customWidth="1"/>
    <col min="12" max="12" width="9.17578125" style="18"/>
    <col min="13" max="13" width="13.29296875" style="18" customWidth="1"/>
    <col min="14" max="16384" width="9.17578125" style="18"/>
  </cols>
  <sheetData>
    <row r="1" spans="1:12">
      <c r="A1" s="318"/>
    </row>
    <row r="2" spans="1:12">
      <c r="A2" s="17"/>
      <c r="B2" s="17"/>
      <c r="C2" s="17"/>
      <c r="D2" s="17"/>
      <c r="E2" s="17"/>
      <c r="F2" s="17"/>
      <c r="G2" s="17"/>
      <c r="H2" s="17"/>
      <c r="I2" s="17"/>
      <c r="J2" s="17"/>
      <c r="K2" s="17"/>
    </row>
    <row r="3" spans="1:12" ht="11.95" customHeight="1">
      <c r="A3" s="860" t="s">
        <v>1139</v>
      </c>
      <c r="B3" s="860"/>
      <c r="C3" s="860"/>
      <c r="D3" s="860"/>
      <c r="E3" s="860"/>
      <c r="F3" s="860"/>
      <c r="G3" s="860"/>
      <c r="H3" s="860"/>
      <c r="I3" s="860"/>
      <c r="J3" s="860"/>
      <c r="K3" s="860"/>
    </row>
    <row r="4" spans="1:12" ht="7.2" customHeight="1">
      <c r="A4" s="292"/>
      <c r="B4" s="293"/>
      <c r="C4" s="293"/>
      <c r="D4" s="292"/>
      <c r="E4" s="294"/>
      <c r="F4" s="294"/>
      <c r="G4" s="294"/>
      <c r="H4" s="294"/>
      <c r="I4" s="294"/>
      <c r="J4" s="295"/>
      <c r="K4" s="296"/>
    </row>
    <row r="5" spans="1:12" ht="33.1" customHeight="1">
      <c r="A5" s="297" t="s">
        <v>417</v>
      </c>
      <c r="B5" s="297" t="s">
        <v>708</v>
      </c>
      <c r="C5" s="849" t="s">
        <v>1140</v>
      </c>
      <c r="D5" s="849"/>
      <c r="E5" s="849" t="s">
        <v>709</v>
      </c>
      <c r="F5" s="849"/>
      <c r="G5" s="849"/>
      <c r="H5" s="849"/>
      <c r="I5" s="849"/>
      <c r="J5" s="850" t="s">
        <v>842</v>
      </c>
      <c r="K5" s="850"/>
    </row>
    <row r="6" spans="1:12" ht="40.85" customHeight="1">
      <c r="A6" s="861">
        <v>1</v>
      </c>
      <c r="B6" s="863" t="s">
        <v>402</v>
      </c>
      <c r="C6" s="298" t="s">
        <v>1141</v>
      </c>
      <c r="D6" s="858" t="s">
        <v>427</v>
      </c>
      <c r="E6" s="299" t="s">
        <v>395</v>
      </c>
      <c r="F6" s="855" t="s">
        <v>1143</v>
      </c>
      <c r="G6" s="865">
        <v>100</v>
      </c>
      <c r="H6" s="300"/>
      <c r="I6" s="300"/>
      <c r="J6" s="851">
        <f>IF(OR(Прил.2!K24&lt;0,Прил.2!$K$20+Прил.2!$K$22+Прил.2!$K$23=0),0,Прил.2!$K$24/(Прил.2!$K$20+Прил.2!$K$22+Прил.2!$K$23))</f>
        <v>0</v>
      </c>
      <c r="K6" s="853">
        <f>IF(OR(Прил.2!G24&lt;0,Прил.2!$G$20+Прил.2!$G$22+Прил.2!$G$23=0),0,Прил.2!$G$24/(Прил.2!$G$20+Прил.2!$G$22+Прил.2!$G$23))</f>
        <v>0</v>
      </c>
    </row>
    <row r="7" spans="1:12" ht="24.75" customHeight="1">
      <c r="A7" s="862"/>
      <c r="B7" s="864"/>
      <c r="C7" s="301" t="s">
        <v>392</v>
      </c>
      <c r="D7" s="859"/>
      <c r="E7" s="302" t="s">
        <v>1142</v>
      </c>
      <c r="F7" s="856"/>
      <c r="G7" s="866"/>
      <c r="H7" s="303"/>
      <c r="I7" s="303"/>
      <c r="J7" s="852"/>
      <c r="K7" s="854"/>
    </row>
    <row r="8" spans="1:12" ht="40.85" customHeight="1">
      <c r="A8" s="861">
        <v>2</v>
      </c>
      <c r="B8" s="863" t="s">
        <v>393</v>
      </c>
      <c r="C8" s="298" t="s">
        <v>397</v>
      </c>
      <c r="D8" s="858" t="s">
        <v>428</v>
      </c>
      <c r="E8" s="299" t="s">
        <v>394</v>
      </c>
      <c r="F8" s="855" t="s">
        <v>1143</v>
      </c>
      <c r="G8" s="865">
        <v>100</v>
      </c>
      <c r="H8" s="300"/>
      <c r="I8" s="300"/>
      <c r="J8" s="851">
        <f>IF(OR(Прил.2!K27&lt;0,Прил.2!$K$20+Прил.2!$K$22+Прил.2!$K$23+Прил.2!$K$26=0),0,Прил.2!$K$27/(Прил.2!$K$20+Прил.2!$K$22+Прил.2!$K$23+Прил.2!$K$26))</f>
        <v>0</v>
      </c>
      <c r="K8" s="853">
        <f>IF(OR(Прил.2!G27&lt;0,Прил.2!$G$20+Прил.2!$G$22+Прил.2!$G$23+Прил.2!$G$26=0),0,Прил.2!$G$27/(Прил.2!$G$20+Прил.2!$G$22+Прил.2!$G$23+Прил.2!$G$26))</f>
        <v>0</v>
      </c>
    </row>
    <row r="9" spans="1:12" ht="34.950000000000003" customHeight="1">
      <c r="A9" s="862"/>
      <c r="B9" s="864"/>
      <c r="C9" s="301" t="s">
        <v>398</v>
      </c>
      <c r="D9" s="859"/>
      <c r="E9" s="302" t="s">
        <v>396</v>
      </c>
      <c r="F9" s="856"/>
      <c r="G9" s="866"/>
      <c r="H9" s="303"/>
      <c r="I9" s="303"/>
      <c r="J9" s="852"/>
      <c r="K9" s="854"/>
    </row>
    <row r="10" spans="1:12" ht="40.85" customHeight="1">
      <c r="A10" s="861">
        <v>3</v>
      </c>
      <c r="B10" s="863" t="s">
        <v>401</v>
      </c>
      <c r="C10" s="298" t="s">
        <v>399</v>
      </c>
      <c r="D10" s="858" t="s">
        <v>429</v>
      </c>
      <c r="E10" s="299" t="s">
        <v>404</v>
      </c>
      <c r="F10" s="855" t="s">
        <v>1143</v>
      </c>
      <c r="G10" s="865">
        <v>100</v>
      </c>
      <c r="H10" s="300"/>
      <c r="I10" s="300"/>
      <c r="J10" s="851">
        <f>IF(OR(Прил.2!$K$31+Прил.2!$K$32+Прил.2!$K$33&lt;0,Баланс!$F$44+Баланс!$G$44+Баланс!$F$62+Баланс!$G$62=0),0,(Прил.2!$K$31+Прил.2!$K$32+Прил.2!$K$33)/((Баланс!$F$44+Баланс!$G$44+Баланс!$F$62+Баланс!$G$62)/2))</f>
        <v>9.8360655737704916E-2</v>
      </c>
      <c r="K10" s="853">
        <f>IF(OR(Прил.2!$K$31+Прил.2!$K$32+Прил.2!$K$33&lt;0,Баланс!$F$44+Баланс!$G$44+Баланс!$F$62+Баланс!$G$62=0),0,(Прил.2!$G$31+Прил.2!$G$32+Прил.2!$G$33)/((Баланс!$F$44+Баланс!$G$44+Баланс!$F$62+Баланс!$G$62)/2))</f>
        <v>9.8360655737704916E-2</v>
      </c>
    </row>
    <row r="11" spans="1:12" ht="37.5" customHeight="1">
      <c r="A11" s="862"/>
      <c r="B11" s="864"/>
      <c r="C11" s="301" t="s">
        <v>400</v>
      </c>
      <c r="D11" s="859"/>
      <c r="E11" s="302" t="s">
        <v>403</v>
      </c>
      <c r="F11" s="856"/>
      <c r="G11" s="866"/>
      <c r="H11" s="303"/>
      <c r="I11" s="303"/>
      <c r="J11" s="852"/>
      <c r="K11" s="854"/>
    </row>
    <row r="12" spans="1:12" ht="45.85" customHeight="1">
      <c r="A12" s="861">
        <v>4</v>
      </c>
      <c r="B12" s="863" t="s">
        <v>409</v>
      </c>
      <c r="C12" s="298" t="s">
        <v>407</v>
      </c>
      <c r="D12" s="858" t="s">
        <v>430</v>
      </c>
      <c r="E12" s="299" t="s">
        <v>395</v>
      </c>
      <c r="F12" s="855" t="s">
        <v>1143</v>
      </c>
      <c r="G12" s="865">
        <v>100</v>
      </c>
      <c r="H12" s="300"/>
      <c r="I12" s="300"/>
      <c r="J12" s="851">
        <f>IF(OR(Прил.2!K24&lt;0,Прил.2!$K$19=0),0,Прил.2!$K$24/Прил.2!$K$19)</f>
        <v>0</v>
      </c>
      <c r="K12" s="853">
        <f>IF(OR(Прил.2!G24&lt;0,Прил.2!$G$19=0),0,Прил.2!$G$24/Прил.2!$G$19)</f>
        <v>0</v>
      </c>
    </row>
    <row r="13" spans="1:12" ht="28.5" customHeight="1">
      <c r="A13" s="862"/>
      <c r="B13" s="864"/>
      <c r="C13" s="301" t="s">
        <v>408</v>
      </c>
      <c r="D13" s="859"/>
      <c r="E13" s="302" t="s">
        <v>410</v>
      </c>
      <c r="F13" s="856"/>
      <c r="G13" s="866"/>
      <c r="H13" s="303"/>
      <c r="I13" s="303"/>
      <c r="J13" s="852"/>
      <c r="K13" s="854"/>
    </row>
    <row r="14" spans="1:12" ht="48.85" customHeight="1">
      <c r="A14" s="861">
        <v>5</v>
      </c>
      <c r="B14" s="863" t="s">
        <v>411</v>
      </c>
      <c r="C14" s="298" t="s">
        <v>412</v>
      </c>
      <c r="D14" s="858" t="s">
        <v>431</v>
      </c>
      <c r="E14" s="299" t="s">
        <v>315</v>
      </c>
      <c r="F14" s="855" t="s">
        <v>1143</v>
      </c>
      <c r="G14" s="304" t="s">
        <v>415</v>
      </c>
      <c r="H14" s="855" t="s">
        <v>1143</v>
      </c>
      <c r="I14" s="865">
        <v>100</v>
      </c>
      <c r="J14" s="851">
        <f>IF(OR(Прил.2!$K$51+Прил.2!$K$44&lt;0,Баланс!$F$66+Баланс!$G$66=0),0,((Прил.2!$K$51+Прил.2!$K$44)/((Баланс!$F$66+Баланс!$G$66)/2))*(12/$L$14))</f>
        <v>0</v>
      </c>
      <c r="K14" s="853">
        <f>IF(OR(Прил.2!$G$51+Прил.2!$G$44&lt;0,Баланс!$F$66+Баланс!$G$66=0),0,((Прил.2!$G$51+Прил.2!$G$44)/((Баланс!$F$66+Баланс!$G$66)/2))*(12/$L$14))</f>
        <v>0</v>
      </c>
      <c r="L14" s="131">
        <f>IF(Баланс!I2="I",3,IF(Баланс!I2="II",6,IF(Баланс!I2="III",9,12)))</f>
        <v>12</v>
      </c>
    </row>
    <row r="15" spans="1:12" ht="29.35" customHeight="1">
      <c r="A15" s="862"/>
      <c r="B15" s="864"/>
      <c r="C15" s="301" t="s">
        <v>413</v>
      </c>
      <c r="D15" s="859"/>
      <c r="E15" s="302" t="s">
        <v>414</v>
      </c>
      <c r="F15" s="856"/>
      <c r="G15" s="305" t="s">
        <v>416</v>
      </c>
      <c r="H15" s="856"/>
      <c r="I15" s="866"/>
      <c r="J15" s="852"/>
      <c r="K15" s="854"/>
    </row>
    <row r="16" spans="1:12" ht="48.85" customHeight="1">
      <c r="A16" s="861">
        <v>6</v>
      </c>
      <c r="B16" s="863" t="s">
        <v>418</v>
      </c>
      <c r="C16" s="298" t="s">
        <v>419</v>
      </c>
      <c r="D16" s="858" t="s">
        <v>432</v>
      </c>
      <c r="E16" s="299" t="s">
        <v>425</v>
      </c>
      <c r="F16" s="855" t="s">
        <v>1143</v>
      </c>
      <c r="G16" s="304" t="s">
        <v>415</v>
      </c>
      <c r="H16" s="855" t="s">
        <v>1143</v>
      </c>
      <c r="I16" s="865">
        <v>100</v>
      </c>
      <c r="J16" s="851">
        <f>IF(OR(Прил.2!$K$57&lt;0,Баланс!$F$78+Баланс!$G$78=0),0,((Прил.2!$K$57)/((Баланс!$F$78+Баланс!$G$78)/2))*(12/$L$14))</f>
        <v>0</v>
      </c>
      <c r="K16" s="853">
        <f>IF(OR(Прил.2!$G$57&lt;0,Баланс!$F$78+Баланс!$G$78=0),0,((Прил.2!$G$57)/((Баланс!$F$78+Баланс!$G$78)/2))*(12/$L$14))</f>
        <v>0</v>
      </c>
      <c r="L16" s="131"/>
    </row>
    <row r="17" spans="1:15" ht="32.25" customHeight="1">
      <c r="A17" s="862"/>
      <c r="B17" s="864"/>
      <c r="C17" s="301" t="s">
        <v>424</v>
      </c>
      <c r="D17" s="859"/>
      <c r="E17" s="302" t="s">
        <v>426</v>
      </c>
      <c r="F17" s="856"/>
      <c r="G17" s="305" t="s">
        <v>416</v>
      </c>
      <c r="H17" s="856"/>
      <c r="I17" s="866"/>
      <c r="J17" s="852"/>
      <c r="K17" s="854"/>
      <c r="L17" s="857"/>
      <c r="M17" s="848"/>
      <c r="N17" s="848"/>
      <c r="O17" s="848"/>
    </row>
  </sheetData>
  <sheetProtection selectLockedCells="1"/>
  <mergeCells count="50">
    <mergeCell ref="B6:B7"/>
    <mergeCell ref="B8:B9"/>
    <mergeCell ref="D8:D9"/>
    <mergeCell ref="A8:A9"/>
    <mergeCell ref="F14:F15"/>
    <mergeCell ref="A6:A7"/>
    <mergeCell ref="F6:F7"/>
    <mergeCell ref="B10:B11"/>
    <mergeCell ref="A10:A11"/>
    <mergeCell ref="A12:A13"/>
    <mergeCell ref="A14:A15"/>
    <mergeCell ref="D10:D11"/>
    <mergeCell ref="B12:B13"/>
    <mergeCell ref="A3:K3"/>
    <mergeCell ref="A16:A17"/>
    <mergeCell ref="B16:B17"/>
    <mergeCell ref="D16:D17"/>
    <mergeCell ref="F16:F17"/>
    <mergeCell ref="H16:H17"/>
    <mergeCell ref="G10:G11"/>
    <mergeCell ref="F12:F13"/>
    <mergeCell ref="G12:G13"/>
    <mergeCell ref="I16:I17"/>
    <mergeCell ref="B14:B15"/>
    <mergeCell ref="D12:D13"/>
    <mergeCell ref="D14:D15"/>
    <mergeCell ref="I14:I15"/>
    <mergeCell ref="G6:G7"/>
    <mergeCell ref="F8:F9"/>
    <mergeCell ref="C5:D5"/>
    <mergeCell ref="L17:M17"/>
    <mergeCell ref="J12:J13"/>
    <mergeCell ref="J14:J15"/>
    <mergeCell ref="K12:K13"/>
    <mergeCell ref="K14:K15"/>
    <mergeCell ref="F10:F11"/>
    <mergeCell ref="D6:D7"/>
    <mergeCell ref="G8:G9"/>
    <mergeCell ref="N17:O17"/>
    <mergeCell ref="E5:I5"/>
    <mergeCell ref="J5:K5"/>
    <mergeCell ref="J6:J7"/>
    <mergeCell ref="K6:K7"/>
    <mergeCell ref="K10:K11"/>
    <mergeCell ref="H14:H15"/>
    <mergeCell ref="J10:J11"/>
    <mergeCell ref="J8:J9"/>
    <mergeCell ref="K8:K9"/>
    <mergeCell ref="J16:J17"/>
    <mergeCell ref="K16:K17"/>
  </mergeCells>
  <phoneticPr fontId="5" type="noConversion"/>
  <pageMargins left="0.75" right="0.75" top="1" bottom="1" header="0.5" footer="0.5"/>
  <pageSetup paperSize="9" scale="89"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3">
    <tabColor indexed="13"/>
  </sheetPr>
  <dimension ref="A1:K57"/>
  <sheetViews>
    <sheetView showGridLines="0" topLeftCell="A19" zoomScale="110" zoomScaleNormal="85" zoomScaleSheetLayoutView="100" workbookViewId="0">
      <selection activeCell="B29" sqref="B29"/>
    </sheetView>
  </sheetViews>
  <sheetFormatPr defaultColWidth="9.17578125" defaultRowHeight="11.35" customHeight="1"/>
  <cols>
    <col min="1" max="1" width="31.46875" style="2" customWidth="1"/>
    <col min="2" max="2" width="60.8203125" style="2" customWidth="1"/>
    <col min="3" max="3" width="9.17578125" style="7"/>
    <col min="4" max="4" width="10.17578125" style="2" customWidth="1"/>
    <col min="5" max="6" width="18.703125" style="2" customWidth="1"/>
    <col min="7" max="7" width="9.17578125" style="2"/>
    <col min="8" max="8" width="17.17578125" style="2" customWidth="1"/>
    <col min="9" max="9" width="17.29296875" style="2" customWidth="1"/>
    <col min="10" max="16384" width="9.17578125" style="2"/>
  </cols>
  <sheetData>
    <row r="1" spans="1:11" s="4" customFormat="1" ht="11.35" customHeight="1">
      <c r="A1" s="869" t="s">
        <v>1167</v>
      </c>
      <c r="B1" s="869"/>
      <c r="C1" s="7"/>
      <c r="D1" s="867"/>
      <c r="E1" s="867"/>
      <c r="F1" s="867"/>
      <c r="G1" s="867"/>
    </row>
    <row r="2" spans="1:11" s="4" customFormat="1" ht="11.35" customHeight="1">
      <c r="A2" s="869" t="s">
        <v>1193</v>
      </c>
      <c r="B2" s="869"/>
      <c r="C2" s="7"/>
      <c r="D2" s="867"/>
      <c r="E2" s="867"/>
      <c r="F2" s="867"/>
      <c r="G2" s="867"/>
    </row>
    <row r="3" spans="1:11" s="4" customFormat="1" ht="11.35" customHeight="1">
      <c r="A3" s="870" t="s">
        <v>1168</v>
      </c>
      <c r="B3" s="870"/>
      <c r="C3" s="7"/>
      <c r="D3" s="867"/>
      <c r="E3" s="867"/>
      <c r="F3" s="867"/>
      <c r="G3" s="867"/>
    </row>
    <row r="4" spans="1:11" s="4" customFormat="1" ht="11.35" customHeight="1">
      <c r="A4" s="5"/>
      <c r="B4" s="5"/>
      <c r="C4" s="7"/>
      <c r="D4" s="867"/>
      <c r="E4" s="867"/>
      <c r="F4" s="867"/>
      <c r="G4" s="867"/>
    </row>
    <row r="5" spans="1:11" s="4" customFormat="1" ht="11.35" customHeight="1">
      <c r="A5" s="5"/>
      <c r="B5" s="5"/>
      <c r="C5" s="7"/>
      <c r="D5" s="867"/>
      <c r="E5" s="867"/>
      <c r="F5" s="867"/>
      <c r="G5" s="867"/>
    </row>
    <row r="6" spans="1:11" s="4" customFormat="1" ht="11.35" customHeight="1">
      <c r="A6" s="871" t="s">
        <v>1162</v>
      </c>
      <c r="B6" s="872"/>
      <c r="C6" s="7"/>
      <c r="D6" s="867"/>
      <c r="E6" s="867"/>
      <c r="F6" s="867"/>
      <c r="G6" s="867"/>
    </row>
    <row r="7" spans="1:11" s="4" customFormat="1" ht="6.1" customHeight="1">
      <c r="A7" s="3"/>
      <c r="B7" s="5"/>
      <c r="C7" s="7"/>
      <c r="D7" s="867"/>
      <c r="E7" s="867"/>
      <c r="F7" s="867"/>
      <c r="G7" s="867"/>
      <c r="K7" s="88"/>
    </row>
    <row r="8" spans="1:11" s="4" customFormat="1" ht="25.6" customHeight="1">
      <c r="A8" s="308" t="s">
        <v>1172</v>
      </c>
      <c r="B8" s="310" t="s">
        <v>1170</v>
      </c>
      <c r="C8" s="7"/>
      <c r="D8" s="867"/>
      <c r="E8" s="867"/>
      <c r="F8" s="867"/>
      <c r="G8" s="867"/>
      <c r="H8" s="88"/>
      <c r="I8" s="88"/>
      <c r="J8" s="88"/>
      <c r="K8" s="88"/>
    </row>
    <row r="9" spans="1:11" s="4" customFormat="1" ht="25.6" customHeight="1">
      <c r="A9" s="308" t="s">
        <v>1173</v>
      </c>
      <c r="B9" s="310" t="s">
        <v>1171</v>
      </c>
      <c r="C9" s="7"/>
      <c r="D9" s="867"/>
      <c r="E9" s="867"/>
      <c r="F9" s="867"/>
      <c r="G9" s="867"/>
      <c r="H9" s="88"/>
      <c r="I9" s="88"/>
      <c r="J9" s="88"/>
      <c r="K9" s="88"/>
    </row>
    <row r="10" spans="1:11" s="4" customFormat="1" ht="24.1" customHeight="1">
      <c r="A10" s="308" t="s">
        <v>1169</v>
      </c>
      <c r="B10" s="310" t="s">
        <v>1174</v>
      </c>
      <c r="C10" s="7"/>
      <c r="D10" s="867"/>
      <c r="E10" s="867"/>
      <c r="F10" s="867"/>
      <c r="G10" s="867"/>
      <c r="H10" s="88"/>
      <c r="I10" s="88"/>
      <c r="J10" s="88"/>
      <c r="K10" s="88"/>
    </row>
    <row r="11" spans="1:11" s="4" customFormat="1" ht="26.2" customHeight="1">
      <c r="A11" s="308" t="s">
        <v>1163</v>
      </c>
      <c r="B11" s="310" t="s">
        <v>1174</v>
      </c>
      <c r="C11" s="7"/>
      <c r="D11" s="867"/>
      <c r="E11" s="867"/>
      <c r="F11" s="867"/>
      <c r="G11" s="867"/>
      <c r="H11" s="88"/>
      <c r="I11" s="88"/>
      <c r="J11" s="88"/>
      <c r="K11" s="88"/>
    </row>
    <row r="12" spans="1:11" s="4" customFormat="1" ht="15.1" customHeight="1">
      <c r="A12" s="308" t="s">
        <v>1164</v>
      </c>
      <c r="B12" s="311">
        <v>36840</v>
      </c>
      <c r="C12" s="7"/>
      <c r="D12" s="867"/>
      <c r="E12" s="867"/>
      <c r="F12" s="867"/>
      <c r="G12" s="867"/>
      <c r="H12" s="88"/>
      <c r="I12" s="88"/>
      <c r="J12" s="88"/>
      <c r="K12" s="88"/>
    </row>
    <row r="13" spans="1:11" s="4" customFormat="1" ht="15.1" customHeight="1">
      <c r="A13" s="308" t="s">
        <v>966</v>
      </c>
      <c r="B13" s="306">
        <v>190000000</v>
      </c>
      <c r="C13" s="7"/>
      <c r="D13" s="867"/>
      <c r="E13" s="867"/>
      <c r="F13" s="867"/>
      <c r="G13" s="867"/>
      <c r="H13" s="88"/>
      <c r="I13" s="88"/>
      <c r="J13" s="88"/>
      <c r="K13" s="88"/>
    </row>
    <row r="14" spans="1:11" s="4" customFormat="1" ht="52.6" customHeight="1">
      <c r="A14" s="868" t="s">
        <v>1165</v>
      </c>
      <c r="B14" s="310" t="s">
        <v>1175</v>
      </c>
      <c r="C14" s="7"/>
      <c r="D14" s="867"/>
      <c r="E14" s="867"/>
      <c r="F14" s="867"/>
      <c r="G14" s="867"/>
      <c r="H14" s="88"/>
      <c r="I14" s="88"/>
      <c r="J14" s="88"/>
      <c r="K14" s="88"/>
    </row>
    <row r="15" spans="1:11" s="4" customFormat="1" ht="54.85" customHeight="1">
      <c r="A15" s="868"/>
      <c r="B15" s="310" t="s">
        <v>1180</v>
      </c>
      <c r="C15" s="7"/>
      <c r="D15" s="867"/>
      <c r="E15" s="867"/>
      <c r="F15" s="867"/>
      <c r="G15" s="867"/>
      <c r="H15" s="88"/>
      <c r="I15" s="88"/>
      <c r="J15" s="88"/>
      <c r="K15" s="88"/>
    </row>
    <row r="16" spans="1:11" s="4" customFormat="1" ht="15.1" customHeight="1">
      <c r="A16" s="309" t="s">
        <v>1166</v>
      </c>
      <c r="B16" s="306" t="s">
        <v>1181</v>
      </c>
      <c r="C16" s="7"/>
      <c r="D16" s="867"/>
      <c r="E16" s="867"/>
      <c r="F16" s="867"/>
      <c r="G16" s="867"/>
      <c r="H16" s="88"/>
      <c r="I16" s="88"/>
      <c r="J16" s="88"/>
      <c r="K16" s="88"/>
    </row>
    <row r="17" spans="1:11" s="4" customFormat="1" ht="15.1" customHeight="1">
      <c r="A17" s="309" t="s">
        <v>1185</v>
      </c>
      <c r="B17" s="306" t="s">
        <v>1183</v>
      </c>
      <c r="C17" s="7"/>
      <c r="D17" s="867"/>
      <c r="E17" s="867"/>
      <c r="F17" s="867"/>
      <c r="G17" s="867"/>
      <c r="H17" s="88"/>
      <c r="I17" s="88"/>
      <c r="J17" s="88"/>
      <c r="K17" s="88"/>
    </row>
    <row r="18" spans="1:11" s="4" customFormat="1" ht="35.200000000000003" customHeight="1">
      <c r="A18" s="309" t="s">
        <v>1184</v>
      </c>
      <c r="B18" s="306" t="s">
        <v>1182</v>
      </c>
      <c r="C18" s="7"/>
      <c r="D18" s="867"/>
      <c r="E18" s="867"/>
      <c r="F18" s="867"/>
      <c r="G18" s="867"/>
      <c r="H18" s="88"/>
      <c r="I18" s="88"/>
      <c r="J18" s="88"/>
      <c r="K18" s="88"/>
    </row>
    <row r="19" spans="1:11" s="4" customFormat="1" ht="24.1" customHeight="1">
      <c r="A19" s="309" t="s">
        <v>1186</v>
      </c>
      <c r="B19" s="306" t="s">
        <v>1187</v>
      </c>
      <c r="C19" s="7"/>
      <c r="D19" s="867"/>
      <c r="E19" s="867"/>
      <c r="F19" s="867"/>
      <c r="G19" s="867"/>
      <c r="H19" s="88"/>
      <c r="I19" s="88"/>
      <c r="J19" s="88"/>
      <c r="K19" s="88"/>
    </row>
    <row r="20" spans="1:11" s="4" customFormat="1" ht="24.1" customHeight="1">
      <c r="A20" s="309" t="s">
        <v>1188</v>
      </c>
      <c r="B20" s="310" t="s">
        <v>1189</v>
      </c>
      <c r="C20" s="7"/>
      <c r="D20" s="867"/>
      <c r="E20" s="867"/>
      <c r="F20" s="867"/>
      <c r="G20" s="867"/>
      <c r="H20" s="88"/>
      <c r="I20" s="88"/>
      <c r="J20" s="88"/>
      <c r="K20" s="88"/>
    </row>
    <row r="21" spans="1:11" s="4" customFormat="1" ht="24.1" customHeight="1">
      <c r="A21" s="309" t="s">
        <v>964</v>
      </c>
      <c r="B21" s="310" t="s">
        <v>1190</v>
      </c>
      <c r="C21" s="7"/>
      <c r="D21" s="867"/>
      <c r="E21" s="867"/>
      <c r="F21" s="867"/>
      <c r="G21" s="867"/>
      <c r="H21" s="88"/>
      <c r="I21" s="88"/>
      <c r="J21" s="88"/>
      <c r="K21" s="88"/>
    </row>
    <row r="22" spans="1:11" s="4" customFormat="1" ht="43.6" customHeight="1">
      <c r="A22" s="312" t="s">
        <v>1192</v>
      </c>
      <c r="B22" s="309" t="s">
        <v>1191</v>
      </c>
      <c r="C22" s="7"/>
      <c r="D22" s="867"/>
      <c r="E22" s="867"/>
      <c r="F22" s="867"/>
      <c r="G22" s="867"/>
      <c r="H22" s="88"/>
      <c r="I22" s="88"/>
      <c r="J22" s="88"/>
      <c r="K22" s="88"/>
    </row>
    <row r="23" spans="1:11" s="4" customFormat="1" ht="24.1" customHeight="1">
      <c r="A23" s="309"/>
      <c r="B23" s="309"/>
      <c r="C23" s="7"/>
      <c r="D23" s="867"/>
      <c r="E23" s="867"/>
      <c r="F23" s="867"/>
      <c r="G23" s="867"/>
      <c r="H23" s="88"/>
      <c r="I23" s="88"/>
      <c r="J23" s="88"/>
      <c r="K23" s="88"/>
    </row>
    <row r="24" spans="1:11" s="4" customFormat="1" ht="24.1" customHeight="1">
      <c r="A24" s="871" t="s">
        <v>1194</v>
      </c>
      <c r="B24" s="872"/>
      <c r="C24" s="7"/>
      <c r="D24" s="867"/>
      <c r="E24" s="867"/>
      <c r="F24" s="867"/>
      <c r="G24" s="867"/>
      <c r="H24" s="88"/>
      <c r="I24" s="88"/>
      <c r="J24" s="88"/>
      <c r="K24" s="88"/>
    </row>
    <row r="25" spans="1:11" s="4" customFormat="1" ht="17.2" customHeight="1">
      <c r="A25" s="308" t="s">
        <v>1199</v>
      </c>
      <c r="B25" s="313" t="s">
        <v>1195</v>
      </c>
      <c r="C25" s="7"/>
      <c r="D25" s="867"/>
      <c r="E25" s="867"/>
      <c r="F25" s="867"/>
      <c r="G25" s="867"/>
      <c r="H25" s="88"/>
      <c r="I25" s="88"/>
      <c r="J25" s="88"/>
      <c r="K25" s="88"/>
    </row>
    <row r="26" spans="1:11" s="4" customFormat="1" ht="12.7">
      <c r="A26" s="308"/>
      <c r="B26" s="313" t="s">
        <v>1196</v>
      </c>
      <c r="C26" s="7"/>
      <c r="D26" s="867"/>
      <c r="E26" s="867"/>
      <c r="F26" s="867"/>
      <c r="G26" s="867"/>
      <c r="H26" s="88"/>
      <c r="I26" s="88"/>
      <c r="J26" s="88"/>
      <c r="K26" s="88"/>
    </row>
    <row r="27" spans="1:11" s="4" customFormat="1" ht="12.7">
      <c r="A27" s="308"/>
      <c r="B27" s="314" t="s">
        <v>1197</v>
      </c>
      <c r="C27" s="7"/>
      <c r="D27" s="867"/>
      <c r="E27" s="867"/>
      <c r="F27" s="867"/>
      <c r="G27" s="867"/>
      <c r="H27" s="88"/>
      <c r="I27" s="88"/>
      <c r="J27" s="88"/>
      <c r="K27" s="88"/>
    </row>
    <row r="28" spans="1:11" s="4" customFormat="1" ht="12.7">
      <c r="A28" s="308"/>
      <c r="B28" s="315" t="s">
        <v>1198</v>
      </c>
      <c r="C28" s="7"/>
      <c r="D28" s="867"/>
      <c r="E28" s="867"/>
      <c r="F28" s="867"/>
      <c r="G28" s="867"/>
      <c r="H28" s="88"/>
      <c r="I28" s="88"/>
      <c r="J28" s="88"/>
      <c r="K28" s="88"/>
    </row>
    <row r="29" spans="1:11" s="4" customFormat="1" ht="12.7">
      <c r="A29" s="308"/>
      <c r="B29" s="310"/>
      <c r="C29" s="7"/>
      <c r="D29" s="867"/>
      <c r="E29" s="867"/>
      <c r="F29" s="867"/>
      <c r="G29" s="867"/>
      <c r="H29" s="88"/>
      <c r="I29" s="88"/>
      <c r="J29" s="88"/>
      <c r="K29" s="88"/>
    </row>
    <row r="30" spans="1:11" s="4" customFormat="1" ht="12.7">
      <c r="A30" s="308" t="s">
        <v>967</v>
      </c>
      <c r="B30" s="310"/>
      <c r="C30" s="7"/>
      <c r="D30" s="867"/>
      <c r="E30" s="867"/>
      <c r="F30" s="867"/>
      <c r="G30" s="867"/>
      <c r="H30" s="88"/>
      <c r="I30" s="88"/>
      <c r="J30" s="88"/>
      <c r="K30" s="88"/>
    </row>
    <row r="31" spans="1:11" s="4" customFormat="1" ht="12.7">
      <c r="A31" s="308" t="s">
        <v>968</v>
      </c>
      <c r="B31" s="310"/>
      <c r="C31" s="7"/>
      <c r="F31" s="108"/>
      <c r="G31" s="88"/>
      <c r="H31" s="88"/>
      <c r="I31" s="88"/>
      <c r="J31" s="88"/>
      <c r="K31" s="88"/>
    </row>
    <row r="32" spans="1:11" s="4" customFormat="1" ht="12.7">
      <c r="A32" s="308" t="s">
        <v>969</v>
      </c>
      <c r="B32" s="310" t="s">
        <v>992</v>
      </c>
      <c r="C32" s="7"/>
      <c r="D32" s="124"/>
      <c r="E32" s="523"/>
      <c r="F32" s="523"/>
      <c r="G32" s="88"/>
      <c r="H32" s="88"/>
      <c r="I32" s="88"/>
      <c r="J32" s="88"/>
      <c r="K32" s="88"/>
    </row>
    <row r="33" spans="1:11" s="4" customFormat="1" ht="12.7">
      <c r="A33" s="308" t="s">
        <v>976</v>
      </c>
      <c r="B33" s="310"/>
      <c r="C33" s="7"/>
      <c r="E33" s="523"/>
      <c r="F33" s="523"/>
      <c r="G33" s="88"/>
      <c r="H33" s="88"/>
      <c r="I33" s="88"/>
      <c r="J33" s="88"/>
      <c r="K33" s="88"/>
    </row>
    <row r="34" spans="1:11" s="4" customFormat="1" ht="11.35" customHeight="1">
      <c r="A34" s="3"/>
      <c r="B34" s="3"/>
      <c r="C34" s="7"/>
      <c r="E34" s="124"/>
      <c r="F34" s="124"/>
      <c r="G34" s="88"/>
      <c r="H34" s="88"/>
      <c r="I34" s="88"/>
      <c r="J34" s="88"/>
      <c r="K34" s="88"/>
    </row>
    <row r="35" spans="1:11" s="4" customFormat="1" ht="11.35" customHeight="1">
      <c r="A35" s="3"/>
      <c r="B35" s="3"/>
      <c r="C35" s="7"/>
      <c r="E35" s="124"/>
      <c r="F35" s="124"/>
      <c r="G35" s="88"/>
      <c r="H35" s="88"/>
      <c r="I35" s="88"/>
      <c r="J35" s="88"/>
      <c r="K35" s="88"/>
    </row>
    <row r="36" spans="1:11" s="4" customFormat="1" ht="11.35" customHeight="1">
      <c r="A36" s="3"/>
      <c r="B36" s="3"/>
      <c r="C36" s="7"/>
      <c r="E36" s="124"/>
      <c r="F36" s="124"/>
      <c r="G36" s="88"/>
      <c r="H36" s="88"/>
      <c r="I36" s="88"/>
      <c r="J36" s="88"/>
      <c r="K36" s="88"/>
    </row>
    <row r="37" spans="1:11" s="4" customFormat="1" ht="11.35" customHeight="1">
      <c r="A37" s="3"/>
      <c r="B37" s="3"/>
      <c r="C37" s="7"/>
      <c r="E37" s="124"/>
      <c r="F37" s="124"/>
      <c r="G37" s="88"/>
      <c r="H37" s="88"/>
      <c r="I37" s="88"/>
      <c r="J37" s="88"/>
      <c r="K37" s="88"/>
    </row>
    <row r="38" spans="1:11" s="4" customFormat="1" ht="11.35" customHeight="1">
      <c r="A38" s="3"/>
      <c r="B38" s="3"/>
      <c r="C38" s="7"/>
      <c r="E38" s="124"/>
      <c r="F38" s="124"/>
      <c r="G38" s="88"/>
      <c r="H38" s="88"/>
      <c r="I38" s="88"/>
      <c r="J38" s="88"/>
      <c r="K38" s="88"/>
    </row>
    <row r="39" spans="1:11" s="4" customFormat="1" ht="11.35" customHeight="1">
      <c r="A39" s="3"/>
      <c r="B39" s="3"/>
      <c r="C39" s="7"/>
      <c r="E39" s="124"/>
      <c r="F39" s="124"/>
      <c r="G39" s="88"/>
      <c r="H39" s="88"/>
      <c r="I39" s="88"/>
      <c r="J39" s="88"/>
      <c r="K39" s="88"/>
    </row>
    <row r="40" spans="1:11" s="4" customFormat="1" ht="11.35" customHeight="1">
      <c r="A40" s="3"/>
      <c r="B40" s="3"/>
      <c r="C40" s="7"/>
      <c r="E40" s="124"/>
      <c r="F40" s="124"/>
      <c r="G40" s="88"/>
      <c r="H40" s="88"/>
      <c r="I40" s="88"/>
      <c r="J40" s="88"/>
      <c r="K40" s="88"/>
    </row>
    <row r="41" spans="1:11" s="4" customFormat="1" ht="11.35" customHeight="1">
      <c r="A41" s="3"/>
      <c r="B41" s="3"/>
      <c r="C41" s="7"/>
      <c r="E41" s="124"/>
      <c r="F41" s="124"/>
      <c r="G41" s="88"/>
      <c r="H41" s="88"/>
      <c r="I41" s="88"/>
      <c r="J41" s="88"/>
      <c r="K41" s="88"/>
    </row>
    <row r="42" spans="1:11" s="4" customFormat="1" ht="11.35" customHeight="1">
      <c r="A42" s="3"/>
      <c r="B42" s="3"/>
      <c r="C42" s="7"/>
      <c r="E42" s="124"/>
      <c r="F42" s="124"/>
      <c r="G42" s="88"/>
      <c r="H42" s="88"/>
      <c r="I42" s="88"/>
      <c r="J42" s="88"/>
      <c r="K42" s="88"/>
    </row>
    <row r="43" spans="1:11" s="4" customFormat="1" ht="11.35" customHeight="1">
      <c r="A43" s="3"/>
      <c r="B43" s="3"/>
      <c r="C43" s="7"/>
      <c r="E43" s="124"/>
      <c r="F43" s="124"/>
      <c r="G43" s="88"/>
      <c r="H43" s="88"/>
      <c r="I43" s="88"/>
      <c r="J43" s="88"/>
      <c r="K43" s="88"/>
    </row>
    <row r="44" spans="1:11" s="4" customFormat="1" ht="11.35" customHeight="1">
      <c r="A44" s="3"/>
      <c r="B44" s="3"/>
      <c r="C44" s="7"/>
      <c r="E44" s="124"/>
      <c r="F44" s="124"/>
      <c r="G44" s="88"/>
      <c r="H44" s="88"/>
      <c r="I44" s="88"/>
      <c r="J44" s="88"/>
      <c r="K44" s="88"/>
    </row>
    <row r="45" spans="1:11" s="4" customFormat="1" ht="11.35" customHeight="1">
      <c r="A45" s="3"/>
      <c r="B45" s="3"/>
      <c r="C45" s="7"/>
      <c r="E45" s="124"/>
      <c r="F45" s="124"/>
      <c r="G45" s="88"/>
      <c r="H45" s="88"/>
      <c r="I45" s="88"/>
      <c r="J45" s="88"/>
      <c r="K45" s="88"/>
    </row>
    <row r="46" spans="1:11" s="4" customFormat="1" ht="11.35" customHeight="1">
      <c r="A46" s="3"/>
      <c r="B46" s="3"/>
      <c r="C46" s="7"/>
      <c r="E46" s="124"/>
      <c r="F46" s="124"/>
      <c r="G46" s="88"/>
      <c r="H46" s="88"/>
      <c r="I46" s="88"/>
      <c r="J46" s="88"/>
      <c r="K46" s="88"/>
    </row>
    <row r="47" spans="1:11" s="4" customFormat="1" ht="11.35" customHeight="1">
      <c r="A47" s="3"/>
      <c r="B47" s="3"/>
      <c r="C47" s="7"/>
      <c r="E47" s="124"/>
      <c r="F47" s="124"/>
      <c r="G47" s="88"/>
      <c r="H47" s="88"/>
      <c r="I47" s="88"/>
      <c r="J47" s="88"/>
      <c r="K47" s="88"/>
    </row>
    <row r="48" spans="1:11" s="4" customFormat="1" ht="11.35" customHeight="1">
      <c r="A48" s="3"/>
      <c r="B48" s="3"/>
      <c r="C48" s="7"/>
      <c r="E48" s="124"/>
      <c r="F48" s="124"/>
      <c r="G48" s="88"/>
      <c r="H48" s="88"/>
      <c r="I48" s="88"/>
      <c r="J48" s="88"/>
      <c r="K48" s="88"/>
    </row>
    <row r="49" spans="1:11" s="4" customFormat="1" ht="11.35" customHeight="1">
      <c r="A49" s="3"/>
      <c r="B49" s="3"/>
      <c r="C49" s="7"/>
      <c r="E49" s="124"/>
      <c r="F49" s="124"/>
      <c r="G49" s="88"/>
      <c r="H49" s="88"/>
      <c r="I49" s="88"/>
      <c r="J49" s="88"/>
      <c r="K49" s="88"/>
    </row>
    <row r="50" spans="1:11" s="4" customFormat="1" ht="18.850000000000001" customHeight="1">
      <c r="A50" s="5"/>
      <c r="B50" s="5"/>
      <c r="C50" s="7"/>
      <c r="D50" s="101"/>
      <c r="E50" s="126"/>
      <c r="F50" s="126"/>
      <c r="G50" s="88"/>
      <c r="H50" s="88" t="e">
        <f>VLOOKUP(G50,#REF!,2,0)</f>
        <v>#REF!</v>
      </c>
      <c r="I50" s="88">
        <f>MONTH(F50)</f>
        <v>1</v>
      </c>
      <c r="J50" s="88" t="e">
        <f>VLOOKUP(I50,#REF!,2,0)</f>
        <v>#REF!</v>
      </c>
      <c r="K50" s="88">
        <f>YEAR(F50)</f>
        <v>1900</v>
      </c>
    </row>
    <row r="51" spans="1:11" s="4" customFormat="1" ht="18.850000000000001" customHeight="1">
      <c r="A51" s="5"/>
      <c r="B51" s="5"/>
      <c r="C51" s="7"/>
      <c r="D51" s="102"/>
      <c r="E51" s="125"/>
      <c r="F51" s="125"/>
      <c r="G51" s="88"/>
      <c r="H51" s="88"/>
      <c r="I51" s="88"/>
      <c r="J51" s="88"/>
      <c r="K51" s="88"/>
    </row>
    <row r="52" spans="1:11" s="4" customFormat="1" ht="18.850000000000001" customHeight="1">
      <c r="A52" s="5"/>
      <c r="B52" s="5"/>
      <c r="C52" s="7"/>
    </row>
    <row r="53" spans="1:11" s="4" customFormat="1" ht="11.35" customHeight="1">
      <c r="A53" s="5"/>
      <c r="B53" s="6"/>
      <c r="C53" s="7"/>
    </row>
    <row r="54" spans="1:11" s="77" customFormat="1" ht="11.35" customHeight="1">
      <c r="C54" s="111"/>
    </row>
    <row r="55" spans="1:11" s="77" customFormat="1" ht="11.35" customHeight="1">
      <c r="C55" s="111"/>
    </row>
    <row r="56" spans="1:11" s="77" customFormat="1" ht="11.35" customHeight="1">
      <c r="C56" s="111"/>
    </row>
    <row r="57" spans="1:11" ht="11.35" customHeight="1">
      <c r="A57" s="87"/>
    </row>
  </sheetData>
  <sheetProtection formatCells="0" formatColumns="0" formatRows="0" insertColumns="0" insertRows="0" insertHyperlinks="0" deleteColumns="0" deleteRows="0" sort="0" autoFilter="0" pivotTables="0"/>
  <mergeCells count="9">
    <mergeCell ref="E32:E33"/>
    <mergeCell ref="F32:F33"/>
    <mergeCell ref="D1:G30"/>
    <mergeCell ref="A14:A15"/>
    <mergeCell ref="A1:B1"/>
    <mergeCell ref="A2:B2"/>
    <mergeCell ref="A3:B3"/>
    <mergeCell ref="A6:B6"/>
    <mergeCell ref="A24:B24"/>
  </mergeCells>
  <phoneticPr fontId="5" type="noConversion"/>
  <conditionalFormatting sqref="E50">
    <cfRule type="cellIs" dxfId="1" priority="1" stopIfTrue="1" operator="equal">
      <formula>$E$51</formula>
    </cfRule>
  </conditionalFormatting>
  <conditionalFormatting sqref="F50">
    <cfRule type="cellIs" dxfId="0" priority="2" stopIfTrue="1" operator="equal">
      <formula>$F$51</formula>
    </cfRule>
  </conditionalFormatting>
  <dataValidations count="1">
    <dataValidation type="list" allowBlank="1" showInputMessage="1" showErrorMessage="1" sqref="D32" xr:uid="{00000000-0002-0000-0B00-000000000000}">
      <formula1>#REF!</formula1>
    </dataValidation>
  </dataValidations>
  <pageMargins left="0.78740157480314965" right="0.39370078740157483" top="0.39370078740157483" bottom="0.19685039370078741" header="0.19685039370078741" footer="0.23622047244094491"/>
  <pageSetup paperSize="9" fitToHeight="0" orientation="portrait" r:id="rId1"/>
  <headerFooter alignWithMargins="0">
    <oddHeader>&amp;R&amp;"Times New Roman,обычный"&amp;7Подготовлено с использованием системы "КонсультантПлюс"</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2">
    <tabColor indexed="15"/>
    <outlinePr summaryBelow="0"/>
  </sheetPr>
  <dimension ref="A2:F275"/>
  <sheetViews>
    <sheetView topLeftCell="A124" zoomScale="95" workbookViewId="0"/>
  </sheetViews>
  <sheetFormatPr defaultColWidth="250.703125" defaultRowHeight="12.7" outlineLevelRow="1"/>
  <cols>
    <col min="1" max="1" width="33.52734375" style="1" customWidth="1"/>
    <col min="2" max="2" width="9.17578125" style="10" customWidth="1"/>
    <col min="3" max="3" width="38.703125" style="11" customWidth="1"/>
    <col min="4" max="4" width="12.17578125" style="1" customWidth="1"/>
    <col min="5" max="5" width="16.8203125" style="1" customWidth="1"/>
    <col min="6" max="6" width="23.8203125" style="1" customWidth="1"/>
    <col min="7" max="46" width="10.703125" style="1" customWidth="1"/>
    <col min="47" max="16384" width="250.703125" style="1"/>
  </cols>
  <sheetData>
    <row r="2" spans="1:6" ht="14">
      <c r="A2" s="135" t="s">
        <v>114</v>
      </c>
    </row>
    <row r="3" spans="1:6" ht="27.85" customHeight="1">
      <c r="A3" s="136" t="s">
        <v>874</v>
      </c>
    </row>
    <row r="4" spans="1:6" ht="27" customHeight="1">
      <c r="A4" s="136" t="s">
        <v>873</v>
      </c>
    </row>
    <row r="6" spans="1:6">
      <c r="A6" s="9"/>
      <c r="B6" s="12"/>
      <c r="C6" s="13"/>
      <c r="D6" s="9"/>
      <c r="E6" s="873" t="s">
        <v>246</v>
      </c>
      <c r="F6" s="874"/>
    </row>
    <row r="7" spans="1:6" ht="60.1" customHeight="1">
      <c r="A7" s="9"/>
      <c r="B7" s="12"/>
      <c r="C7" s="13"/>
      <c r="D7" s="9"/>
      <c r="E7" s="875" t="s">
        <v>119</v>
      </c>
      <c r="F7" s="876"/>
    </row>
    <row r="8" spans="1:6" ht="9.9499999999999993" customHeight="1">
      <c r="A8" s="9"/>
      <c r="B8" s="12"/>
      <c r="C8" s="13"/>
      <c r="D8" s="9"/>
      <c r="E8" s="9"/>
      <c r="F8" s="9"/>
    </row>
    <row r="9" spans="1:6" ht="31.7" customHeight="1">
      <c r="A9" s="877" t="s">
        <v>245</v>
      </c>
      <c r="B9" s="877"/>
      <c r="C9" s="877"/>
      <c r="D9" s="877"/>
      <c r="E9" s="877"/>
      <c r="F9" s="877"/>
    </row>
    <row r="10" spans="1:6">
      <c r="A10" s="9"/>
      <c r="B10" s="12"/>
      <c r="C10" s="13"/>
      <c r="D10" s="9"/>
      <c r="E10" s="9"/>
      <c r="F10" s="9"/>
    </row>
    <row r="11" spans="1:6" ht="72" customHeight="1">
      <c r="A11" s="397" t="s">
        <v>1132</v>
      </c>
      <c r="B11" s="14" t="s">
        <v>1133</v>
      </c>
      <c r="C11" s="14" t="s">
        <v>318</v>
      </c>
      <c r="D11" s="133" t="s">
        <v>1134</v>
      </c>
      <c r="E11" s="15" t="s">
        <v>1135</v>
      </c>
      <c r="F11" s="14" t="s">
        <v>1136</v>
      </c>
    </row>
    <row r="12" spans="1:6" ht="27" customHeight="1">
      <c r="A12" s="398" t="s">
        <v>456</v>
      </c>
      <c r="B12" s="406"/>
      <c r="C12" s="14"/>
      <c r="D12" s="133"/>
      <c r="E12" s="15"/>
      <c r="F12" s="14"/>
    </row>
    <row r="13" spans="1:6" ht="15.1" customHeight="1" outlineLevel="1">
      <c r="A13" s="400" t="s">
        <v>456</v>
      </c>
      <c r="B13" s="405" t="s">
        <v>1144</v>
      </c>
      <c r="C13" s="16" t="s">
        <v>470</v>
      </c>
      <c r="D13" s="8">
        <v>1.5</v>
      </c>
      <c r="E13" s="8">
        <v>0.2</v>
      </c>
      <c r="F13" s="878" t="s">
        <v>319</v>
      </c>
    </row>
    <row r="14" spans="1:6" ht="15.1" customHeight="1" outlineLevel="1">
      <c r="A14" s="400" t="s">
        <v>456</v>
      </c>
      <c r="B14" s="405" t="s">
        <v>1145</v>
      </c>
      <c r="C14" s="16" t="s">
        <v>471</v>
      </c>
      <c r="D14" s="8">
        <v>1.5</v>
      </c>
      <c r="E14" s="8">
        <v>0.2</v>
      </c>
      <c r="F14" s="879"/>
    </row>
    <row r="15" spans="1:6" ht="15.1" customHeight="1" outlineLevel="1">
      <c r="A15" s="400" t="s">
        <v>456</v>
      </c>
      <c r="B15" s="405" t="s">
        <v>1146</v>
      </c>
      <c r="C15" s="16" t="s">
        <v>472</v>
      </c>
      <c r="D15" s="8">
        <v>1.5</v>
      </c>
      <c r="E15" s="8">
        <v>0.2</v>
      </c>
      <c r="F15" s="879"/>
    </row>
    <row r="16" spans="1:6" ht="15.1" customHeight="1" outlineLevel="1">
      <c r="A16" s="400" t="s">
        <v>456</v>
      </c>
      <c r="B16" s="405" t="s">
        <v>1147</v>
      </c>
      <c r="C16" s="16" t="s">
        <v>1263</v>
      </c>
      <c r="D16" s="8">
        <v>1.5</v>
      </c>
      <c r="E16" s="8">
        <v>0.2</v>
      </c>
      <c r="F16" s="879"/>
    </row>
    <row r="17" spans="1:6" ht="15.1" customHeight="1" outlineLevel="1">
      <c r="A17" s="400" t="s">
        <v>456</v>
      </c>
      <c r="B17" s="405" t="s">
        <v>1148</v>
      </c>
      <c r="C17" s="16" t="s">
        <v>473</v>
      </c>
      <c r="D17" s="8">
        <v>1.5</v>
      </c>
      <c r="E17" s="8">
        <v>0.2</v>
      </c>
      <c r="F17" s="879"/>
    </row>
    <row r="18" spans="1:6" ht="38" outlineLevel="1">
      <c r="A18" s="400" t="s">
        <v>456</v>
      </c>
      <c r="B18" s="405" t="s">
        <v>474</v>
      </c>
      <c r="C18" s="16" t="s">
        <v>475</v>
      </c>
      <c r="D18" s="8">
        <v>1.5</v>
      </c>
      <c r="E18" s="8">
        <v>0.2</v>
      </c>
      <c r="F18" s="879"/>
    </row>
    <row r="19" spans="1:6" ht="25.35" outlineLevel="1">
      <c r="A19" s="400" t="s">
        <v>456</v>
      </c>
      <c r="B19" s="405" t="s">
        <v>476</v>
      </c>
      <c r="C19" s="16" t="s">
        <v>477</v>
      </c>
      <c r="D19" s="8">
        <v>1.5</v>
      </c>
      <c r="E19" s="8">
        <v>0.2</v>
      </c>
      <c r="F19" s="879"/>
    </row>
    <row r="20" spans="1:6" ht="25.35" outlineLevel="1">
      <c r="A20" s="400" t="s">
        <v>456</v>
      </c>
      <c r="B20" s="405" t="s">
        <v>862</v>
      </c>
      <c r="C20" s="16" t="s">
        <v>478</v>
      </c>
      <c r="D20" s="8">
        <v>1.5</v>
      </c>
      <c r="E20" s="8">
        <v>0.2</v>
      </c>
      <c r="F20" s="879"/>
    </row>
    <row r="21" spans="1:6" ht="15.1" customHeight="1" outlineLevel="1">
      <c r="A21" s="400" t="s">
        <v>456</v>
      </c>
      <c r="B21" s="405" t="s">
        <v>863</v>
      </c>
      <c r="C21" s="16" t="s">
        <v>479</v>
      </c>
      <c r="D21" s="8">
        <v>1.5</v>
      </c>
      <c r="E21" s="8">
        <v>0.2</v>
      </c>
      <c r="F21" s="879"/>
    </row>
    <row r="22" spans="1:6" ht="15.1" customHeight="1" outlineLevel="1">
      <c r="A22" s="400" t="s">
        <v>456</v>
      </c>
      <c r="B22" s="405" t="s">
        <v>864</v>
      </c>
      <c r="C22" s="16" t="s">
        <v>480</v>
      </c>
      <c r="D22" s="8">
        <v>1.5</v>
      </c>
      <c r="E22" s="8">
        <v>0.2</v>
      </c>
      <c r="F22" s="879"/>
    </row>
    <row r="23" spans="1:6" ht="25.35" outlineLevel="1">
      <c r="A23" s="400" t="s">
        <v>456</v>
      </c>
      <c r="B23" s="405" t="s">
        <v>865</v>
      </c>
      <c r="C23" s="16" t="s">
        <v>481</v>
      </c>
      <c r="D23" s="8">
        <v>1.5</v>
      </c>
      <c r="E23" s="8">
        <v>0.2</v>
      </c>
      <c r="F23" s="879"/>
    </row>
    <row r="24" spans="1:6" ht="15.1" customHeight="1" outlineLevel="1">
      <c r="A24" s="400" t="s">
        <v>456</v>
      </c>
      <c r="B24" s="411" t="s">
        <v>866</v>
      </c>
      <c r="C24" s="427" t="s">
        <v>482</v>
      </c>
      <c r="D24" s="410">
        <v>1.5</v>
      </c>
      <c r="E24" s="410">
        <v>0.2</v>
      </c>
      <c r="F24" s="879"/>
    </row>
    <row r="25" spans="1:6" ht="15.1" customHeight="1" outlineLevel="1">
      <c r="A25" s="400" t="s">
        <v>456</v>
      </c>
      <c r="B25" s="411" t="s">
        <v>867</v>
      </c>
      <c r="C25" s="427" t="s">
        <v>503</v>
      </c>
      <c r="D25" s="410">
        <v>1.5</v>
      </c>
      <c r="E25" s="410">
        <v>0.2</v>
      </c>
      <c r="F25" s="879"/>
    </row>
    <row r="26" spans="1:6" ht="25.35">
      <c r="A26" s="423" t="s">
        <v>457</v>
      </c>
      <c r="B26" s="430"/>
      <c r="C26" s="430"/>
      <c r="D26" s="430"/>
      <c r="E26" s="431"/>
      <c r="F26" s="880"/>
    </row>
    <row r="27" spans="1:6" ht="15.1" customHeight="1" outlineLevel="1">
      <c r="A27" s="400" t="s">
        <v>457</v>
      </c>
      <c r="B27" s="428" t="s">
        <v>995</v>
      </c>
      <c r="C27" s="429" t="s">
        <v>487</v>
      </c>
      <c r="D27" s="422">
        <v>1.7</v>
      </c>
      <c r="E27" s="422">
        <v>0.3</v>
      </c>
      <c r="F27" s="879"/>
    </row>
    <row r="28" spans="1:6" ht="15.1" customHeight="1" outlineLevel="1">
      <c r="A28" s="400" t="s">
        <v>457</v>
      </c>
      <c r="B28" s="405" t="s">
        <v>996</v>
      </c>
      <c r="C28" s="16" t="s">
        <v>488</v>
      </c>
      <c r="D28" s="399">
        <v>1.7</v>
      </c>
      <c r="E28" s="399">
        <v>0.3</v>
      </c>
      <c r="F28" s="879"/>
    </row>
    <row r="29" spans="1:6" ht="15.1" customHeight="1" outlineLevel="1">
      <c r="A29" s="400" t="s">
        <v>457</v>
      </c>
      <c r="B29" s="405" t="s">
        <v>1002</v>
      </c>
      <c r="C29" s="16" t="s">
        <v>489</v>
      </c>
      <c r="D29" s="399">
        <v>1.7</v>
      </c>
      <c r="E29" s="399">
        <v>0.3</v>
      </c>
      <c r="F29" s="879"/>
    </row>
    <row r="30" spans="1:6" ht="15.1" customHeight="1" outlineLevel="1">
      <c r="A30" s="400" t="s">
        <v>457</v>
      </c>
      <c r="B30" s="405" t="s">
        <v>1003</v>
      </c>
      <c r="C30" s="16" t="s">
        <v>490</v>
      </c>
      <c r="D30" s="399">
        <v>1.7</v>
      </c>
      <c r="E30" s="399">
        <v>0.3</v>
      </c>
      <c r="F30" s="879"/>
    </row>
    <row r="31" spans="1:6" ht="15.1" customHeight="1" outlineLevel="1">
      <c r="A31" s="400" t="s">
        <v>457</v>
      </c>
      <c r="B31" s="405" t="s">
        <v>483</v>
      </c>
      <c r="C31" s="16" t="s">
        <v>1264</v>
      </c>
      <c r="D31" s="399">
        <v>1.7</v>
      </c>
      <c r="E31" s="399">
        <v>0.3</v>
      </c>
      <c r="F31" s="879"/>
    </row>
    <row r="32" spans="1:6" ht="15.1" customHeight="1" outlineLevel="1">
      <c r="A32" s="400" t="s">
        <v>457</v>
      </c>
      <c r="B32" s="405" t="s">
        <v>484</v>
      </c>
      <c r="C32" s="16" t="s">
        <v>491</v>
      </c>
      <c r="D32" s="399">
        <v>1.7</v>
      </c>
      <c r="E32" s="399">
        <v>0.3</v>
      </c>
      <c r="F32" s="879"/>
    </row>
    <row r="33" spans="1:6" ht="15.1" customHeight="1" outlineLevel="1">
      <c r="A33" s="400" t="s">
        <v>457</v>
      </c>
      <c r="B33" s="405" t="s">
        <v>882</v>
      </c>
      <c r="C33" s="16" t="s">
        <v>492</v>
      </c>
      <c r="D33" s="399">
        <v>1.7</v>
      </c>
      <c r="E33" s="399">
        <v>0.3</v>
      </c>
      <c r="F33" s="879"/>
    </row>
    <row r="34" spans="1:6" ht="15.1" customHeight="1" outlineLevel="1">
      <c r="A34" s="400" t="s">
        <v>457</v>
      </c>
      <c r="B34" s="405" t="s">
        <v>485</v>
      </c>
      <c r="C34" s="16" t="s">
        <v>493</v>
      </c>
      <c r="D34" s="399">
        <v>1.7</v>
      </c>
      <c r="E34" s="399">
        <v>0.3</v>
      </c>
      <c r="F34" s="879"/>
    </row>
    <row r="35" spans="1:6" ht="29.95" customHeight="1" outlineLevel="1">
      <c r="A35" s="400" t="s">
        <v>457</v>
      </c>
      <c r="B35" s="405" t="s">
        <v>890</v>
      </c>
      <c r="C35" s="290" t="s">
        <v>494</v>
      </c>
      <c r="D35" s="399">
        <v>1.7</v>
      </c>
      <c r="E35" s="399">
        <v>0.3</v>
      </c>
      <c r="F35" s="879"/>
    </row>
    <row r="36" spans="1:6" ht="27" customHeight="1" outlineLevel="1">
      <c r="A36" s="400" t="s">
        <v>457</v>
      </c>
      <c r="B36" s="411" t="s">
        <v>486</v>
      </c>
      <c r="C36" s="418" t="s">
        <v>495</v>
      </c>
      <c r="D36" s="419">
        <v>1.2</v>
      </c>
      <c r="E36" s="419">
        <v>0.15</v>
      </c>
      <c r="F36" s="879"/>
    </row>
    <row r="37" spans="1:6" ht="29.95" customHeight="1">
      <c r="A37" s="423" t="s">
        <v>458</v>
      </c>
      <c r="B37" s="424"/>
      <c r="C37" s="425"/>
      <c r="D37" s="426"/>
      <c r="E37" s="408"/>
      <c r="F37" s="880"/>
    </row>
    <row r="38" spans="1:6" ht="38" outlineLevel="1">
      <c r="A38" s="400" t="s">
        <v>458</v>
      </c>
      <c r="B38" s="420" t="s">
        <v>847</v>
      </c>
      <c r="C38" s="421" t="s">
        <v>508</v>
      </c>
      <c r="D38" s="422">
        <v>1.3</v>
      </c>
      <c r="E38" s="422">
        <v>0.2</v>
      </c>
      <c r="F38" s="879"/>
    </row>
    <row r="39" spans="1:6" ht="25.35" outlineLevel="1">
      <c r="A39" s="400" t="s">
        <v>458</v>
      </c>
      <c r="B39" s="402" t="s">
        <v>1149</v>
      </c>
      <c r="C39" s="401" t="s">
        <v>509</v>
      </c>
      <c r="D39" s="399">
        <v>1.7</v>
      </c>
      <c r="E39" s="399">
        <v>0.3</v>
      </c>
      <c r="F39" s="879"/>
    </row>
    <row r="40" spans="1:6" ht="25.35" outlineLevel="1">
      <c r="A40" s="400" t="s">
        <v>458</v>
      </c>
      <c r="B40" s="402" t="s">
        <v>1150</v>
      </c>
      <c r="C40" s="401" t="s">
        <v>1265</v>
      </c>
      <c r="D40" s="399">
        <v>1.7</v>
      </c>
      <c r="E40" s="399">
        <v>0.3</v>
      </c>
      <c r="F40" s="879"/>
    </row>
    <row r="41" spans="1:6" ht="25.35" outlineLevel="1">
      <c r="A41" s="400" t="s">
        <v>458</v>
      </c>
      <c r="B41" s="402" t="s">
        <v>496</v>
      </c>
      <c r="C41" s="401" t="s">
        <v>1266</v>
      </c>
      <c r="D41" s="399">
        <v>1.3</v>
      </c>
      <c r="E41" s="399">
        <v>0.2</v>
      </c>
      <c r="F41" s="879"/>
    </row>
    <row r="42" spans="1:6" ht="15.1" customHeight="1" outlineLevel="1">
      <c r="A42" s="400" t="s">
        <v>458</v>
      </c>
      <c r="B42" s="402" t="s">
        <v>497</v>
      </c>
      <c r="C42" s="401" t="s">
        <v>1267</v>
      </c>
      <c r="D42" s="399">
        <v>1.3</v>
      </c>
      <c r="E42" s="399">
        <v>0.2</v>
      </c>
      <c r="F42" s="879"/>
    </row>
    <row r="43" spans="1:6" ht="25.35" outlineLevel="1">
      <c r="A43" s="400" t="s">
        <v>458</v>
      </c>
      <c r="B43" s="402" t="s">
        <v>498</v>
      </c>
      <c r="C43" s="401" t="s">
        <v>510</v>
      </c>
      <c r="D43" s="399">
        <v>1.3</v>
      </c>
      <c r="E43" s="399">
        <v>0.2</v>
      </c>
      <c r="F43" s="879"/>
    </row>
    <row r="44" spans="1:6" ht="25.35" outlineLevel="1">
      <c r="A44" s="400" t="s">
        <v>458</v>
      </c>
      <c r="B44" s="402" t="s">
        <v>499</v>
      </c>
      <c r="C44" s="401" t="s">
        <v>511</v>
      </c>
      <c r="D44" s="399">
        <v>1.3</v>
      </c>
      <c r="E44" s="399">
        <v>0.2</v>
      </c>
      <c r="F44" s="879"/>
    </row>
    <row r="45" spans="1:6" ht="15.1" customHeight="1" outlineLevel="1">
      <c r="A45" s="400" t="s">
        <v>458</v>
      </c>
      <c r="B45" s="402" t="s">
        <v>500</v>
      </c>
      <c r="C45" s="401" t="s">
        <v>512</v>
      </c>
      <c r="D45" s="399">
        <v>1.3</v>
      </c>
      <c r="E45" s="399">
        <v>0.2</v>
      </c>
      <c r="F45" s="879"/>
    </row>
    <row r="46" spans="1:6" ht="15.1" customHeight="1" outlineLevel="1">
      <c r="A46" s="400" t="s">
        <v>458</v>
      </c>
      <c r="B46" s="402" t="s">
        <v>501</v>
      </c>
      <c r="C46" s="401" t="s">
        <v>1268</v>
      </c>
      <c r="D46" s="399">
        <v>1.3</v>
      </c>
      <c r="E46" s="399">
        <v>0.2</v>
      </c>
      <c r="F46" s="879"/>
    </row>
    <row r="47" spans="1:6" ht="15.1" customHeight="1" outlineLevel="1">
      <c r="A47" s="400" t="s">
        <v>458</v>
      </c>
      <c r="B47" s="402" t="s">
        <v>776</v>
      </c>
      <c r="C47" s="401" t="s">
        <v>1269</v>
      </c>
      <c r="D47" s="399">
        <v>1.7</v>
      </c>
      <c r="E47" s="399">
        <v>0.3</v>
      </c>
      <c r="F47" s="879"/>
    </row>
    <row r="48" spans="1:6" ht="15.1" customHeight="1" outlineLevel="1">
      <c r="A48" s="400" t="s">
        <v>458</v>
      </c>
      <c r="B48" s="402" t="s">
        <v>813</v>
      </c>
      <c r="C48" s="401" t="s">
        <v>1270</v>
      </c>
      <c r="D48" s="399">
        <v>1.7</v>
      </c>
      <c r="E48" s="399">
        <v>0.3</v>
      </c>
      <c r="F48" s="879"/>
    </row>
    <row r="49" spans="1:6" ht="15.1" customHeight="1" outlineLevel="1">
      <c r="A49" s="400" t="s">
        <v>458</v>
      </c>
      <c r="B49" s="402" t="s">
        <v>1151</v>
      </c>
      <c r="C49" s="401" t="s">
        <v>1271</v>
      </c>
      <c r="D49" s="399">
        <v>1.3</v>
      </c>
      <c r="E49" s="399">
        <v>0.2</v>
      </c>
      <c r="F49" s="879"/>
    </row>
    <row r="50" spans="1:6" ht="15.1" customHeight="1" outlineLevel="1">
      <c r="A50" s="400" t="s">
        <v>458</v>
      </c>
      <c r="B50" s="402" t="s">
        <v>1152</v>
      </c>
      <c r="C50" s="401" t="s">
        <v>1272</v>
      </c>
      <c r="D50" s="399">
        <v>1.3</v>
      </c>
      <c r="E50" s="399">
        <v>0.2</v>
      </c>
      <c r="F50" s="879"/>
    </row>
    <row r="51" spans="1:6" ht="15.1" customHeight="1" outlineLevel="1">
      <c r="A51" s="400" t="s">
        <v>458</v>
      </c>
      <c r="B51" s="402" t="s">
        <v>502</v>
      </c>
      <c r="C51" s="401" t="s">
        <v>1273</v>
      </c>
      <c r="D51" s="399">
        <v>1.3</v>
      </c>
      <c r="E51" s="399">
        <v>0.2</v>
      </c>
      <c r="F51" s="879"/>
    </row>
    <row r="52" spans="1:6" ht="25.35" outlineLevel="1">
      <c r="A52" s="400" t="s">
        <v>458</v>
      </c>
      <c r="B52" s="402" t="s">
        <v>504</v>
      </c>
      <c r="C52" s="401" t="s">
        <v>513</v>
      </c>
      <c r="D52" s="399">
        <v>1.3</v>
      </c>
      <c r="E52" s="399">
        <v>0.2</v>
      </c>
      <c r="F52" s="879"/>
    </row>
    <row r="53" spans="1:6" ht="25.35" outlineLevel="1">
      <c r="A53" s="400" t="s">
        <v>458</v>
      </c>
      <c r="B53" s="402" t="s">
        <v>1153</v>
      </c>
      <c r="C53" s="401" t="s">
        <v>514</v>
      </c>
      <c r="D53" s="399">
        <v>1.3</v>
      </c>
      <c r="E53" s="399">
        <v>0.2</v>
      </c>
      <c r="F53" s="879"/>
    </row>
    <row r="54" spans="1:6" ht="15.1" customHeight="1" outlineLevel="1">
      <c r="A54" s="400" t="s">
        <v>458</v>
      </c>
      <c r="B54" s="402" t="s">
        <v>505</v>
      </c>
      <c r="C54" s="401" t="s">
        <v>515</v>
      </c>
      <c r="D54" s="399">
        <v>1.3</v>
      </c>
      <c r="E54" s="399">
        <v>0.2</v>
      </c>
      <c r="F54" s="879"/>
    </row>
    <row r="55" spans="1:6" ht="25.35" outlineLevel="1">
      <c r="A55" s="400" t="s">
        <v>458</v>
      </c>
      <c r="B55" s="402" t="s">
        <v>1154</v>
      </c>
      <c r="C55" s="401" t="s">
        <v>516</v>
      </c>
      <c r="D55" s="399">
        <v>1.3</v>
      </c>
      <c r="E55" s="399">
        <v>0.2</v>
      </c>
      <c r="F55" s="879"/>
    </row>
    <row r="56" spans="1:6" ht="38" outlineLevel="1">
      <c r="A56" s="400" t="s">
        <v>458</v>
      </c>
      <c r="B56" s="402" t="s">
        <v>818</v>
      </c>
      <c r="C56" s="401" t="s">
        <v>517</v>
      </c>
      <c r="D56" s="399">
        <v>1.3</v>
      </c>
      <c r="E56" s="399">
        <v>0.2</v>
      </c>
      <c r="F56" s="879"/>
    </row>
    <row r="57" spans="1:6" ht="15.1" customHeight="1" outlineLevel="1">
      <c r="A57" s="400" t="s">
        <v>458</v>
      </c>
      <c r="B57" s="402" t="s">
        <v>819</v>
      </c>
      <c r="C57" s="401" t="s">
        <v>1274</v>
      </c>
      <c r="D57" s="399">
        <v>1.3</v>
      </c>
      <c r="E57" s="399">
        <v>0.2</v>
      </c>
      <c r="F57" s="879"/>
    </row>
    <row r="58" spans="1:6" ht="25.35" outlineLevel="1">
      <c r="A58" s="400" t="s">
        <v>458</v>
      </c>
      <c r="B58" s="402" t="s">
        <v>828</v>
      </c>
      <c r="C58" s="401" t="s">
        <v>518</v>
      </c>
      <c r="D58" s="399">
        <v>1.3</v>
      </c>
      <c r="E58" s="399">
        <v>0.2</v>
      </c>
      <c r="F58" s="879"/>
    </row>
    <row r="59" spans="1:6" ht="25.35" outlineLevel="1">
      <c r="A59" s="400" t="s">
        <v>458</v>
      </c>
      <c r="B59" s="402" t="s">
        <v>829</v>
      </c>
      <c r="C59" s="401" t="s">
        <v>519</v>
      </c>
      <c r="D59" s="399">
        <v>1.3</v>
      </c>
      <c r="E59" s="399">
        <v>0.2</v>
      </c>
      <c r="F59" s="879"/>
    </row>
    <row r="60" spans="1:6" ht="25.35" outlineLevel="1">
      <c r="A60" s="400" t="s">
        <v>458</v>
      </c>
      <c r="B60" s="402" t="s">
        <v>1160</v>
      </c>
      <c r="C60" s="401" t="s">
        <v>1275</v>
      </c>
      <c r="D60" s="399">
        <v>1.3</v>
      </c>
      <c r="E60" s="399">
        <v>0.2</v>
      </c>
      <c r="F60" s="879"/>
    </row>
    <row r="61" spans="1:6" ht="15.1" customHeight="1" outlineLevel="1">
      <c r="A61" s="400" t="s">
        <v>458</v>
      </c>
      <c r="B61" s="402" t="s">
        <v>1155</v>
      </c>
      <c r="C61" s="401" t="s">
        <v>1276</v>
      </c>
      <c r="D61" s="399">
        <v>1.3</v>
      </c>
      <c r="E61" s="399">
        <v>0.2</v>
      </c>
      <c r="F61" s="879"/>
    </row>
    <row r="62" spans="1:6" ht="25.35" outlineLevel="1">
      <c r="A62" s="400" t="s">
        <v>458</v>
      </c>
      <c r="B62" s="402" t="s">
        <v>1156</v>
      </c>
      <c r="C62" s="401" t="s">
        <v>520</v>
      </c>
      <c r="D62" s="399">
        <v>1.3</v>
      </c>
      <c r="E62" s="399">
        <v>0.2</v>
      </c>
      <c r="F62" s="879"/>
    </row>
    <row r="63" spans="1:6" ht="25.35" outlineLevel="1">
      <c r="A63" s="400" t="s">
        <v>458</v>
      </c>
      <c r="B63" s="402" t="s">
        <v>1157</v>
      </c>
      <c r="C63" s="401" t="s">
        <v>521</v>
      </c>
      <c r="D63" s="399">
        <v>1.3</v>
      </c>
      <c r="E63" s="399">
        <v>0.2</v>
      </c>
      <c r="F63" s="879"/>
    </row>
    <row r="64" spans="1:6" ht="15.1" customHeight="1" outlineLevel="1">
      <c r="A64" s="400" t="s">
        <v>458</v>
      </c>
      <c r="B64" s="402" t="s">
        <v>1158</v>
      </c>
      <c r="C64" s="401" t="s">
        <v>522</v>
      </c>
      <c r="D64" s="399">
        <v>1.4</v>
      </c>
      <c r="E64" s="399">
        <v>0.2</v>
      </c>
      <c r="F64" s="879"/>
    </row>
    <row r="65" spans="1:6" ht="25.35" outlineLevel="1">
      <c r="A65" s="400" t="s">
        <v>458</v>
      </c>
      <c r="B65" s="402" t="s">
        <v>1159</v>
      </c>
      <c r="C65" s="401" t="s">
        <v>523</v>
      </c>
      <c r="D65" s="399">
        <v>1.7</v>
      </c>
      <c r="E65" s="399">
        <v>0.3</v>
      </c>
      <c r="F65" s="879"/>
    </row>
    <row r="66" spans="1:6" ht="15.1" customHeight="1" outlineLevel="1">
      <c r="A66" s="400" t="s">
        <v>458</v>
      </c>
      <c r="B66" s="402" t="s">
        <v>506</v>
      </c>
      <c r="C66" s="401" t="s">
        <v>524</v>
      </c>
      <c r="D66" s="399">
        <v>1.4</v>
      </c>
      <c r="E66" s="399">
        <v>0.2</v>
      </c>
      <c r="F66" s="879"/>
    </row>
    <row r="67" spans="1:6" ht="38" outlineLevel="1">
      <c r="A67" s="400" t="s">
        <v>458</v>
      </c>
      <c r="B67" s="402" t="s">
        <v>1205</v>
      </c>
      <c r="C67" s="401" t="s">
        <v>525</v>
      </c>
      <c r="D67" s="399">
        <v>1.4</v>
      </c>
      <c r="E67" s="399">
        <v>0.2</v>
      </c>
      <c r="F67" s="879"/>
    </row>
    <row r="68" spans="1:6" ht="25.35" outlineLevel="1">
      <c r="A68" s="400" t="s">
        <v>458</v>
      </c>
      <c r="B68" s="402" t="s">
        <v>1161</v>
      </c>
      <c r="C68" s="401" t="s">
        <v>526</v>
      </c>
      <c r="D68" s="399">
        <v>1.4</v>
      </c>
      <c r="E68" s="399">
        <v>0.2</v>
      </c>
      <c r="F68" s="879"/>
    </row>
    <row r="69" spans="1:6" ht="25.35" outlineLevel="1">
      <c r="A69" s="400" t="s">
        <v>458</v>
      </c>
      <c r="B69" s="402" t="s">
        <v>1200</v>
      </c>
      <c r="C69" s="401" t="s">
        <v>527</v>
      </c>
      <c r="D69" s="399">
        <v>1.4</v>
      </c>
      <c r="E69" s="399">
        <v>0.2</v>
      </c>
      <c r="F69" s="879"/>
    </row>
    <row r="70" spans="1:6" ht="38" outlineLevel="1">
      <c r="A70" s="400" t="s">
        <v>458</v>
      </c>
      <c r="B70" s="402" t="s">
        <v>1201</v>
      </c>
      <c r="C70" s="401" t="s">
        <v>1277</v>
      </c>
      <c r="D70" s="399">
        <v>1.4</v>
      </c>
      <c r="E70" s="399">
        <v>0.2</v>
      </c>
      <c r="F70" s="879"/>
    </row>
    <row r="71" spans="1:6" ht="25.35" outlineLevel="1">
      <c r="A71" s="400" t="s">
        <v>458</v>
      </c>
      <c r="B71" s="402" t="s">
        <v>1202</v>
      </c>
      <c r="C71" s="401" t="s">
        <v>528</v>
      </c>
      <c r="D71" s="399">
        <v>1.4</v>
      </c>
      <c r="E71" s="399">
        <v>0.2</v>
      </c>
      <c r="F71" s="879"/>
    </row>
    <row r="72" spans="1:6" ht="25.35" outlineLevel="1">
      <c r="A72" s="400" t="s">
        <v>458</v>
      </c>
      <c r="B72" s="402" t="s">
        <v>507</v>
      </c>
      <c r="C72" s="401" t="s">
        <v>1278</v>
      </c>
      <c r="D72" s="399">
        <v>1.4</v>
      </c>
      <c r="E72" s="399">
        <v>0.2</v>
      </c>
      <c r="F72" s="879"/>
    </row>
    <row r="73" spans="1:6" ht="25.35" outlineLevel="1">
      <c r="A73" s="400" t="s">
        <v>458</v>
      </c>
      <c r="B73" s="402" t="s">
        <v>1203</v>
      </c>
      <c r="C73" s="401" t="s">
        <v>529</v>
      </c>
      <c r="D73" s="399">
        <v>1.4</v>
      </c>
      <c r="E73" s="399">
        <v>0.2</v>
      </c>
      <c r="F73" s="879"/>
    </row>
    <row r="74" spans="1:6" ht="25.35" outlineLevel="1">
      <c r="A74" s="400" t="s">
        <v>458</v>
      </c>
      <c r="B74" s="402" t="s">
        <v>1204</v>
      </c>
      <c r="C74" s="401" t="s">
        <v>530</v>
      </c>
      <c r="D74" s="399">
        <v>1.4</v>
      </c>
      <c r="E74" s="399">
        <v>0.2</v>
      </c>
      <c r="F74" s="879"/>
    </row>
    <row r="75" spans="1:6" ht="15.1" customHeight="1" outlineLevel="1">
      <c r="A75" s="400" t="s">
        <v>458</v>
      </c>
      <c r="B75" s="402" t="s">
        <v>531</v>
      </c>
      <c r="C75" s="401" t="s">
        <v>1279</v>
      </c>
      <c r="D75" s="399">
        <v>1.3</v>
      </c>
      <c r="E75" s="399">
        <v>0.2</v>
      </c>
      <c r="F75" s="879"/>
    </row>
    <row r="76" spans="1:6" ht="15.1" customHeight="1" outlineLevel="1">
      <c r="A76" s="400" t="s">
        <v>458</v>
      </c>
      <c r="B76" s="402" t="s">
        <v>1206</v>
      </c>
      <c r="C76" s="401" t="s">
        <v>1280</v>
      </c>
      <c r="D76" s="399">
        <v>1.3</v>
      </c>
      <c r="E76" s="399">
        <v>0.2</v>
      </c>
      <c r="F76" s="879"/>
    </row>
    <row r="77" spans="1:6" ht="15.1" customHeight="1" outlineLevel="1">
      <c r="A77" s="400" t="s">
        <v>458</v>
      </c>
      <c r="B77" s="402" t="s">
        <v>1207</v>
      </c>
      <c r="C77" s="401" t="s">
        <v>1281</v>
      </c>
      <c r="D77" s="399">
        <v>1.2</v>
      </c>
      <c r="E77" s="399">
        <v>0.15</v>
      </c>
      <c r="F77" s="879"/>
    </row>
    <row r="78" spans="1:6" ht="15.1" customHeight="1" outlineLevel="1">
      <c r="A78" s="400" t="s">
        <v>458</v>
      </c>
      <c r="B78" s="402" t="s">
        <v>1208</v>
      </c>
      <c r="C78" s="401" t="s">
        <v>537</v>
      </c>
      <c r="D78" s="399">
        <v>1.2</v>
      </c>
      <c r="E78" s="399">
        <v>0.15</v>
      </c>
      <c r="F78" s="879"/>
    </row>
    <row r="79" spans="1:6" ht="25.35" outlineLevel="1">
      <c r="A79" s="400" t="s">
        <v>458</v>
      </c>
      <c r="B79" s="402" t="s">
        <v>1209</v>
      </c>
      <c r="C79" s="401" t="s">
        <v>538</v>
      </c>
      <c r="D79" s="399">
        <v>1.2</v>
      </c>
      <c r="E79" s="399">
        <v>0.15</v>
      </c>
      <c r="F79" s="879"/>
    </row>
    <row r="80" spans="1:6" ht="25.35" outlineLevel="1">
      <c r="A80" s="400" t="s">
        <v>458</v>
      </c>
      <c r="B80" s="402" t="s">
        <v>532</v>
      </c>
      <c r="C80" s="401" t="s">
        <v>539</v>
      </c>
      <c r="D80" s="399">
        <v>1.2</v>
      </c>
      <c r="E80" s="399">
        <v>0.15</v>
      </c>
      <c r="F80" s="879"/>
    </row>
    <row r="81" spans="1:6" ht="25.35" outlineLevel="1">
      <c r="A81" s="400" t="s">
        <v>458</v>
      </c>
      <c r="B81" s="402" t="s">
        <v>533</v>
      </c>
      <c r="C81" s="401" t="s">
        <v>540</v>
      </c>
      <c r="D81" s="399">
        <v>1.2</v>
      </c>
      <c r="E81" s="399">
        <v>0.15</v>
      </c>
      <c r="F81" s="879"/>
    </row>
    <row r="82" spans="1:6" ht="25.35" outlineLevel="1">
      <c r="A82" s="400" t="s">
        <v>458</v>
      </c>
      <c r="B82" s="402" t="s">
        <v>534</v>
      </c>
      <c r="C82" s="401" t="s">
        <v>541</v>
      </c>
      <c r="D82" s="399">
        <v>1.2</v>
      </c>
      <c r="E82" s="399">
        <v>0.15</v>
      </c>
      <c r="F82" s="879"/>
    </row>
    <row r="83" spans="1:6" ht="15.1" customHeight="1" outlineLevel="1">
      <c r="A83" s="400" t="s">
        <v>458</v>
      </c>
      <c r="B83" s="402" t="s">
        <v>535</v>
      </c>
      <c r="C83" s="401" t="s">
        <v>542</v>
      </c>
      <c r="D83" s="399">
        <v>1.2</v>
      </c>
      <c r="E83" s="399">
        <v>0.15</v>
      </c>
      <c r="F83" s="879"/>
    </row>
    <row r="84" spans="1:6" ht="25.35" outlineLevel="1">
      <c r="A84" s="400" t="s">
        <v>458</v>
      </c>
      <c r="B84" s="402" t="s">
        <v>536</v>
      </c>
      <c r="C84" s="401" t="s">
        <v>543</v>
      </c>
      <c r="D84" s="399">
        <v>1.2</v>
      </c>
      <c r="E84" s="399">
        <v>0.15</v>
      </c>
      <c r="F84" s="879"/>
    </row>
    <row r="85" spans="1:6" ht="15.1" customHeight="1" outlineLevel="1">
      <c r="A85" s="400" t="s">
        <v>458</v>
      </c>
      <c r="B85" s="402" t="s">
        <v>1210</v>
      </c>
      <c r="C85" s="401" t="s">
        <v>1282</v>
      </c>
      <c r="D85" s="399">
        <v>1.3</v>
      </c>
      <c r="E85" s="399">
        <v>0.2</v>
      </c>
      <c r="F85" s="879"/>
    </row>
    <row r="86" spans="1:6" ht="25.35" outlineLevel="1">
      <c r="A86" s="400" t="s">
        <v>458</v>
      </c>
      <c r="B86" s="402" t="s">
        <v>1211</v>
      </c>
      <c r="C86" s="401" t="s">
        <v>544</v>
      </c>
      <c r="D86" s="399">
        <v>1.3</v>
      </c>
      <c r="E86" s="399">
        <v>0.2</v>
      </c>
      <c r="F86" s="879"/>
    </row>
    <row r="87" spans="1:6" ht="25.35" outlineLevel="1">
      <c r="A87" s="400" t="s">
        <v>458</v>
      </c>
      <c r="B87" s="402" t="s">
        <v>1212</v>
      </c>
      <c r="C87" s="401" t="s">
        <v>546</v>
      </c>
      <c r="D87" s="399">
        <v>1.2</v>
      </c>
      <c r="E87" s="399">
        <v>0.15</v>
      </c>
      <c r="F87" s="879"/>
    </row>
    <row r="88" spans="1:6" ht="25.35" outlineLevel="1">
      <c r="A88" s="400" t="s">
        <v>458</v>
      </c>
      <c r="B88" s="402" t="s">
        <v>1213</v>
      </c>
      <c r="C88" s="401" t="s">
        <v>545</v>
      </c>
      <c r="D88" s="399">
        <v>1.3</v>
      </c>
      <c r="E88" s="399">
        <v>0.2</v>
      </c>
      <c r="F88" s="879"/>
    </row>
    <row r="89" spans="1:6" ht="15.1" customHeight="1" outlineLevel="1">
      <c r="A89" s="400" t="s">
        <v>458</v>
      </c>
      <c r="B89" s="402" t="s">
        <v>1214</v>
      </c>
      <c r="C89" s="401" t="s">
        <v>1283</v>
      </c>
      <c r="D89" s="399">
        <v>1.3</v>
      </c>
      <c r="E89" s="399">
        <v>0.2</v>
      </c>
      <c r="F89" s="879"/>
    </row>
    <row r="90" spans="1:6" ht="25.35" outlineLevel="1">
      <c r="A90" s="400" t="s">
        <v>458</v>
      </c>
      <c r="B90" s="402" t="s">
        <v>1215</v>
      </c>
      <c r="C90" s="401" t="s">
        <v>1284</v>
      </c>
      <c r="D90" s="399">
        <v>1.2</v>
      </c>
      <c r="E90" s="399">
        <v>0.15</v>
      </c>
      <c r="F90" s="879"/>
    </row>
    <row r="91" spans="1:6" ht="38" outlineLevel="1">
      <c r="A91" s="400" t="s">
        <v>458</v>
      </c>
      <c r="B91" s="402" t="s">
        <v>1216</v>
      </c>
      <c r="C91" s="401" t="s">
        <v>553</v>
      </c>
      <c r="D91" s="399">
        <v>1.3</v>
      </c>
      <c r="E91" s="399">
        <v>0.2</v>
      </c>
      <c r="F91" s="879"/>
    </row>
    <row r="92" spans="1:6" ht="25.35" outlineLevel="1">
      <c r="A92" s="400" t="s">
        <v>458</v>
      </c>
      <c r="B92" s="402" t="s">
        <v>547</v>
      </c>
      <c r="C92" s="401" t="s">
        <v>554</v>
      </c>
      <c r="D92" s="399">
        <v>1.3</v>
      </c>
      <c r="E92" s="399">
        <v>0.2</v>
      </c>
      <c r="F92" s="879"/>
    </row>
    <row r="93" spans="1:6" ht="15.1" customHeight="1" outlineLevel="1">
      <c r="A93" s="400" t="s">
        <v>458</v>
      </c>
      <c r="B93" s="402" t="s">
        <v>548</v>
      </c>
      <c r="C93" s="401" t="s">
        <v>1288</v>
      </c>
      <c r="D93" s="399">
        <v>1.3</v>
      </c>
      <c r="E93" s="399">
        <v>0.2</v>
      </c>
      <c r="F93" s="879"/>
    </row>
    <row r="94" spans="1:6" ht="38" outlineLevel="1">
      <c r="A94" s="400" t="s">
        <v>458</v>
      </c>
      <c r="B94" s="402" t="s">
        <v>549</v>
      </c>
      <c r="C94" s="401" t="s">
        <v>555</v>
      </c>
      <c r="D94" s="399">
        <v>1.3</v>
      </c>
      <c r="E94" s="399">
        <v>0.2</v>
      </c>
      <c r="F94" s="879"/>
    </row>
    <row r="95" spans="1:6" ht="38" outlineLevel="1">
      <c r="A95" s="400" t="s">
        <v>458</v>
      </c>
      <c r="B95" s="402" t="s">
        <v>550</v>
      </c>
      <c r="C95" s="401" t="s">
        <v>556</v>
      </c>
      <c r="D95" s="399">
        <v>1.3</v>
      </c>
      <c r="E95" s="399">
        <v>0.2</v>
      </c>
      <c r="F95" s="879"/>
    </row>
    <row r="96" spans="1:6" ht="25.35" outlineLevel="1">
      <c r="A96" s="400" t="s">
        <v>458</v>
      </c>
      <c r="B96" s="402" t="s">
        <v>551</v>
      </c>
      <c r="C96" s="401" t="s">
        <v>557</v>
      </c>
      <c r="D96" s="399">
        <v>1.3</v>
      </c>
      <c r="E96" s="399">
        <v>0.2</v>
      </c>
      <c r="F96" s="879"/>
    </row>
    <row r="97" spans="1:6" ht="25.35" outlineLevel="1">
      <c r="A97" s="400" t="s">
        <v>458</v>
      </c>
      <c r="B97" s="402" t="s">
        <v>552</v>
      </c>
      <c r="C97" s="401" t="s">
        <v>1285</v>
      </c>
      <c r="D97" s="399">
        <v>1.3</v>
      </c>
      <c r="E97" s="399">
        <v>0.2</v>
      </c>
      <c r="F97" s="879"/>
    </row>
    <row r="98" spans="1:6" ht="25.35" outlineLevel="1">
      <c r="A98" s="400" t="s">
        <v>458</v>
      </c>
      <c r="B98" s="402" t="s">
        <v>1224</v>
      </c>
      <c r="C98" s="401" t="s">
        <v>558</v>
      </c>
      <c r="D98" s="399">
        <v>1.3</v>
      </c>
      <c r="E98" s="399">
        <v>0.2</v>
      </c>
      <c r="F98" s="879"/>
    </row>
    <row r="99" spans="1:6" ht="25.35" outlineLevel="1">
      <c r="A99" s="400" t="s">
        <v>458</v>
      </c>
      <c r="B99" s="402" t="s">
        <v>1217</v>
      </c>
      <c r="C99" s="401" t="s">
        <v>559</v>
      </c>
      <c r="D99" s="399">
        <v>1.3</v>
      </c>
      <c r="E99" s="399">
        <v>0.2</v>
      </c>
      <c r="F99" s="879"/>
    </row>
    <row r="100" spans="1:6" ht="25.35" outlineLevel="1">
      <c r="A100" s="400" t="s">
        <v>458</v>
      </c>
      <c r="B100" s="402" t="s">
        <v>1218</v>
      </c>
      <c r="C100" s="401" t="s">
        <v>560</v>
      </c>
      <c r="D100" s="399">
        <v>1.3</v>
      </c>
      <c r="E100" s="399">
        <v>0.2</v>
      </c>
      <c r="F100" s="879"/>
    </row>
    <row r="101" spans="1:6" ht="15.1" customHeight="1" outlineLevel="1">
      <c r="A101" s="400" t="s">
        <v>458</v>
      </c>
      <c r="B101" s="402" t="s">
        <v>1219</v>
      </c>
      <c r="C101" s="401" t="s">
        <v>561</v>
      </c>
      <c r="D101" s="399">
        <v>1.3</v>
      </c>
      <c r="E101" s="399">
        <v>0.2</v>
      </c>
      <c r="F101" s="879"/>
    </row>
    <row r="102" spans="1:6" ht="38" outlineLevel="1">
      <c r="A102" s="400" t="s">
        <v>458</v>
      </c>
      <c r="B102" s="402" t="s">
        <v>1220</v>
      </c>
      <c r="C102" s="401" t="s">
        <v>562</v>
      </c>
      <c r="D102" s="399">
        <v>1.3</v>
      </c>
      <c r="E102" s="399">
        <v>0.2</v>
      </c>
      <c r="F102" s="879"/>
    </row>
    <row r="103" spans="1:6" ht="38" outlineLevel="1">
      <c r="A103" s="400" t="s">
        <v>458</v>
      </c>
      <c r="B103" s="402" t="s">
        <v>1221</v>
      </c>
      <c r="C103" s="401" t="s">
        <v>563</v>
      </c>
      <c r="D103" s="399">
        <v>1.3</v>
      </c>
      <c r="E103" s="399">
        <v>0.2</v>
      </c>
      <c r="F103" s="879"/>
    </row>
    <row r="104" spans="1:6" ht="25.35" outlineLevel="1">
      <c r="A104" s="400" t="s">
        <v>458</v>
      </c>
      <c r="B104" s="402" t="s">
        <v>1222</v>
      </c>
      <c r="C104" s="401" t="s">
        <v>564</v>
      </c>
      <c r="D104" s="399">
        <v>1.3</v>
      </c>
      <c r="E104" s="399">
        <v>0.2</v>
      </c>
      <c r="F104" s="879"/>
    </row>
    <row r="105" spans="1:6" ht="25.35" outlineLevel="1">
      <c r="A105" s="400" t="s">
        <v>458</v>
      </c>
      <c r="B105" s="402" t="s">
        <v>1223</v>
      </c>
      <c r="C105" s="401" t="s">
        <v>565</v>
      </c>
      <c r="D105" s="399">
        <v>1.4</v>
      </c>
      <c r="E105" s="399">
        <v>0.2</v>
      </c>
      <c r="F105" s="879"/>
    </row>
    <row r="106" spans="1:6" ht="38" outlineLevel="1">
      <c r="A106" s="400" t="s">
        <v>458</v>
      </c>
      <c r="B106" s="402" t="s">
        <v>1229</v>
      </c>
      <c r="C106" s="401" t="s">
        <v>567</v>
      </c>
      <c r="D106" s="399">
        <v>1.3</v>
      </c>
      <c r="E106" s="399">
        <v>0.2</v>
      </c>
      <c r="F106" s="879"/>
    </row>
    <row r="107" spans="1:6" ht="25.35" outlineLevel="1">
      <c r="A107" s="400" t="s">
        <v>458</v>
      </c>
      <c r="B107" s="402" t="s">
        <v>1225</v>
      </c>
      <c r="C107" s="401" t="s">
        <v>568</v>
      </c>
      <c r="D107" s="399">
        <v>1.3</v>
      </c>
      <c r="E107" s="399">
        <v>0.2</v>
      </c>
      <c r="F107" s="879"/>
    </row>
    <row r="108" spans="1:6" ht="25.35" outlineLevel="1">
      <c r="A108" s="400" t="s">
        <v>458</v>
      </c>
      <c r="B108" s="402" t="s">
        <v>1226</v>
      </c>
      <c r="C108" s="401" t="s">
        <v>569</v>
      </c>
      <c r="D108" s="399">
        <v>1.3</v>
      </c>
      <c r="E108" s="399">
        <v>0.2</v>
      </c>
      <c r="F108" s="879"/>
    </row>
    <row r="109" spans="1:6" ht="25.35" outlineLevel="1">
      <c r="A109" s="400" t="s">
        <v>458</v>
      </c>
      <c r="B109" s="402" t="s">
        <v>1227</v>
      </c>
      <c r="C109" s="401" t="s">
        <v>570</v>
      </c>
      <c r="D109" s="399">
        <v>1.3</v>
      </c>
      <c r="E109" s="399">
        <v>0.2</v>
      </c>
      <c r="F109" s="879"/>
    </row>
    <row r="110" spans="1:6" ht="15.1" customHeight="1" outlineLevel="1">
      <c r="A110" s="400" t="s">
        <v>458</v>
      </c>
      <c r="B110" s="402" t="s">
        <v>1228</v>
      </c>
      <c r="C110" s="401" t="s">
        <v>571</v>
      </c>
      <c r="D110" s="399">
        <v>1.3</v>
      </c>
      <c r="E110" s="399">
        <v>0.2</v>
      </c>
      <c r="F110" s="879"/>
    </row>
    <row r="111" spans="1:6" ht="25.35" outlineLevel="1">
      <c r="A111" s="400" t="s">
        <v>458</v>
      </c>
      <c r="B111" s="402" t="s">
        <v>566</v>
      </c>
      <c r="C111" s="401" t="s">
        <v>49</v>
      </c>
      <c r="D111" s="399">
        <v>1.3</v>
      </c>
      <c r="E111" s="399">
        <v>0.2</v>
      </c>
      <c r="F111" s="879"/>
    </row>
    <row r="112" spans="1:6" ht="25.35" outlineLevel="1">
      <c r="A112" s="400" t="s">
        <v>458</v>
      </c>
      <c r="B112" s="402" t="s">
        <v>572</v>
      </c>
      <c r="C112" s="401" t="s">
        <v>574</v>
      </c>
      <c r="D112" s="399">
        <v>1.3</v>
      </c>
      <c r="E112" s="399">
        <v>0.2</v>
      </c>
      <c r="F112" s="879"/>
    </row>
    <row r="113" spans="1:6" ht="25.35" outlineLevel="1">
      <c r="A113" s="400" t="s">
        <v>458</v>
      </c>
      <c r="B113" s="402" t="s">
        <v>1232</v>
      </c>
      <c r="C113" s="401" t="s">
        <v>575</v>
      </c>
      <c r="D113" s="399">
        <v>1.3</v>
      </c>
      <c r="E113" s="399">
        <v>0.2</v>
      </c>
      <c r="F113" s="879"/>
    </row>
    <row r="114" spans="1:6" ht="25.35" outlineLevel="1">
      <c r="A114" s="400" t="s">
        <v>458</v>
      </c>
      <c r="B114" s="402" t="s">
        <v>1230</v>
      </c>
      <c r="C114" s="401" t="s">
        <v>577</v>
      </c>
      <c r="D114" s="399">
        <v>1.6</v>
      </c>
      <c r="E114" s="399">
        <v>0.1</v>
      </c>
      <c r="F114" s="879"/>
    </row>
    <row r="115" spans="1:6" ht="15.1" customHeight="1" outlineLevel="1">
      <c r="A115" s="400" t="s">
        <v>458</v>
      </c>
      <c r="B115" s="402" t="s">
        <v>1231</v>
      </c>
      <c r="C115" s="401" t="s">
        <v>1287</v>
      </c>
      <c r="D115" s="399">
        <v>1.3</v>
      </c>
      <c r="E115" s="399">
        <v>0.2</v>
      </c>
      <c r="F115" s="879"/>
    </row>
    <row r="116" spans="1:6" ht="25.35" outlineLevel="1">
      <c r="A116" s="400" t="s">
        <v>458</v>
      </c>
      <c r="B116" s="402" t="s">
        <v>573</v>
      </c>
      <c r="C116" s="401" t="s">
        <v>576</v>
      </c>
      <c r="D116" s="399">
        <v>1.3</v>
      </c>
      <c r="E116" s="399">
        <v>0.2</v>
      </c>
      <c r="F116" s="879"/>
    </row>
    <row r="117" spans="1:6" ht="25.35" outlineLevel="1">
      <c r="A117" s="400" t="s">
        <v>458</v>
      </c>
      <c r="B117" s="402" t="s">
        <v>1233</v>
      </c>
      <c r="C117" s="401" t="s">
        <v>247</v>
      </c>
      <c r="D117" s="399">
        <v>1.3</v>
      </c>
      <c r="E117" s="399">
        <v>0.2</v>
      </c>
      <c r="F117" s="879"/>
    </row>
    <row r="118" spans="1:6" ht="25.35" outlineLevel="1">
      <c r="A118" s="400" t="s">
        <v>458</v>
      </c>
      <c r="B118" s="402" t="s">
        <v>1234</v>
      </c>
      <c r="C118" s="401" t="s">
        <v>584</v>
      </c>
      <c r="D118" s="399">
        <v>1.3</v>
      </c>
      <c r="E118" s="399">
        <v>0.2</v>
      </c>
      <c r="F118" s="879"/>
    </row>
    <row r="119" spans="1:6" ht="25.35" outlineLevel="1">
      <c r="A119" s="400" t="s">
        <v>458</v>
      </c>
      <c r="B119" s="402" t="s">
        <v>578</v>
      </c>
      <c r="C119" s="401" t="s">
        <v>585</v>
      </c>
      <c r="D119" s="399">
        <v>1.3</v>
      </c>
      <c r="E119" s="399">
        <v>0.2</v>
      </c>
      <c r="F119" s="879"/>
    </row>
    <row r="120" spans="1:6" ht="15.1" customHeight="1" outlineLevel="1">
      <c r="A120" s="400" t="s">
        <v>458</v>
      </c>
      <c r="B120" s="402" t="s">
        <v>579</v>
      </c>
      <c r="C120" s="401" t="s">
        <v>586</v>
      </c>
      <c r="D120" s="399">
        <v>1.3</v>
      </c>
      <c r="E120" s="399">
        <v>0.2</v>
      </c>
      <c r="F120" s="879"/>
    </row>
    <row r="121" spans="1:6" ht="25.35" outlineLevel="1">
      <c r="A121" s="400" t="s">
        <v>458</v>
      </c>
      <c r="B121" s="402" t="s">
        <v>580</v>
      </c>
      <c r="C121" s="401" t="s">
        <v>587</v>
      </c>
      <c r="D121" s="399">
        <v>1.3</v>
      </c>
      <c r="E121" s="399">
        <v>0.2</v>
      </c>
      <c r="F121" s="879"/>
    </row>
    <row r="122" spans="1:6" ht="25.35" outlineLevel="1">
      <c r="A122" s="400" t="s">
        <v>458</v>
      </c>
      <c r="B122" s="402" t="s">
        <v>581</v>
      </c>
      <c r="C122" s="401" t="s">
        <v>589</v>
      </c>
      <c r="D122" s="399">
        <v>1.3</v>
      </c>
      <c r="E122" s="399">
        <v>0.2</v>
      </c>
      <c r="F122" s="879"/>
    </row>
    <row r="123" spans="1:6" ht="15.1" customHeight="1" outlineLevel="1">
      <c r="A123" s="400" t="s">
        <v>458</v>
      </c>
      <c r="B123" s="402" t="s">
        <v>582</v>
      </c>
      <c r="C123" s="401" t="s">
        <v>588</v>
      </c>
      <c r="D123" s="399">
        <v>1.3</v>
      </c>
      <c r="E123" s="399">
        <v>0.2</v>
      </c>
      <c r="F123" s="879"/>
    </row>
    <row r="124" spans="1:6" ht="25.35" outlineLevel="1">
      <c r="A124" s="400" t="s">
        <v>458</v>
      </c>
      <c r="B124" s="402" t="s">
        <v>583</v>
      </c>
      <c r="C124" s="401" t="s">
        <v>590</v>
      </c>
      <c r="D124" s="399">
        <v>1.3</v>
      </c>
      <c r="E124" s="399">
        <v>0.2</v>
      </c>
      <c r="F124" s="879"/>
    </row>
    <row r="125" spans="1:6" ht="25.35" outlineLevel="1">
      <c r="A125" s="400" t="s">
        <v>458</v>
      </c>
      <c r="B125" s="402" t="s">
        <v>911</v>
      </c>
      <c r="C125" s="401" t="s">
        <v>248</v>
      </c>
      <c r="D125" s="399">
        <v>1.7</v>
      </c>
      <c r="E125" s="399">
        <v>0.3</v>
      </c>
      <c r="F125" s="879"/>
    </row>
    <row r="126" spans="1:6" ht="25.35" outlineLevel="1">
      <c r="A126" s="400" t="s">
        <v>458</v>
      </c>
      <c r="B126" s="402" t="s">
        <v>922</v>
      </c>
      <c r="C126" s="401" t="s">
        <v>592</v>
      </c>
      <c r="D126" s="399">
        <v>1.7</v>
      </c>
      <c r="E126" s="399">
        <v>0.3</v>
      </c>
      <c r="F126" s="879"/>
    </row>
    <row r="127" spans="1:6" ht="15.1" customHeight="1" outlineLevel="1">
      <c r="A127" s="400" t="s">
        <v>458</v>
      </c>
      <c r="B127" s="402" t="s">
        <v>924</v>
      </c>
      <c r="C127" s="401" t="s">
        <v>249</v>
      </c>
      <c r="D127" s="399">
        <v>1.7</v>
      </c>
      <c r="E127" s="399">
        <v>0.3</v>
      </c>
      <c r="F127" s="879"/>
    </row>
    <row r="128" spans="1:6" ht="15.1" customHeight="1" outlineLevel="1">
      <c r="A128" s="400" t="s">
        <v>458</v>
      </c>
      <c r="B128" s="402" t="s">
        <v>926</v>
      </c>
      <c r="C128" s="401" t="s">
        <v>250</v>
      </c>
      <c r="D128" s="399">
        <v>1.3</v>
      </c>
      <c r="E128" s="399">
        <v>0.2</v>
      </c>
      <c r="F128" s="879"/>
    </row>
    <row r="129" spans="1:6" ht="15.1" customHeight="1" outlineLevel="1">
      <c r="A129" s="400" t="s">
        <v>458</v>
      </c>
      <c r="B129" s="402" t="s">
        <v>928</v>
      </c>
      <c r="C129" s="401" t="s">
        <v>251</v>
      </c>
      <c r="D129" s="399">
        <v>1.7</v>
      </c>
      <c r="E129" s="399">
        <v>0.3</v>
      </c>
      <c r="F129" s="879"/>
    </row>
    <row r="130" spans="1:6" ht="25.35" outlineLevel="1">
      <c r="A130" s="400" t="s">
        <v>458</v>
      </c>
      <c r="B130" s="402" t="s">
        <v>938</v>
      </c>
      <c r="C130" s="401" t="s">
        <v>594</v>
      </c>
      <c r="D130" s="399">
        <v>1.3</v>
      </c>
      <c r="E130" s="399">
        <v>0.2</v>
      </c>
      <c r="F130" s="879"/>
    </row>
    <row r="131" spans="1:6" ht="25.35" outlineLevel="1">
      <c r="A131" s="400" t="s">
        <v>458</v>
      </c>
      <c r="B131" s="402" t="s">
        <v>591</v>
      </c>
      <c r="C131" s="401" t="s">
        <v>593</v>
      </c>
      <c r="D131" s="399">
        <v>1.7</v>
      </c>
      <c r="E131" s="399">
        <v>0.3</v>
      </c>
      <c r="F131" s="879"/>
    </row>
    <row r="132" spans="1:6" ht="25.35" outlineLevel="1">
      <c r="A132" s="400" t="s">
        <v>458</v>
      </c>
      <c r="B132" s="402" t="s">
        <v>1235</v>
      </c>
      <c r="C132" s="401" t="s">
        <v>595</v>
      </c>
      <c r="D132" s="399">
        <v>1.3</v>
      </c>
      <c r="E132" s="399">
        <v>0.2</v>
      </c>
      <c r="F132" s="879"/>
    </row>
    <row r="133" spans="1:6" ht="25.35" outlineLevel="1">
      <c r="A133" s="400" t="s">
        <v>458</v>
      </c>
      <c r="B133" s="432" t="s">
        <v>1236</v>
      </c>
      <c r="C133" s="418" t="s">
        <v>596</v>
      </c>
      <c r="D133" s="419">
        <v>1.3</v>
      </c>
      <c r="E133" s="419">
        <v>0.2</v>
      </c>
      <c r="F133" s="879"/>
    </row>
    <row r="134" spans="1:6" ht="29.35" customHeight="1">
      <c r="A134" s="423" t="s">
        <v>459</v>
      </c>
      <c r="B134" s="424"/>
      <c r="C134" s="425"/>
      <c r="D134" s="426"/>
      <c r="E134" s="408"/>
      <c r="F134" s="880"/>
    </row>
    <row r="135" spans="1:6" ht="38" outlineLevel="1">
      <c r="A135" s="400" t="s">
        <v>459</v>
      </c>
      <c r="B135" s="422">
        <v>351</v>
      </c>
      <c r="C135" s="421" t="s">
        <v>597</v>
      </c>
      <c r="D135" s="422">
        <v>1.1000000000000001</v>
      </c>
      <c r="E135" s="422">
        <v>0.25</v>
      </c>
      <c r="F135" s="879"/>
    </row>
    <row r="136" spans="1:6" ht="38" outlineLevel="1">
      <c r="A136" s="400" t="s">
        <v>459</v>
      </c>
      <c r="B136" s="399">
        <v>352</v>
      </c>
      <c r="C136" s="401" t="s">
        <v>252</v>
      </c>
      <c r="D136" s="399">
        <v>1.01</v>
      </c>
      <c r="E136" s="399">
        <v>0.3</v>
      </c>
      <c r="F136" s="879"/>
    </row>
    <row r="137" spans="1:6" ht="38" outlineLevel="1">
      <c r="A137" s="400" t="s">
        <v>459</v>
      </c>
      <c r="B137" s="419">
        <v>353</v>
      </c>
      <c r="C137" s="418" t="s">
        <v>598</v>
      </c>
      <c r="D137" s="419">
        <v>1.1000000000000001</v>
      </c>
      <c r="E137" s="419">
        <v>0.1</v>
      </c>
      <c r="F137" s="879"/>
    </row>
    <row r="138" spans="1:6" ht="25.6" customHeight="1">
      <c r="A138" s="423" t="s">
        <v>599</v>
      </c>
      <c r="B138" s="430"/>
      <c r="C138" s="430"/>
      <c r="D138" s="430"/>
      <c r="E138" s="431"/>
      <c r="F138" s="880"/>
    </row>
    <row r="139" spans="1:6" ht="18.850000000000001" customHeight="1" outlineLevel="1">
      <c r="A139" s="400" t="s">
        <v>599</v>
      </c>
      <c r="B139" s="428" t="s">
        <v>600</v>
      </c>
      <c r="C139" s="421" t="s">
        <v>605</v>
      </c>
      <c r="D139" s="422">
        <v>1.1000000000000001</v>
      </c>
      <c r="E139" s="422">
        <v>0.1</v>
      </c>
      <c r="F139" s="879"/>
    </row>
    <row r="140" spans="1:6" ht="15.1" customHeight="1" outlineLevel="1">
      <c r="A140" s="400" t="s">
        <v>599</v>
      </c>
      <c r="B140" s="405" t="s">
        <v>601</v>
      </c>
      <c r="C140" s="401" t="s">
        <v>606</v>
      </c>
      <c r="D140" s="399">
        <v>1.1000000000000001</v>
      </c>
      <c r="E140" s="399">
        <v>0.1</v>
      </c>
      <c r="F140" s="879"/>
    </row>
    <row r="141" spans="1:6" ht="15.1" customHeight="1" outlineLevel="1">
      <c r="A141" s="400" t="s">
        <v>599</v>
      </c>
      <c r="B141" s="405" t="s">
        <v>602</v>
      </c>
      <c r="C141" s="401" t="s">
        <v>607</v>
      </c>
      <c r="D141" s="399">
        <v>1.1000000000000001</v>
      </c>
      <c r="E141" s="399">
        <v>0.1</v>
      </c>
      <c r="F141" s="879"/>
    </row>
    <row r="142" spans="1:6" ht="15.1" customHeight="1" outlineLevel="1">
      <c r="A142" s="400" t="s">
        <v>599</v>
      </c>
      <c r="B142" s="405" t="s">
        <v>603</v>
      </c>
      <c r="C142" s="401" t="s">
        <v>608</v>
      </c>
      <c r="D142" s="399">
        <v>1.1000000000000001</v>
      </c>
      <c r="E142" s="399">
        <v>0.1</v>
      </c>
      <c r="F142" s="879"/>
    </row>
    <row r="143" spans="1:6" ht="29.95" customHeight="1" outlineLevel="1">
      <c r="A143" s="400" t="s">
        <v>599</v>
      </c>
      <c r="B143" s="405" t="s">
        <v>610</v>
      </c>
      <c r="C143" s="290" t="s">
        <v>611</v>
      </c>
      <c r="D143" s="396">
        <v>1.7</v>
      </c>
      <c r="E143" s="396">
        <v>0.3</v>
      </c>
      <c r="F143" s="879"/>
    </row>
    <row r="144" spans="1:6" ht="27.85" customHeight="1" outlineLevel="1">
      <c r="A144" s="400" t="s">
        <v>599</v>
      </c>
      <c r="B144" s="411" t="s">
        <v>604</v>
      </c>
      <c r="C144" s="418" t="s">
        <v>609</v>
      </c>
      <c r="D144" s="419">
        <v>1.1000000000000001</v>
      </c>
      <c r="E144" s="419">
        <v>0.1</v>
      </c>
      <c r="F144" s="879"/>
    </row>
    <row r="145" spans="1:6" ht="15.75" customHeight="1">
      <c r="A145" s="423" t="s">
        <v>1138</v>
      </c>
      <c r="B145" s="424"/>
      <c r="C145" s="425"/>
      <c r="D145" s="426"/>
      <c r="E145" s="408"/>
      <c r="F145" s="880"/>
    </row>
    <row r="146" spans="1:6" ht="25.35" outlineLevel="1">
      <c r="A146" s="400" t="s">
        <v>1138</v>
      </c>
      <c r="B146" s="428" t="s">
        <v>612</v>
      </c>
      <c r="C146" s="421" t="s">
        <v>621</v>
      </c>
      <c r="D146" s="422">
        <v>1.1000000000000001</v>
      </c>
      <c r="E146" s="422">
        <v>0.1</v>
      </c>
      <c r="F146" s="879"/>
    </row>
    <row r="147" spans="1:6" outlineLevel="1">
      <c r="A147" s="400" t="s">
        <v>1138</v>
      </c>
      <c r="B147" s="405" t="s">
        <v>613</v>
      </c>
      <c r="C147" s="401" t="s">
        <v>622</v>
      </c>
      <c r="D147" s="399">
        <v>1.2</v>
      </c>
      <c r="E147" s="399">
        <v>0.15</v>
      </c>
      <c r="F147" s="879"/>
    </row>
    <row r="148" spans="1:6" outlineLevel="1">
      <c r="A148" s="400" t="s">
        <v>1138</v>
      </c>
      <c r="B148" s="405" t="s">
        <v>614</v>
      </c>
      <c r="C148" s="401" t="s">
        <v>623</v>
      </c>
      <c r="D148" s="399">
        <v>1.2</v>
      </c>
      <c r="E148" s="399">
        <v>0.15</v>
      </c>
      <c r="F148" s="879"/>
    </row>
    <row r="149" spans="1:6" ht="25.35" outlineLevel="1">
      <c r="A149" s="400" t="s">
        <v>1138</v>
      </c>
      <c r="B149" s="405" t="s">
        <v>615</v>
      </c>
      <c r="C149" s="401" t="s">
        <v>624</v>
      </c>
      <c r="D149" s="399">
        <v>1.2</v>
      </c>
      <c r="E149" s="399">
        <v>0.15</v>
      </c>
      <c r="F149" s="879"/>
    </row>
    <row r="150" spans="1:6" outlineLevel="1">
      <c r="A150" s="400" t="s">
        <v>1138</v>
      </c>
      <c r="B150" s="405" t="s">
        <v>616</v>
      </c>
      <c r="C150" s="401" t="s">
        <v>625</v>
      </c>
      <c r="D150" s="399">
        <v>1.2</v>
      </c>
      <c r="E150" s="399">
        <v>0.15</v>
      </c>
      <c r="F150" s="879"/>
    </row>
    <row r="151" spans="1:6" ht="25.35" outlineLevel="1">
      <c r="A151" s="400" t="s">
        <v>1138</v>
      </c>
      <c r="B151" s="405" t="s">
        <v>617</v>
      </c>
      <c r="C151" s="401" t="s">
        <v>626</v>
      </c>
      <c r="D151" s="399">
        <v>1.2</v>
      </c>
      <c r="E151" s="399">
        <v>0.15</v>
      </c>
      <c r="F151" s="879"/>
    </row>
    <row r="152" spans="1:6" ht="25.35" outlineLevel="1">
      <c r="A152" s="400" t="s">
        <v>1138</v>
      </c>
      <c r="B152" s="405" t="s">
        <v>618</v>
      </c>
      <c r="C152" s="401" t="s">
        <v>627</v>
      </c>
      <c r="D152" s="399">
        <v>1.2</v>
      </c>
      <c r="E152" s="399">
        <v>0.15</v>
      </c>
      <c r="F152" s="879"/>
    </row>
    <row r="153" spans="1:6" outlineLevel="1">
      <c r="A153" s="400" t="s">
        <v>1138</v>
      </c>
      <c r="B153" s="405" t="s">
        <v>619</v>
      </c>
      <c r="C153" s="401" t="s">
        <v>253</v>
      </c>
      <c r="D153" s="399">
        <v>1.2</v>
      </c>
      <c r="E153" s="399">
        <v>0.15</v>
      </c>
      <c r="F153" s="879"/>
    </row>
    <row r="154" spans="1:6" outlineLevel="1">
      <c r="A154" s="400" t="s">
        <v>1138</v>
      </c>
      <c r="B154" s="411" t="s">
        <v>620</v>
      </c>
      <c r="C154" s="418" t="s">
        <v>628</v>
      </c>
      <c r="D154" s="419">
        <v>1.2</v>
      </c>
      <c r="E154" s="419">
        <v>0.15</v>
      </c>
      <c r="F154" s="879"/>
    </row>
    <row r="155" spans="1:6" ht="28.5" customHeight="1">
      <c r="A155" s="423" t="s">
        <v>460</v>
      </c>
      <c r="B155" s="424"/>
      <c r="C155" s="425"/>
      <c r="D155" s="426"/>
      <c r="E155" s="408"/>
      <c r="F155" s="880"/>
    </row>
    <row r="156" spans="1:6" ht="15.1" customHeight="1" outlineLevel="1">
      <c r="A156" s="400" t="s">
        <v>460</v>
      </c>
      <c r="B156" s="428" t="s">
        <v>1240</v>
      </c>
      <c r="C156" s="421" t="s">
        <v>255</v>
      </c>
      <c r="D156" s="422">
        <v>1</v>
      </c>
      <c r="E156" s="422">
        <v>0.1</v>
      </c>
      <c r="F156" s="879"/>
    </row>
    <row r="157" spans="1:6" ht="25.35" outlineLevel="1">
      <c r="A157" s="400" t="s">
        <v>460</v>
      </c>
      <c r="B157" s="405" t="s">
        <v>1237</v>
      </c>
      <c r="C157" s="401" t="s">
        <v>256</v>
      </c>
      <c r="D157" s="8">
        <v>1</v>
      </c>
      <c r="E157" s="8">
        <v>0.1</v>
      </c>
      <c r="F157" s="879"/>
    </row>
    <row r="158" spans="1:6" ht="25.35" outlineLevel="1">
      <c r="A158" s="400" t="s">
        <v>460</v>
      </c>
      <c r="B158" s="405" t="s">
        <v>1238</v>
      </c>
      <c r="C158" s="401" t="s">
        <v>112</v>
      </c>
      <c r="D158" s="8">
        <v>1</v>
      </c>
      <c r="E158" s="8">
        <v>0.1</v>
      </c>
      <c r="F158" s="879"/>
    </row>
    <row r="159" spans="1:6" ht="38" outlineLevel="1">
      <c r="A159" s="400" t="s">
        <v>460</v>
      </c>
      <c r="B159" s="405" t="s">
        <v>1239</v>
      </c>
      <c r="C159" s="401" t="s">
        <v>257</v>
      </c>
      <c r="D159" s="8">
        <v>1</v>
      </c>
      <c r="E159" s="8">
        <v>0.1</v>
      </c>
      <c r="F159" s="879"/>
    </row>
    <row r="160" spans="1:6" ht="25.35" outlineLevel="1">
      <c r="A160" s="400" t="s">
        <v>460</v>
      </c>
      <c r="B160" s="405" t="s">
        <v>629</v>
      </c>
      <c r="C160" s="401" t="s">
        <v>646</v>
      </c>
      <c r="D160" s="8">
        <v>1</v>
      </c>
      <c r="E160" s="8">
        <v>0.1</v>
      </c>
      <c r="F160" s="879"/>
    </row>
    <row r="161" spans="1:6" ht="25.35" outlineLevel="1">
      <c r="A161" s="400" t="s">
        <v>460</v>
      </c>
      <c r="B161" s="405" t="s">
        <v>630</v>
      </c>
      <c r="C161" s="401" t="s">
        <v>258</v>
      </c>
      <c r="D161" s="8">
        <v>1</v>
      </c>
      <c r="E161" s="8">
        <v>0.1</v>
      </c>
      <c r="F161" s="879"/>
    </row>
    <row r="162" spans="1:6" ht="25.35" outlineLevel="1">
      <c r="A162" s="400" t="s">
        <v>460</v>
      </c>
      <c r="B162" s="405" t="s">
        <v>631</v>
      </c>
      <c r="C162" s="401" t="s">
        <v>647</v>
      </c>
      <c r="D162" s="8">
        <v>1</v>
      </c>
      <c r="E162" s="8">
        <v>0.1</v>
      </c>
      <c r="F162" s="879"/>
    </row>
    <row r="163" spans="1:6" ht="25.35" outlineLevel="1">
      <c r="A163" s="400" t="s">
        <v>460</v>
      </c>
      <c r="B163" s="405" t="s">
        <v>632</v>
      </c>
      <c r="C163" s="401" t="s">
        <v>648</v>
      </c>
      <c r="D163" s="8">
        <v>1</v>
      </c>
      <c r="E163" s="8">
        <v>0.1</v>
      </c>
      <c r="F163" s="879"/>
    </row>
    <row r="164" spans="1:6" ht="38" outlineLevel="1">
      <c r="A164" s="400" t="s">
        <v>460</v>
      </c>
      <c r="B164" s="405" t="s">
        <v>633</v>
      </c>
      <c r="C164" s="401" t="s">
        <v>649</v>
      </c>
      <c r="D164" s="8">
        <v>1</v>
      </c>
      <c r="E164" s="8">
        <v>0.1</v>
      </c>
      <c r="F164" s="879"/>
    </row>
    <row r="165" spans="1:6" ht="38" outlineLevel="1">
      <c r="A165" s="400" t="s">
        <v>460</v>
      </c>
      <c r="B165" s="405" t="s">
        <v>634</v>
      </c>
      <c r="C165" s="401" t="s">
        <v>650</v>
      </c>
      <c r="D165" s="8">
        <v>1</v>
      </c>
      <c r="E165" s="8">
        <v>0.1</v>
      </c>
      <c r="F165" s="879"/>
    </row>
    <row r="166" spans="1:6" ht="25.35" outlineLevel="1">
      <c r="A166" s="400" t="s">
        <v>460</v>
      </c>
      <c r="B166" s="405" t="s">
        <v>635</v>
      </c>
      <c r="C166" s="401" t="s">
        <v>651</v>
      </c>
      <c r="D166" s="8">
        <v>1</v>
      </c>
      <c r="E166" s="8">
        <v>0.1</v>
      </c>
      <c r="F166" s="879"/>
    </row>
    <row r="167" spans="1:6" ht="25.35" outlineLevel="1">
      <c r="A167" s="400" t="s">
        <v>460</v>
      </c>
      <c r="B167" s="405" t="s">
        <v>636</v>
      </c>
      <c r="C167" s="401" t="s">
        <v>652</v>
      </c>
      <c r="D167" s="8">
        <v>1</v>
      </c>
      <c r="E167" s="8">
        <v>0.1</v>
      </c>
      <c r="F167" s="879"/>
    </row>
    <row r="168" spans="1:6" ht="25.35" outlineLevel="1">
      <c r="A168" s="400" t="s">
        <v>460</v>
      </c>
      <c r="B168" s="405" t="s">
        <v>637</v>
      </c>
      <c r="C168" s="401" t="s">
        <v>312</v>
      </c>
      <c r="D168" s="8">
        <v>1</v>
      </c>
      <c r="E168" s="8">
        <v>0.1</v>
      </c>
      <c r="F168" s="879"/>
    </row>
    <row r="169" spans="1:6" ht="38" outlineLevel="1">
      <c r="A169" s="400" t="s">
        <v>460</v>
      </c>
      <c r="B169" s="405" t="s">
        <v>638</v>
      </c>
      <c r="C169" s="401" t="s">
        <v>653</v>
      </c>
      <c r="D169" s="8">
        <v>1</v>
      </c>
      <c r="E169" s="8">
        <v>0.1</v>
      </c>
      <c r="F169" s="879"/>
    </row>
    <row r="170" spans="1:6" ht="25.35" outlineLevel="1">
      <c r="A170" s="400" t="s">
        <v>460</v>
      </c>
      <c r="B170" s="405" t="s">
        <v>639</v>
      </c>
      <c r="C170" s="401" t="s">
        <v>654</v>
      </c>
      <c r="D170" s="8">
        <v>1</v>
      </c>
      <c r="E170" s="8">
        <v>0.1</v>
      </c>
      <c r="F170" s="879"/>
    </row>
    <row r="171" spans="1:6" ht="50.7" outlineLevel="1">
      <c r="A171" s="400" t="s">
        <v>460</v>
      </c>
      <c r="B171" s="405" t="s">
        <v>640</v>
      </c>
      <c r="C171" s="401" t="s">
        <v>655</v>
      </c>
      <c r="D171" s="8">
        <v>1</v>
      </c>
      <c r="E171" s="8">
        <v>0.1</v>
      </c>
      <c r="F171" s="879"/>
    </row>
    <row r="172" spans="1:6" ht="25.35" outlineLevel="1">
      <c r="A172" s="400" t="s">
        <v>460</v>
      </c>
      <c r="B172" s="405" t="s">
        <v>641</v>
      </c>
      <c r="C172" s="401" t="s">
        <v>656</v>
      </c>
      <c r="D172" s="8">
        <v>1</v>
      </c>
      <c r="E172" s="8">
        <v>0.1</v>
      </c>
      <c r="F172" s="879"/>
    </row>
    <row r="173" spans="1:6" ht="38" outlineLevel="1">
      <c r="A173" s="400" t="s">
        <v>460</v>
      </c>
      <c r="B173" s="405" t="s">
        <v>642</v>
      </c>
      <c r="C173" s="401" t="s">
        <v>657</v>
      </c>
      <c r="D173" s="8">
        <v>1</v>
      </c>
      <c r="E173" s="8">
        <v>0.1</v>
      </c>
      <c r="F173" s="879"/>
    </row>
    <row r="174" spans="1:6" ht="38" outlineLevel="1">
      <c r="A174" s="400" t="s">
        <v>460</v>
      </c>
      <c r="B174" s="405" t="s">
        <v>643</v>
      </c>
      <c r="C174" s="401" t="s">
        <v>658</v>
      </c>
      <c r="D174" s="8">
        <v>1</v>
      </c>
      <c r="E174" s="8">
        <v>0.1</v>
      </c>
      <c r="F174" s="879"/>
    </row>
    <row r="175" spans="1:6" ht="25.35" outlineLevel="1">
      <c r="A175" s="400" t="s">
        <v>460</v>
      </c>
      <c r="B175" s="405" t="s">
        <v>644</v>
      </c>
      <c r="C175" s="401" t="s">
        <v>659</v>
      </c>
      <c r="D175" s="8">
        <v>1</v>
      </c>
      <c r="E175" s="8">
        <v>0.1</v>
      </c>
      <c r="F175" s="879"/>
    </row>
    <row r="176" spans="1:6" ht="25.35" outlineLevel="1">
      <c r="A176" s="433"/>
      <c r="B176" s="432" t="s">
        <v>645</v>
      </c>
      <c r="C176" s="418" t="s">
        <v>660</v>
      </c>
      <c r="D176" s="410">
        <v>1</v>
      </c>
      <c r="E176" s="410">
        <v>0.1</v>
      </c>
      <c r="F176" s="879"/>
    </row>
    <row r="177" spans="1:6" ht="40.700000000000003" customHeight="1">
      <c r="A177" s="423" t="s">
        <v>461</v>
      </c>
      <c r="B177" s="424"/>
      <c r="C177" s="425"/>
      <c r="D177" s="426"/>
      <c r="E177" s="408"/>
      <c r="F177" s="880"/>
    </row>
    <row r="178" spans="1:6" ht="38" outlineLevel="1">
      <c r="A178" s="400" t="s">
        <v>461</v>
      </c>
      <c r="B178" s="428" t="s">
        <v>661</v>
      </c>
      <c r="C178" s="401" t="s">
        <v>666</v>
      </c>
      <c r="D178" s="422">
        <v>1.1499999999999999</v>
      </c>
      <c r="E178" s="422">
        <v>0.15</v>
      </c>
      <c r="F178" s="879"/>
    </row>
    <row r="179" spans="1:6" ht="29.35" customHeight="1" outlineLevel="1">
      <c r="A179" s="400" t="s">
        <v>461</v>
      </c>
      <c r="B179" s="405" t="s">
        <v>662</v>
      </c>
      <c r="C179" s="401" t="s">
        <v>667</v>
      </c>
      <c r="D179" s="399">
        <v>1.1499999999999999</v>
      </c>
      <c r="E179" s="399">
        <v>0.15</v>
      </c>
      <c r="F179" s="879"/>
    </row>
    <row r="180" spans="1:6" ht="24.75" customHeight="1" outlineLevel="1">
      <c r="A180" s="400" t="s">
        <v>461</v>
      </c>
      <c r="B180" s="405" t="s">
        <v>663</v>
      </c>
      <c r="C180" s="401" t="s">
        <v>668</v>
      </c>
      <c r="D180" s="399">
        <v>1.1499999999999999</v>
      </c>
      <c r="E180" s="399">
        <v>0.15</v>
      </c>
      <c r="F180" s="879"/>
    </row>
    <row r="181" spans="1:6" ht="38" outlineLevel="1">
      <c r="A181" s="400" t="s">
        <v>461</v>
      </c>
      <c r="B181" s="405" t="s">
        <v>664</v>
      </c>
      <c r="C181" s="401" t="s">
        <v>669</v>
      </c>
      <c r="D181" s="399">
        <v>1.1499999999999999</v>
      </c>
      <c r="E181" s="399">
        <v>0.15</v>
      </c>
      <c r="F181" s="879"/>
    </row>
    <row r="182" spans="1:6" ht="20.95" customHeight="1" outlineLevel="1">
      <c r="A182" s="400" t="s">
        <v>461</v>
      </c>
      <c r="B182" s="405" t="s">
        <v>665</v>
      </c>
      <c r="C182" s="401" t="s">
        <v>670</v>
      </c>
      <c r="D182" s="399">
        <v>1.1499999999999999</v>
      </c>
      <c r="E182" s="399">
        <v>0.15</v>
      </c>
      <c r="F182" s="879"/>
    </row>
    <row r="183" spans="1:6" ht="38" outlineLevel="1">
      <c r="A183" s="400" t="s">
        <v>461</v>
      </c>
      <c r="B183" s="405" t="s">
        <v>254</v>
      </c>
      <c r="C183" s="401" t="s">
        <v>671</v>
      </c>
      <c r="D183" s="399">
        <v>1.1499999999999999</v>
      </c>
      <c r="E183" s="399">
        <v>0.15</v>
      </c>
      <c r="F183" s="879"/>
    </row>
    <row r="184" spans="1:6" ht="38" outlineLevel="1">
      <c r="A184" s="400" t="s">
        <v>461</v>
      </c>
      <c r="B184" s="405" t="s">
        <v>1241</v>
      </c>
      <c r="C184" s="401" t="s">
        <v>672</v>
      </c>
      <c r="D184" s="399">
        <v>1.1499999999999999</v>
      </c>
      <c r="E184" s="399">
        <v>0.15</v>
      </c>
      <c r="F184" s="879"/>
    </row>
    <row r="185" spans="1:6" ht="29.35" customHeight="1" outlineLevel="1">
      <c r="A185" s="400" t="s">
        <v>461</v>
      </c>
      <c r="B185" s="405" t="s">
        <v>1242</v>
      </c>
      <c r="C185" s="401" t="s">
        <v>673</v>
      </c>
      <c r="D185" s="399">
        <v>1.1499999999999999</v>
      </c>
      <c r="E185" s="399">
        <v>0.15</v>
      </c>
      <c r="F185" s="879"/>
    </row>
    <row r="186" spans="1:6" ht="20.350000000000001" customHeight="1" outlineLevel="1">
      <c r="A186" s="400" t="s">
        <v>461</v>
      </c>
      <c r="B186" s="405" t="s">
        <v>1243</v>
      </c>
      <c r="C186" s="401" t="s">
        <v>674</v>
      </c>
      <c r="D186" s="399">
        <v>1.1499999999999999</v>
      </c>
      <c r="E186" s="399">
        <v>0.15</v>
      </c>
      <c r="F186" s="879"/>
    </row>
    <row r="187" spans="1:6" ht="26.2" customHeight="1" outlineLevel="1">
      <c r="A187" s="400" t="s">
        <v>461</v>
      </c>
      <c r="B187" s="405" t="s">
        <v>1244</v>
      </c>
      <c r="C187" s="401" t="s">
        <v>675</v>
      </c>
      <c r="D187" s="399">
        <v>1.1499999999999999</v>
      </c>
      <c r="E187" s="399">
        <v>0.15</v>
      </c>
      <c r="F187" s="879"/>
    </row>
    <row r="188" spans="1:6" ht="27.85" customHeight="1" outlineLevel="1">
      <c r="A188" s="400" t="s">
        <v>461</v>
      </c>
      <c r="B188" s="405" t="s">
        <v>1245</v>
      </c>
      <c r="C188" s="401" t="s">
        <v>676</v>
      </c>
      <c r="D188" s="399">
        <v>1.1499999999999999</v>
      </c>
      <c r="E188" s="399">
        <v>0.15</v>
      </c>
      <c r="F188" s="879"/>
    </row>
    <row r="189" spans="1:6" ht="16.600000000000001" customHeight="1" outlineLevel="1">
      <c r="A189" s="400" t="s">
        <v>461</v>
      </c>
      <c r="B189" s="405" t="s">
        <v>1247</v>
      </c>
      <c r="C189" s="401" t="s">
        <v>677</v>
      </c>
      <c r="D189" s="399">
        <v>1.1499999999999999</v>
      </c>
      <c r="E189" s="399">
        <v>0.15</v>
      </c>
      <c r="F189" s="879"/>
    </row>
    <row r="190" spans="1:6" ht="29.35" customHeight="1" outlineLevel="1">
      <c r="A190" s="400" t="s">
        <v>461</v>
      </c>
      <c r="B190" s="405" t="s">
        <v>1246</v>
      </c>
      <c r="C190" s="401" t="s">
        <v>678</v>
      </c>
      <c r="D190" s="399">
        <v>1.1499999999999999</v>
      </c>
      <c r="E190" s="399">
        <v>0.15</v>
      </c>
      <c r="F190" s="879"/>
    </row>
    <row r="191" spans="1:6" ht="28.5" customHeight="1" outlineLevel="1">
      <c r="A191" s="400" t="s">
        <v>461</v>
      </c>
      <c r="B191" s="405" t="s">
        <v>679</v>
      </c>
      <c r="C191" s="401" t="s">
        <v>681</v>
      </c>
      <c r="D191" s="399">
        <v>1</v>
      </c>
      <c r="E191" s="399">
        <v>0.05</v>
      </c>
      <c r="F191" s="879"/>
    </row>
    <row r="192" spans="1:6" ht="18.850000000000001" customHeight="1" outlineLevel="1">
      <c r="A192" s="400" t="s">
        <v>461</v>
      </c>
      <c r="B192" s="411" t="s">
        <v>680</v>
      </c>
      <c r="C192" s="418" t="s">
        <v>682</v>
      </c>
      <c r="D192" s="419">
        <v>1</v>
      </c>
      <c r="E192" s="419">
        <v>0.05</v>
      </c>
      <c r="F192" s="879"/>
    </row>
    <row r="193" spans="1:6" ht="24.1" customHeight="1">
      <c r="A193" s="423" t="s">
        <v>462</v>
      </c>
      <c r="B193" s="424"/>
      <c r="C193" s="425"/>
      <c r="D193" s="426"/>
      <c r="E193" s="408"/>
      <c r="F193" s="880"/>
    </row>
    <row r="194" spans="1:6" ht="25.35" outlineLevel="1">
      <c r="A194" s="400" t="s">
        <v>462</v>
      </c>
      <c r="B194" s="420" t="s">
        <v>1249</v>
      </c>
      <c r="C194" s="421" t="s">
        <v>120</v>
      </c>
      <c r="D194" s="422">
        <v>1.1000000000000001</v>
      </c>
      <c r="E194" s="422">
        <v>0.1</v>
      </c>
      <c r="F194" s="879"/>
    </row>
    <row r="195" spans="1:6" ht="25.35" outlineLevel="1">
      <c r="A195" s="400" t="s">
        <v>462</v>
      </c>
      <c r="B195" s="402" t="s">
        <v>1248</v>
      </c>
      <c r="C195" s="401" t="s">
        <v>121</v>
      </c>
      <c r="D195" s="399">
        <v>1.1000000000000001</v>
      </c>
      <c r="E195" s="399">
        <v>0.1</v>
      </c>
      <c r="F195" s="879"/>
    </row>
    <row r="196" spans="1:6" ht="25.35" outlineLevel="1">
      <c r="A196" s="400" t="s">
        <v>462</v>
      </c>
      <c r="B196" s="402" t="s">
        <v>1250</v>
      </c>
      <c r="C196" s="401" t="s">
        <v>122</v>
      </c>
      <c r="D196" s="399">
        <v>1.1000000000000001</v>
      </c>
      <c r="E196" s="399">
        <v>0.1</v>
      </c>
      <c r="F196" s="879"/>
    </row>
    <row r="197" spans="1:6" ht="25.35" outlineLevel="1">
      <c r="A197" s="400" t="s">
        <v>462</v>
      </c>
      <c r="B197" s="402" t="s">
        <v>683</v>
      </c>
      <c r="C197" s="401" t="s">
        <v>123</v>
      </c>
      <c r="D197" s="399">
        <v>1.1000000000000001</v>
      </c>
      <c r="E197" s="399">
        <v>0.1</v>
      </c>
      <c r="F197" s="879"/>
    </row>
    <row r="198" spans="1:6" ht="17.2" customHeight="1" outlineLevel="1">
      <c r="A198" s="400" t="s">
        <v>462</v>
      </c>
      <c r="B198" s="402" t="s">
        <v>684</v>
      </c>
      <c r="C198" s="401" t="s">
        <v>124</v>
      </c>
      <c r="D198" s="399">
        <v>1</v>
      </c>
      <c r="E198" s="399">
        <v>0.1</v>
      </c>
      <c r="F198" s="879"/>
    </row>
    <row r="199" spans="1:6" ht="25.35" outlineLevel="1">
      <c r="A199" s="400" t="s">
        <v>462</v>
      </c>
      <c r="B199" s="402" t="s">
        <v>685</v>
      </c>
      <c r="C199" s="401" t="s">
        <v>125</v>
      </c>
      <c r="D199" s="399">
        <v>1</v>
      </c>
      <c r="E199" s="399">
        <v>0.1</v>
      </c>
      <c r="F199" s="879"/>
    </row>
    <row r="200" spans="1:6" ht="18.850000000000001" customHeight="1" outlineLevel="1">
      <c r="A200" s="400" t="s">
        <v>462</v>
      </c>
      <c r="B200" s="432" t="s">
        <v>686</v>
      </c>
      <c r="C200" s="418" t="s">
        <v>126</v>
      </c>
      <c r="D200" s="419">
        <v>1</v>
      </c>
      <c r="E200" s="419">
        <v>0.1</v>
      </c>
      <c r="F200" s="879"/>
    </row>
    <row r="201" spans="1:6" ht="15.1" customHeight="1">
      <c r="A201" s="423" t="s">
        <v>127</v>
      </c>
      <c r="B201" s="435"/>
      <c r="C201" s="436"/>
      <c r="D201" s="435"/>
      <c r="E201" s="407"/>
      <c r="F201" s="880"/>
    </row>
    <row r="202" spans="1:6" ht="25.35" outlineLevel="1">
      <c r="A202" s="400" t="s">
        <v>127</v>
      </c>
      <c r="B202" s="434">
        <v>581</v>
      </c>
      <c r="C202" s="421" t="s">
        <v>132</v>
      </c>
      <c r="D202" s="422">
        <v>1.1000000000000001</v>
      </c>
      <c r="E202" s="422">
        <v>0.15</v>
      </c>
      <c r="F202" s="879"/>
    </row>
    <row r="203" spans="1:6" outlineLevel="1">
      <c r="A203" s="400" t="s">
        <v>127</v>
      </c>
      <c r="B203" s="407">
        <v>582</v>
      </c>
      <c r="C203" s="401" t="s">
        <v>133</v>
      </c>
      <c r="D203" s="399">
        <v>1.3</v>
      </c>
      <c r="E203" s="399">
        <v>0.2</v>
      </c>
      <c r="F203" s="879"/>
    </row>
    <row r="204" spans="1:6" ht="38" outlineLevel="1">
      <c r="A204" s="400" t="s">
        <v>127</v>
      </c>
      <c r="B204" s="407">
        <v>591</v>
      </c>
      <c r="C204" s="401" t="s">
        <v>134</v>
      </c>
      <c r="D204" s="399">
        <v>1.1000000000000001</v>
      </c>
      <c r="E204" s="399">
        <v>0.1</v>
      </c>
      <c r="F204" s="879"/>
    </row>
    <row r="205" spans="1:6" ht="25.35" outlineLevel="1">
      <c r="A205" s="400" t="s">
        <v>127</v>
      </c>
      <c r="B205" s="407">
        <v>592</v>
      </c>
      <c r="C205" s="401" t="s">
        <v>135</v>
      </c>
      <c r="D205" s="399">
        <v>1.1000000000000001</v>
      </c>
      <c r="E205" s="399">
        <v>0.15</v>
      </c>
      <c r="F205" s="879"/>
    </row>
    <row r="206" spans="1:6" outlineLevel="1">
      <c r="A206" s="400" t="s">
        <v>127</v>
      </c>
      <c r="B206" s="405" t="s">
        <v>1255</v>
      </c>
      <c r="C206" s="401" t="s">
        <v>136</v>
      </c>
      <c r="D206" s="8">
        <v>1.1000000000000001</v>
      </c>
      <c r="E206" s="8">
        <v>0.15</v>
      </c>
      <c r="F206" s="879"/>
    </row>
    <row r="207" spans="1:6" ht="25.35" outlineLevel="1">
      <c r="A207" s="400" t="s">
        <v>127</v>
      </c>
      <c r="B207" s="405" t="s">
        <v>1251</v>
      </c>
      <c r="C207" s="401" t="s">
        <v>137</v>
      </c>
      <c r="D207" s="8">
        <v>1.1000000000000001</v>
      </c>
      <c r="E207" s="8">
        <v>0.15</v>
      </c>
      <c r="F207" s="879"/>
    </row>
    <row r="208" spans="1:6" outlineLevel="1">
      <c r="A208" s="400" t="s">
        <v>127</v>
      </c>
      <c r="B208" s="405" t="s">
        <v>1252</v>
      </c>
      <c r="C208" s="401" t="s">
        <v>138</v>
      </c>
      <c r="D208" s="8">
        <v>1.1000000000000001</v>
      </c>
      <c r="E208" s="8">
        <v>0.15</v>
      </c>
      <c r="F208" s="879"/>
    </row>
    <row r="209" spans="1:6" outlineLevel="1">
      <c r="A209" s="400" t="s">
        <v>127</v>
      </c>
      <c r="B209" s="405" t="s">
        <v>1253</v>
      </c>
      <c r="C209" s="401" t="s">
        <v>139</v>
      </c>
      <c r="D209" s="8">
        <v>1.1000000000000001</v>
      </c>
      <c r="E209" s="8">
        <v>0.15</v>
      </c>
      <c r="F209" s="879"/>
    </row>
    <row r="210" spans="1:6" outlineLevel="1">
      <c r="A210" s="400" t="s">
        <v>127</v>
      </c>
      <c r="B210" s="405" t="s">
        <v>129</v>
      </c>
      <c r="C210" s="401" t="s">
        <v>140</v>
      </c>
      <c r="D210" s="8">
        <v>1.1000000000000001</v>
      </c>
      <c r="E210" s="8">
        <v>0.15</v>
      </c>
      <c r="F210" s="879"/>
    </row>
    <row r="211" spans="1:6" ht="25.35" outlineLevel="1">
      <c r="A211" s="400" t="s">
        <v>127</v>
      </c>
      <c r="B211" s="405" t="s">
        <v>130</v>
      </c>
      <c r="C211" s="401" t="s">
        <v>141</v>
      </c>
      <c r="D211" s="8">
        <v>1.1000000000000001</v>
      </c>
      <c r="E211" s="8">
        <v>0.15</v>
      </c>
      <c r="F211" s="879"/>
    </row>
    <row r="212" spans="1:6" ht="38" outlineLevel="1">
      <c r="A212" s="400" t="s">
        <v>127</v>
      </c>
      <c r="B212" s="405" t="s">
        <v>128</v>
      </c>
      <c r="C212" s="401" t="s">
        <v>142</v>
      </c>
      <c r="D212" s="8">
        <v>1.3</v>
      </c>
      <c r="E212" s="8">
        <v>0.2</v>
      </c>
      <c r="F212" s="879"/>
    </row>
    <row r="213" spans="1:6" ht="38" outlineLevel="1">
      <c r="A213" s="400" t="s">
        <v>127</v>
      </c>
      <c r="B213" s="405" t="s">
        <v>1254</v>
      </c>
      <c r="C213" s="401" t="s">
        <v>143</v>
      </c>
      <c r="D213" s="8">
        <v>1.3</v>
      </c>
      <c r="E213" s="8">
        <v>0.2</v>
      </c>
      <c r="F213" s="879"/>
    </row>
    <row r="214" spans="1:6" ht="25.35" outlineLevel="1">
      <c r="A214" s="400" t="s">
        <v>127</v>
      </c>
      <c r="B214" s="411" t="s">
        <v>131</v>
      </c>
      <c r="C214" s="418" t="s">
        <v>144</v>
      </c>
      <c r="D214" s="410">
        <v>1.1000000000000001</v>
      </c>
      <c r="E214" s="410">
        <v>0.1</v>
      </c>
      <c r="F214" s="879"/>
    </row>
    <row r="215" spans="1:6" ht="25.6" customHeight="1">
      <c r="A215" s="423" t="s">
        <v>145</v>
      </c>
      <c r="B215" s="424"/>
      <c r="C215" s="425"/>
      <c r="D215" s="426"/>
      <c r="E215" s="408"/>
      <c r="F215" s="880"/>
    </row>
    <row r="216" spans="1:6" ht="15.1" customHeight="1" outlineLevel="1">
      <c r="A216" s="400" t="s">
        <v>145</v>
      </c>
      <c r="B216" s="420" t="s">
        <v>146</v>
      </c>
      <c r="C216" s="421" t="s">
        <v>156</v>
      </c>
      <c r="D216" s="437">
        <v>1.5</v>
      </c>
      <c r="E216" s="437">
        <v>0.2</v>
      </c>
      <c r="F216" s="879"/>
    </row>
    <row r="217" spans="1:6" ht="15.1" customHeight="1" outlineLevel="1">
      <c r="A217" s="400" t="s">
        <v>145</v>
      </c>
      <c r="B217" s="402" t="s">
        <v>147</v>
      </c>
      <c r="C217" s="401" t="s">
        <v>157</v>
      </c>
      <c r="D217" s="8">
        <v>1.5</v>
      </c>
      <c r="E217" s="8">
        <v>0.2</v>
      </c>
      <c r="F217" s="879"/>
    </row>
    <row r="218" spans="1:6" ht="38" outlineLevel="1">
      <c r="A218" s="400" t="s">
        <v>145</v>
      </c>
      <c r="B218" s="402" t="s">
        <v>148</v>
      </c>
      <c r="C218" s="401" t="s">
        <v>158</v>
      </c>
      <c r="D218" s="8">
        <v>1.5</v>
      </c>
      <c r="E218" s="8">
        <v>0.2</v>
      </c>
      <c r="F218" s="879"/>
    </row>
    <row r="219" spans="1:6" ht="25.35" outlineLevel="1">
      <c r="A219" s="400" t="s">
        <v>145</v>
      </c>
      <c r="B219" s="402" t="s">
        <v>149</v>
      </c>
      <c r="C219" s="401" t="s">
        <v>159</v>
      </c>
      <c r="D219" s="399">
        <v>1.1000000000000001</v>
      </c>
      <c r="E219" s="399">
        <v>0.1</v>
      </c>
      <c r="F219" s="879"/>
    </row>
    <row r="220" spans="1:6" ht="15.1" customHeight="1" outlineLevel="1">
      <c r="A220" s="400" t="s">
        <v>145</v>
      </c>
      <c r="B220" s="402" t="s">
        <v>150</v>
      </c>
      <c r="C220" s="401" t="s">
        <v>160</v>
      </c>
      <c r="D220" s="399">
        <v>1.5</v>
      </c>
      <c r="E220" s="399">
        <v>0.2</v>
      </c>
      <c r="F220" s="879"/>
    </row>
    <row r="221" spans="1:6" ht="15.1" customHeight="1" outlineLevel="1">
      <c r="A221" s="400" t="s">
        <v>145</v>
      </c>
      <c r="B221" s="402" t="s">
        <v>151</v>
      </c>
      <c r="C221" s="401" t="s">
        <v>161</v>
      </c>
      <c r="D221" s="399">
        <v>1.5</v>
      </c>
      <c r="E221" s="399">
        <v>0.2</v>
      </c>
      <c r="F221" s="879"/>
    </row>
    <row r="222" spans="1:6" ht="15.1" customHeight="1" outlineLevel="1">
      <c r="A222" s="400" t="s">
        <v>145</v>
      </c>
      <c r="B222" s="402" t="s">
        <v>152</v>
      </c>
      <c r="C222" s="401" t="s">
        <v>162</v>
      </c>
      <c r="D222" s="399">
        <v>1.5</v>
      </c>
      <c r="E222" s="399">
        <v>0.2</v>
      </c>
      <c r="F222" s="879"/>
    </row>
    <row r="223" spans="1:6" ht="38" outlineLevel="1">
      <c r="A223" s="400" t="s">
        <v>145</v>
      </c>
      <c r="B223" s="402" t="s">
        <v>153</v>
      </c>
      <c r="C223" s="401" t="s">
        <v>163</v>
      </c>
      <c r="D223" s="399">
        <v>1.5</v>
      </c>
      <c r="E223" s="399">
        <v>0.2</v>
      </c>
      <c r="F223" s="879"/>
    </row>
    <row r="224" spans="1:6" ht="38" outlineLevel="1">
      <c r="A224" s="400" t="s">
        <v>145</v>
      </c>
      <c r="B224" s="402" t="s">
        <v>154</v>
      </c>
      <c r="C224" s="401" t="s">
        <v>164</v>
      </c>
      <c r="D224" s="399">
        <v>1.5</v>
      </c>
      <c r="E224" s="399">
        <v>0.2</v>
      </c>
      <c r="F224" s="879"/>
    </row>
    <row r="225" spans="1:6" ht="15.1" customHeight="1" outlineLevel="1">
      <c r="A225" s="400" t="s">
        <v>145</v>
      </c>
      <c r="B225" s="432" t="s">
        <v>155</v>
      </c>
      <c r="C225" s="418" t="s">
        <v>165</v>
      </c>
      <c r="D225" s="419">
        <v>1.5</v>
      </c>
      <c r="E225" s="419">
        <v>0.2</v>
      </c>
      <c r="F225" s="879"/>
    </row>
    <row r="226" spans="1:6" ht="15.1" customHeight="1">
      <c r="A226" s="423" t="s">
        <v>463</v>
      </c>
      <c r="B226" s="430"/>
      <c r="C226" s="430"/>
      <c r="D226" s="430"/>
      <c r="E226" s="431"/>
      <c r="F226" s="880"/>
    </row>
    <row r="227" spans="1:6" ht="25.35" outlineLevel="1">
      <c r="A227" s="400" t="s">
        <v>463</v>
      </c>
      <c r="B227" s="428" t="s">
        <v>166</v>
      </c>
      <c r="C227" s="421" t="s">
        <v>169</v>
      </c>
      <c r="D227" s="422">
        <v>1.1000000000000001</v>
      </c>
      <c r="E227" s="422">
        <v>0.1</v>
      </c>
      <c r="F227" s="879"/>
    </row>
    <row r="228" spans="1:6" ht="25.35" outlineLevel="1">
      <c r="A228" s="400" t="s">
        <v>463</v>
      </c>
      <c r="B228" s="405" t="s">
        <v>167</v>
      </c>
      <c r="C228" s="401" t="s">
        <v>170</v>
      </c>
      <c r="D228" s="399">
        <v>1.1000000000000001</v>
      </c>
      <c r="E228" s="399">
        <v>0.1</v>
      </c>
      <c r="F228" s="879"/>
    </row>
    <row r="229" spans="1:6" ht="25.35" outlineLevel="1">
      <c r="A229" s="404" t="s">
        <v>463</v>
      </c>
      <c r="B229" s="405" t="s">
        <v>168</v>
      </c>
      <c r="C229" s="401" t="s">
        <v>171</v>
      </c>
      <c r="D229" s="399">
        <v>1</v>
      </c>
      <c r="E229" s="399">
        <v>0.05</v>
      </c>
      <c r="F229" s="879"/>
    </row>
    <row r="230" spans="1:6" ht="15.1" customHeight="1">
      <c r="A230" s="134" t="s">
        <v>464</v>
      </c>
      <c r="B230" s="402"/>
      <c r="C230" s="399"/>
      <c r="D230" s="399"/>
      <c r="E230" s="399"/>
      <c r="F230" s="879"/>
    </row>
    <row r="231" spans="1:6" ht="13.7" customHeight="1" outlineLevel="1">
      <c r="A231" s="400" t="s">
        <v>464</v>
      </c>
      <c r="B231" s="402" t="s">
        <v>173</v>
      </c>
      <c r="C231" s="401" t="s">
        <v>175</v>
      </c>
      <c r="D231" s="399">
        <v>1</v>
      </c>
      <c r="E231" s="399">
        <v>0.05</v>
      </c>
      <c r="F231" s="879"/>
    </row>
    <row r="232" spans="1:6" ht="25.35" outlineLevel="1">
      <c r="A232" s="400" t="s">
        <v>464</v>
      </c>
      <c r="B232" s="402" t="s">
        <v>174</v>
      </c>
      <c r="C232" s="401" t="s">
        <v>176</v>
      </c>
      <c r="D232" s="399">
        <v>1</v>
      </c>
      <c r="E232" s="399">
        <v>0.05</v>
      </c>
      <c r="F232" s="879"/>
    </row>
    <row r="233" spans="1:6" ht="15.1" customHeight="1" outlineLevel="1">
      <c r="A233" s="400" t="s">
        <v>464</v>
      </c>
      <c r="B233" s="402" t="s">
        <v>1257</v>
      </c>
      <c r="C233" s="401" t="s">
        <v>177</v>
      </c>
      <c r="D233" s="399">
        <v>1</v>
      </c>
      <c r="E233" s="399">
        <v>0.05</v>
      </c>
      <c r="F233" s="879"/>
    </row>
    <row r="234" spans="1:6" ht="14.25" customHeight="1" outlineLevel="1">
      <c r="A234" s="400" t="s">
        <v>464</v>
      </c>
      <c r="B234" s="402" t="s">
        <v>1256</v>
      </c>
      <c r="C234" s="401" t="s">
        <v>178</v>
      </c>
      <c r="D234" s="399">
        <v>1</v>
      </c>
      <c r="E234" s="399">
        <v>0.05</v>
      </c>
      <c r="F234" s="879"/>
    </row>
    <row r="235" spans="1:6" ht="38" outlineLevel="1">
      <c r="A235" s="400" t="s">
        <v>464</v>
      </c>
      <c r="B235" s="402" t="s">
        <v>1258</v>
      </c>
      <c r="C235" s="401" t="s">
        <v>317</v>
      </c>
      <c r="D235" s="399">
        <v>1</v>
      </c>
      <c r="E235" s="399">
        <v>0.05</v>
      </c>
      <c r="F235" s="879"/>
    </row>
    <row r="236" spans="1:6" ht="25.35" outlineLevel="1">
      <c r="A236" s="400" t="s">
        <v>464</v>
      </c>
      <c r="B236" s="8">
        <v>712</v>
      </c>
      <c r="C236" s="401" t="s">
        <v>179</v>
      </c>
      <c r="D236" s="8">
        <v>1.2</v>
      </c>
      <c r="E236" s="8">
        <v>0.15</v>
      </c>
      <c r="F236" s="879"/>
    </row>
    <row r="237" spans="1:6" ht="25.35" outlineLevel="1">
      <c r="A237" s="400" t="s">
        <v>464</v>
      </c>
      <c r="B237" s="402" t="s">
        <v>1260</v>
      </c>
      <c r="C237" s="401" t="s">
        <v>113</v>
      </c>
      <c r="D237" s="8">
        <v>1.1499999999999999</v>
      </c>
      <c r="E237" s="8">
        <v>0.2</v>
      </c>
      <c r="F237" s="879"/>
    </row>
    <row r="238" spans="1:6" ht="25.35" outlineLevel="1">
      <c r="A238" s="400" t="s">
        <v>464</v>
      </c>
      <c r="B238" s="402" t="s">
        <v>1259</v>
      </c>
      <c r="C238" s="401" t="s">
        <v>316</v>
      </c>
      <c r="D238" s="8">
        <v>1.1499999999999999</v>
      </c>
      <c r="E238" s="8">
        <v>0.2</v>
      </c>
      <c r="F238" s="879"/>
    </row>
    <row r="239" spans="1:6" ht="18" customHeight="1" outlineLevel="1">
      <c r="A239" s="400" t="s">
        <v>464</v>
      </c>
      <c r="B239" s="8">
        <v>731</v>
      </c>
      <c r="C239" s="401" t="s">
        <v>180</v>
      </c>
      <c r="D239" s="8">
        <v>1.2</v>
      </c>
      <c r="E239" s="8">
        <v>0.15</v>
      </c>
      <c r="F239" s="879"/>
    </row>
    <row r="240" spans="1:6" ht="25.35" outlineLevel="1">
      <c r="A240" s="400" t="s">
        <v>464</v>
      </c>
      <c r="B240" s="8">
        <v>732</v>
      </c>
      <c r="C240" s="401" t="s">
        <v>181</v>
      </c>
      <c r="D240" s="8">
        <v>1</v>
      </c>
      <c r="E240" s="8">
        <v>0.05</v>
      </c>
      <c r="F240" s="879"/>
    </row>
    <row r="241" spans="1:6" ht="25.35" outlineLevel="1">
      <c r="A241" s="400" t="s">
        <v>464</v>
      </c>
      <c r="B241" s="402" t="s">
        <v>1261</v>
      </c>
      <c r="C241" s="401" t="s">
        <v>182</v>
      </c>
      <c r="D241" s="8">
        <v>1.2</v>
      </c>
      <c r="E241" s="8">
        <v>0.15</v>
      </c>
      <c r="F241" s="879"/>
    </row>
    <row r="242" spans="1:6" ht="25.35" outlineLevel="1">
      <c r="A242" s="400" t="s">
        <v>464</v>
      </c>
      <c r="B242" s="8">
        <v>742</v>
      </c>
      <c r="C242" s="401" t="s">
        <v>185</v>
      </c>
      <c r="D242" s="8">
        <v>1.1000000000000001</v>
      </c>
      <c r="E242" s="8">
        <v>0.1</v>
      </c>
      <c r="F242" s="879"/>
    </row>
    <row r="243" spans="1:6" ht="25.35" outlineLevel="1">
      <c r="A243" s="400" t="s">
        <v>464</v>
      </c>
      <c r="B243" s="402" t="s">
        <v>1262</v>
      </c>
      <c r="C243" s="401" t="s">
        <v>183</v>
      </c>
      <c r="D243" s="8">
        <v>1.2</v>
      </c>
      <c r="E243" s="8">
        <v>0.15</v>
      </c>
      <c r="F243" s="879"/>
    </row>
    <row r="244" spans="1:6" ht="38" outlineLevel="1">
      <c r="A244" s="400" t="s">
        <v>464</v>
      </c>
      <c r="B244" s="402" t="s">
        <v>172</v>
      </c>
      <c r="C244" s="401" t="s">
        <v>184</v>
      </c>
      <c r="D244" s="8">
        <v>1.2</v>
      </c>
      <c r="E244" s="8">
        <v>0.15</v>
      </c>
      <c r="F244" s="879"/>
    </row>
    <row r="245" spans="1:6" ht="25.35" outlineLevel="1">
      <c r="A245" s="400" t="s">
        <v>464</v>
      </c>
      <c r="B245" s="8">
        <v>750</v>
      </c>
      <c r="C245" s="401" t="s">
        <v>186</v>
      </c>
      <c r="D245" s="8">
        <v>1.5</v>
      </c>
      <c r="E245" s="8">
        <v>0.2</v>
      </c>
      <c r="F245" s="879"/>
    </row>
    <row r="246" spans="1:6" ht="41.25" customHeight="1">
      <c r="A246" s="398" t="s">
        <v>465</v>
      </c>
      <c r="B246" s="132"/>
      <c r="C246" s="16"/>
      <c r="D246" s="8"/>
      <c r="E246" s="8"/>
      <c r="F246" s="879"/>
    </row>
    <row r="247" spans="1:6" ht="15.1" customHeight="1" outlineLevel="1">
      <c r="A247" s="403" t="s">
        <v>465</v>
      </c>
      <c r="B247" s="405" t="s">
        <v>187</v>
      </c>
      <c r="C247" s="401" t="s">
        <v>204</v>
      </c>
      <c r="D247" s="8">
        <v>1.1000000000000001</v>
      </c>
      <c r="E247" s="8">
        <v>0.1</v>
      </c>
      <c r="F247" s="879"/>
    </row>
    <row r="248" spans="1:6" ht="25" customHeight="1" outlineLevel="1">
      <c r="A248" s="400" t="s">
        <v>465</v>
      </c>
      <c r="B248" s="405" t="s">
        <v>188</v>
      </c>
      <c r="C248" s="401" t="s">
        <v>205</v>
      </c>
      <c r="D248" s="8">
        <v>1.1000000000000001</v>
      </c>
      <c r="E248" s="8">
        <v>0.1</v>
      </c>
      <c r="F248" s="879"/>
    </row>
    <row r="249" spans="1:6" ht="25" customHeight="1" outlineLevel="1">
      <c r="A249" s="400" t="s">
        <v>465</v>
      </c>
      <c r="B249" s="405" t="s">
        <v>189</v>
      </c>
      <c r="C249" s="401" t="s">
        <v>206</v>
      </c>
      <c r="D249" s="8">
        <v>1.1000000000000001</v>
      </c>
      <c r="E249" s="8">
        <v>0.1</v>
      </c>
      <c r="F249" s="879"/>
    </row>
    <row r="250" spans="1:6" ht="38" outlineLevel="1">
      <c r="A250" s="400" t="s">
        <v>465</v>
      </c>
      <c r="B250" s="408">
        <v>774</v>
      </c>
      <c r="C250" s="401" t="s">
        <v>207</v>
      </c>
      <c r="D250" s="8">
        <v>1</v>
      </c>
      <c r="E250" s="8">
        <v>0.05</v>
      </c>
      <c r="F250" s="879"/>
    </row>
    <row r="251" spans="1:6" ht="15.1" customHeight="1" outlineLevel="1">
      <c r="A251" s="400" t="s">
        <v>465</v>
      </c>
      <c r="B251" s="405" t="s">
        <v>191</v>
      </c>
      <c r="C251" s="401" t="s">
        <v>208</v>
      </c>
      <c r="D251" s="8">
        <v>1.2</v>
      </c>
      <c r="E251" s="8">
        <v>0.15</v>
      </c>
      <c r="F251" s="879"/>
    </row>
    <row r="252" spans="1:6" ht="29.95" customHeight="1" outlineLevel="1">
      <c r="A252" s="400" t="s">
        <v>465</v>
      </c>
      <c r="B252" s="405" t="s">
        <v>190</v>
      </c>
      <c r="C252" s="401" t="s">
        <v>209</v>
      </c>
      <c r="D252" s="8">
        <v>1.2</v>
      </c>
      <c r="E252" s="8">
        <v>0.15</v>
      </c>
      <c r="F252" s="879"/>
    </row>
    <row r="253" spans="1:6" ht="38" outlineLevel="1">
      <c r="A253" s="400" t="s">
        <v>465</v>
      </c>
      <c r="B253" s="405" t="s">
        <v>192</v>
      </c>
      <c r="C253" s="401" t="s">
        <v>210</v>
      </c>
      <c r="D253" s="8">
        <v>1.2</v>
      </c>
      <c r="E253" s="8">
        <v>0.15</v>
      </c>
      <c r="F253" s="879"/>
    </row>
    <row r="254" spans="1:6" ht="15.1" customHeight="1" outlineLevel="1">
      <c r="A254" s="400" t="s">
        <v>465</v>
      </c>
      <c r="B254" s="405" t="s">
        <v>193</v>
      </c>
      <c r="C254" s="401" t="s">
        <v>314</v>
      </c>
      <c r="D254" s="8">
        <v>1.1499999999999999</v>
      </c>
      <c r="E254" s="8">
        <v>0.15</v>
      </c>
      <c r="F254" s="879"/>
    </row>
    <row r="255" spans="1:6" ht="38" outlineLevel="1">
      <c r="A255" s="400" t="s">
        <v>465</v>
      </c>
      <c r="B255" s="405" t="s">
        <v>194</v>
      </c>
      <c r="C255" s="401" t="s">
        <v>211</v>
      </c>
      <c r="D255" s="8">
        <v>1.1499999999999999</v>
      </c>
      <c r="E255" s="8">
        <v>0.15</v>
      </c>
      <c r="F255" s="879"/>
    </row>
    <row r="256" spans="1:6" ht="33.75" customHeight="1" outlineLevel="1">
      <c r="A256" s="400" t="s">
        <v>465</v>
      </c>
      <c r="B256" s="405" t="s">
        <v>195</v>
      </c>
      <c r="C256" s="401" t="s">
        <v>212</v>
      </c>
      <c r="D256" s="8">
        <v>1.2</v>
      </c>
      <c r="E256" s="8">
        <v>0.15</v>
      </c>
      <c r="F256" s="879"/>
    </row>
    <row r="257" spans="1:6" ht="38" outlineLevel="1">
      <c r="A257" s="400" t="s">
        <v>465</v>
      </c>
      <c r="B257" s="405" t="s">
        <v>196</v>
      </c>
      <c r="C257" s="401" t="s">
        <v>213</v>
      </c>
      <c r="D257" s="8">
        <v>1.2</v>
      </c>
      <c r="E257" s="8">
        <v>0.15</v>
      </c>
      <c r="F257" s="879"/>
    </row>
    <row r="258" spans="1:6" ht="15.1" customHeight="1" outlineLevel="1">
      <c r="A258" s="400" t="s">
        <v>465</v>
      </c>
      <c r="B258" s="405" t="s">
        <v>197</v>
      </c>
      <c r="C258" s="401" t="s">
        <v>214</v>
      </c>
      <c r="D258" s="8">
        <v>1.2</v>
      </c>
      <c r="E258" s="8">
        <v>0.15</v>
      </c>
      <c r="F258" s="879"/>
    </row>
    <row r="259" spans="1:6" ht="25.6" customHeight="1" outlineLevel="1">
      <c r="A259" s="400" t="s">
        <v>465</v>
      </c>
      <c r="B259" s="405" t="s">
        <v>198</v>
      </c>
      <c r="C259" s="401" t="s">
        <v>215</v>
      </c>
      <c r="D259" s="8">
        <v>1.1000000000000001</v>
      </c>
      <c r="E259" s="8">
        <v>0.1</v>
      </c>
      <c r="F259" s="879"/>
    </row>
    <row r="260" spans="1:6" ht="15.1" customHeight="1" outlineLevel="1">
      <c r="A260" s="400" t="s">
        <v>465</v>
      </c>
      <c r="B260" s="405" t="s">
        <v>199</v>
      </c>
      <c r="C260" s="401" t="s">
        <v>216</v>
      </c>
      <c r="D260" s="8">
        <v>1.1000000000000001</v>
      </c>
      <c r="E260" s="8">
        <v>0.1</v>
      </c>
      <c r="F260" s="879"/>
    </row>
    <row r="261" spans="1:6" ht="38" outlineLevel="1">
      <c r="A261" s="400" t="s">
        <v>465</v>
      </c>
      <c r="B261" s="408">
        <v>813</v>
      </c>
      <c r="C261" s="401" t="s">
        <v>217</v>
      </c>
      <c r="D261" s="8">
        <v>1.5</v>
      </c>
      <c r="E261" s="8">
        <v>0.2</v>
      </c>
      <c r="F261" s="879"/>
    </row>
    <row r="262" spans="1:6" ht="38" outlineLevel="1">
      <c r="A262" s="400" t="s">
        <v>465</v>
      </c>
      <c r="B262" s="405" t="s">
        <v>200</v>
      </c>
      <c r="C262" s="401" t="s">
        <v>218</v>
      </c>
      <c r="D262" s="8">
        <v>1.2</v>
      </c>
      <c r="E262" s="8">
        <v>0.15</v>
      </c>
      <c r="F262" s="879"/>
    </row>
    <row r="263" spans="1:6" ht="38" outlineLevel="1">
      <c r="A263" s="400" t="s">
        <v>465</v>
      </c>
      <c r="B263" s="405" t="s">
        <v>201</v>
      </c>
      <c r="C263" s="401" t="s">
        <v>219</v>
      </c>
      <c r="D263" s="8">
        <v>1.2</v>
      </c>
      <c r="E263" s="8">
        <v>0.15</v>
      </c>
      <c r="F263" s="879"/>
    </row>
    <row r="264" spans="1:6" ht="38" outlineLevel="1">
      <c r="A264" s="400" t="s">
        <v>465</v>
      </c>
      <c r="B264" s="405" t="s">
        <v>202</v>
      </c>
      <c r="C264" s="401" t="s">
        <v>220</v>
      </c>
      <c r="D264" s="8">
        <v>1.2</v>
      </c>
      <c r="E264" s="8">
        <v>0.15</v>
      </c>
      <c r="F264" s="879"/>
    </row>
    <row r="265" spans="1:6" ht="38" outlineLevel="1">
      <c r="A265" s="400" t="s">
        <v>465</v>
      </c>
      <c r="B265" s="411" t="s">
        <v>203</v>
      </c>
      <c r="C265" s="401" t="s">
        <v>221</v>
      </c>
      <c r="D265" s="410">
        <v>1.2</v>
      </c>
      <c r="E265" s="410">
        <v>0.15</v>
      </c>
      <c r="F265" s="879"/>
    </row>
    <row r="266" spans="1:6" ht="25.35">
      <c r="A266" s="134" t="s">
        <v>466</v>
      </c>
      <c r="B266" s="399">
        <v>861</v>
      </c>
      <c r="C266" s="401" t="s">
        <v>222</v>
      </c>
      <c r="D266" s="399">
        <v>1.1000000000000001</v>
      </c>
      <c r="E266" s="399">
        <v>0.1</v>
      </c>
      <c r="F266" s="879"/>
    </row>
    <row r="267" spans="1:6" ht="25.35">
      <c r="A267" s="398" t="s">
        <v>467</v>
      </c>
      <c r="B267" s="419">
        <v>931</v>
      </c>
      <c r="C267" s="418" t="s">
        <v>223</v>
      </c>
      <c r="D267" s="419">
        <v>1.1000000000000001</v>
      </c>
      <c r="E267" s="419">
        <v>0.1</v>
      </c>
      <c r="F267" s="879"/>
    </row>
    <row r="268" spans="1:6" ht="25.35">
      <c r="A268" s="423" t="s">
        <v>468</v>
      </c>
      <c r="B268" s="430"/>
      <c r="C268" s="430"/>
      <c r="D268" s="430"/>
      <c r="E268" s="431"/>
      <c r="F268" s="880"/>
    </row>
    <row r="269" spans="1:6" ht="50.7" outlineLevel="1">
      <c r="A269" s="400" t="s">
        <v>468</v>
      </c>
      <c r="B269" s="439">
        <v>941</v>
      </c>
      <c r="C269" s="421" t="s">
        <v>224</v>
      </c>
      <c r="D269" s="437">
        <v>1.1000000000000001</v>
      </c>
      <c r="E269" s="437">
        <v>0.1</v>
      </c>
      <c r="F269" s="879"/>
    </row>
    <row r="270" spans="1:6" ht="21.85" customHeight="1" outlineLevel="1">
      <c r="A270" s="400" t="s">
        <v>468</v>
      </c>
      <c r="B270" s="408">
        <v>942</v>
      </c>
      <c r="C270" s="401" t="s">
        <v>225</v>
      </c>
      <c r="D270" s="8">
        <v>1.1000000000000001</v>
      </c>
      <c r="E270" s="8">
        <v>0.1</v>
      </c>
      <c r="F270" s="879"/>
    </row>
    <row r="271" spans="1:6" ht="25.35" outlineLevel="1">
      <c r="A271" s="400" t="s">
        <v>468</v>
      </c>
      <c r="B271" s="408">
        <v>949</v>
      </c>
      <c r="C271" s="401" t="s">
        <v>226</v>
      </c>
      <c r="D271" s="8">
        <v>1.1000000000000001</v>
      </c>
      <c r="E271" s="8">
        <v>0.1</v>
      </c>
      <c r="F271" s="879"/>
    </row>
    <row r="272" spans="1:6" ht="25.35" outlineLevel="1">
      <c r="A272" s="400" t="s">
        <v>468</v>
      </c>
      <c r="B272" s="408">
        <v>951</v>
      </c>
      <c r="C272" s="401" t="s">
        <v>227</v>
      </c>
      <c r="D272" s="8">
        <v>1.3</v>
      </c>
      <c r="E272" s="8">
        <v>0.2</v>
      </c>
      <c r="F272" s="879"/>
    </row>
    <row r="273" spans="1:6" ht="25.35" outlineLevel="1">
      <c r="A273" s="400" t="s">
        <v>468</v>
      </c>
      <c r="B273" s="408">
        <v>952</v>
      </c>
      <c r="C273" s="401" t="s">
        <v>228</v>
      </c>
      <c r="D273" s="8">
        <v>1</v>
      </c>
      <c r="E273" s="8">
        <v>0.1</v>
      </c>
      <c r="F273" s="879"/>
    </row>
    <row r="274" spans="1:6" ht="25.35" outlineLevel="1">
      <c r="A274" s="404" t="s">
        <v>468</v>
      </c>
      <c r="B274" s="408">
        <v>960</v>
      </c>
      <c r="C274" s="401" t="s">
        <v>229</v>
      </c>
      <c r="D274" s="8">
        <v>1.1000000000000001</v>
      </c>
      <c r="E274" s="8">
        <v>0.1</v>
      </c>
      <c r="F274" s="879"/>
    </row>
    <row r="275" spans="1:6" ht="25.35">
      <c r="A275" s="438" t="s">
        <v>469</v>
      </c>
      <c r="B275" s="8"/>
      <c r="C275" s="409"/>
      <c r="D275" s="399">
        <v>1.5</v>
      </c>
      <c r="E275" s="399">
        <v>0.2</v>
      </c>
      <c r="F275" s="881"/>
    </row>
  </sheetData>
  <sheetProtection formatCells="0" formatColumns="0" formatRows="0" insertColumns="0" insertRows="0" insertHyperlinks="0" deleteColumns="0" deleteRows="0" sort="0" autoFilter="0" pivotTables="0"/>
  <autoFilter ref="A11:F266" xr:uid="{00000000-0009-0000-0000-00000C000000}"/>
  <mergeCells count="4">
    <mergeCell ref="E6:F6"/>
    <mergeCell ref="E7:F7"/>
    <mergeCell ref="A9:F9"/>
    <mergeCell ref="F13:F275"/>
  </mergeCells>
  <phoneticPr fontId="5" type="noConversion"/>
  <pageMargins left="0.75" right="0.75" top="1" bottom="1" header="0.5" footer="0.5"/>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Лист5">
    <tabColor indexed="46"/>
  </sheetPr>
  <dimension ref="B1:C93"/>
  <sheetViews>
    <sheetView topLeftCell="A64" zoomScaleNormal="100" zoomScaleSheetLayoutView="100" workbookViewId="0"/>
  </sheetViews>
  <sheetFormatPr defaultColWidth="9.17578125" defaultRowHeight="12.7"/>
  <cols>
    <col min="1" max="1" width="1.17578125" style="1" customWidth="1"/>
    <col min="2" max="2" width="32.17578125" style="1" customWidth="1"/>
    <col min="3" max="3" width="71.17578125" style="1" customWidth="1"/>
    <col min="4" max="4" width="7.52734375" style="1" customWidth="1"/>
    <col min="5" max="16384" width="9.17578125" style="1"/>
  </cols>
  <sheetData>
    <row r="1" spans="2:3" ht="5.25" customHeight="1"/>
    <row r="2" spans="2:3" ht="5.25" customHeight="1">
      <c r="B2" s="884"/>
      <c r="C2" s="884"/>
    </row>
    <row r="3" spans="2:3" ht="20">
      <c r="B3" s="882" t="s">
        <v>279</v>
      </c>
      <c r="C3" s="882"/>
    </row>
    <row r="4" spans="2:3" ht="15.1" customHeight="1">
      <c r="B4" s="363"/>
      <c r="C4" s="363"/>
    </row>
    <row r="5" spans="2:3" ht="17.350000000000001">
      <c r="B5" s="885" t="s">
        <v>81</v>
      </c>
      <c r="C5" s="885"/>
    </row>
    <row r="6" spans="2:3" ht="4.7" customHeight="1">
      <c r="B6" s="203"/>
      <c r="C6" s="9"/>
    </row>
    <row r="7" spans="2:3" ht="13.7">
      <c r="B7" s="364" t="s">
        <v>280</v>
      </c>
      <c r="C7" s="365" t="s">
        <v>281</v>
      </c>
    </row>
    <row r="8" spans="2:3" ht="13.7">
      <c r="B8" s="364">
        <v>1</v>
      </c>
      <c r="C8" s="364">
        <v>2</v>
      </c>
    </row>
    <row r="9" spans="2:3" ht="15">
      <c r="B9" s="883" t="s">
        <v>282</v>
      </c>
      <c r="C9" s="883"/>
    </row>
    <row r="10" spans="2:3" ht="14">
      <c r="B10" s="204" t="s">
        <v>283</v>
      </c>
      <c r="C10" s="204" t="s">
        <v>1289</v>
      </c>
    </row>
    <row r="11" spans="2:3" ht="28">
      <c r="B11" s="204" t="s">
        <v>284</v>
      </c>
      <c r="C11" s="204" t="s">
        <v>1290</v>
      </c>
    </row>
    <row r="12" spans="2:3" ht="15">
      <c r="B12" s="883" t="s">
        <v>285</v>
      </c>
      <c r="C12" s="883"/>
    </row>
    <row r="13" spans="2:3" ht="14">
      <c r="B13" s="204" t="s">
        <v>286</v>
      </c>
      <c r="C13" s="204" t="s">
        <v>1293</v>
      </c>
    </row>
    <row r="14" spans="2:3" ht="28">
      <c r="B14" s="204" t="s">
        <v>287</v>
      </c>
      <c r="C14" s="204" t="s">
        <v>1294</v>
      </c>
    </row>
    <row r="15" spans="2:3" ht="14">
      <c r="B15" s="204" t="s">
        <v>1291</v>
      </c>
      <c r="C15" s="204" t="s">
        <v>1292</v>
      </c>
    </row>
    <row r="16" spans="2:3" ht="14">
      <c r="B16" s="204" t="s">
        <v>1291</v>
      </c>
      <c r="C16" s="204" t="s">
        <v>1295</v>
      </c>
    </row>
    <row r="17" spans="2:3" ht="15">
      <c r="B17" s="883" t="s">
        <v>288</v>
      </c>
      <c r="C17" s="883"/>
    </row>
    <row r="18" spans="2:3" ht="30.35">
      <c r="B18" s="204" t="s">
        <v>289</v>
      </c>
      <c r="C18" s="204" t="s">
        <v>930</v>
      </c>
    </row>
    <row r="19" spans="2:3" ht="15.75" customHeight="1">
      <c r="B19" s="883" t="s">
        <v>290</v>
      </c>
      <c r="C19" s="883"/>
    </row>
    <row r="20" spans="2:3" ht="14">
      <c r="B20" s="204" t="s">
        <v>291</v>
      </c>
      <c r="C20" s="204" t="s">
        <v>1296</v>
      </c>
    </row>
    <row r="21" spans="2:3" ht="15.75" customHeight="1">
      <c r="B21" s="883" t="s">
        <v>292</v>
      </c>
      <c r="C21" s="883"/>
    </row>
    <row r="22" spans="2:3" ht="28">
      <c r="B22" s="204" t="s">
        <v>293</v>
      </c>
      <c r="C22" s="204" t="s">
        <v>1297</v>
      </c>
    </row>
    <row r="23" spans="2:3" ht="23.25" customHeight="1">
      <c r="B23" s="204" t="s">
        <v>294</v>
      </c>
      <c r="C23" s="204" t="s">
        <v>1298</v>
      </c>
    </row>
    <row r="24" spans="2:3" ht="14">
      <c r="B24" s="204" t="s">
        <v>296</v>
      </c>
      <c r="C24" s="204" t="s">
        <v>1299</v>
      </c>
    </row>
    <row r="25" spans="2:3" ht="14">
      <c r="B25" s="204" t="s">
        <v>296</v>
      </c>
      <c r="C25" s="204" t="s">
        <v>931</v>
      </c>
    </row>
    <row r="26" spans="2:3">
      <c r="B26" s="291"/>
      <c r="C26" s="9"/>
    </row>
    <row r="27" spans="2:3">
      <c r="B27" s="112" t="s">
        <v>750</v>
      </c>
      <c r="C27" s="9"/>
    </row>
    <row r="28" spans="2:3" ht="14">
      <c r="B28" s="391"/>
      <c r="C28" s="391"/>
    </row>
    <row r="29" spans="2:3" ht="15.1" customHeight="1">
      <c r="B29" s="203"/>
      <c r="C29" s="9"/>
    </row>
    <row r="30" spans="2:3" ht="15.1" customHeight="1">
      <c r="B30" s="885" t="s">
        <v>104</v>
      </c>
      <c r="C30" s="885"/>
    </row>
    <row r="31" spans="2:3" ht="4.7" customHeight="1" thickBot="1">
      <c r="B31" s="362"/>
      <c r="C31" s="362"/>
    </row>
    <row r="32" spans="2:3" ht="13.7">
      <c r="B32" s="375" t="s">
        <v>280</v>
      </c>
      <c r="C32" s="376" t="s">
        <v>281</v>
      </c>
    </row>
    <row r="33" spans="2:3" ht="14" thickBot="1">
      <c r="B33" s="377">
        <v>1</v>
      </c>
      <c r="C33" s="378">
        <v>2</v>
      </c>
    </row>
    <row r="34" spans="2:3" ht="14">
      <c r="B34" s="379" t="s">
        <v>1310</v>
      </c>
      <c r="C34" s="380" t="s">
        <v>1311</v>
      </c>
    </row>
    <row r="35" spans="2:3" ht="14">
      <c r="B35" s="369" t="s">
        <v>1312</v>
      </c>
      <c r="C35" s="370" t="s">
        <v>33</v>
      </c>
    </row>
    <row r="36" spans="2:3" ht="14">
      <c r="B36" s="369" t="s">
        <v>1313</v>
      </c>
      <c r="C36" s="370" t="s">
        <v>34</v>
      </c>
    </row>
    <row r="37" spans="2:3" ht="14">
      <c r="B37" s="369" t="s">
        <v>1314</v>
      </c>
      <c r="C37" s="370" t="s">
        <v>1315</v>
      </c>
    </row>
    <row r="38" spans="2:3" ht="14">
      <c r="B38" s="369" t="s">
        <v>1316</v>
      </c>
      <c r="C38" s="370" t="s">
        <v>1317</v>
      </c>
    </row>
    <row r="39" spans="2:3" ht="14">
      <c r="B39" s="369" t="s">
        <v>1318</v>
      </c>
      <c r="C39" s="370" t="s">
        <v>1319</v>
      </c>
    </row>
    <row r="40" spans="2:3" ht="14">
      <c r="B40" s="369" t="s">
        <v>1320</v>
      </c>
      <c r="C40" s="370" t="s">
        <v>1289</v>
      </c>
    </row>
    <row r="41" spans="2:3" ht="14">
      <c r="B41" s="369" t="s">
        <v>1321</v>
      </c>
      <c r="C41" s="370" t="s">
        <v>1322</v>
      </c>
    </row>
    <row r="42" spans="2:3" ht="14">
      <c r="B42" s="369" t="s">
        <v>1323</v>
      </c>
      <c r="C42" s="370" t="s">
        <v>35</v>
      </c>
    </row>
    <row r="43" spans="2:3" ht="14">
      <c r="B43" s="369" t="s">
        <v>1324</v>
      </c>
      <c r="C43" s="370" t="s">
        <v>36</v>
      </c>
    </row>
    <row r="44" spans="2:3" ht="14.35" thickBot="1">
      <c r="B44" s="371" t="s">
        <v>1325</v>
      </c>
      <c r="C44" s="372" t="s">
        <v>37</v>
      </c>
    </row>
    <row r="45" spans="2:3" ht="15.1" customHeight="1">
      <c r="B45" s="203"/>
      <c r="C45" s="9"/>
    </row>
    <row r="46" spans="2:3" ht="17.350000000000001">
      <c r="B46" s="885" t="s">
        <v>348</v>
      </c>
      <c r="C46" s="885"/>
    </row>
    <row r="47" spans="2:3" ht="4.7" customHeight="1" thickBot="1">
      <c r="B47" s="362"/>
      <c r="C47" s="362"/>
    </row>
    <row r="48" spans="2:3" ht="13.7">
      <c r="B48" s="375" t="s">
        <v>280</v>
      </c>
      <c r="C48" s="376" t="s">
        <v>281</v>
      </c>
    </row>
    <row r="49" spans="2:3" ht="14" thickBot="1">
      <c r="B49" s="377">
        <v>1</v>
      </c>
      <c r="C49" s="378">
        <v>2</v>
      </c>
    </row>
    <row r="50" spans="2:3" ht="19.5" customHeight="1">
      <c r="B50" s="379" t="s">
        <v>5</v>
      </c>
      <c r="C50" s="380" t="s">
        <v>44</v>
      </c>
    </row>
    <row r="51" spans="2:3" ht="28">
      <c r="B51" s="369" t="s">
        <v>6</v>
      </c>
      <c r="C51" s="370" t="s">
        <v>932</v>
      </c>
    </row>
    <row r="52" spans="2:3" ht="41.25" customHeight="1">
      <c r="B52" s="369" t="s">
        <v>7</v>
      </c>
      <c r="C52" s="370" t="s">
        <v>933</v>
      </c>
    </row>
    <row r="53" spans="2:3" ht="28">
      <c r="B53" s="369" t="s">
        <v>8</v>
      </c>
      <c r="C53" s="370" t="s">
        <v>45</v>
      </c>
    </row>
    <row r="54" spans="2:3" ht="15.1" customHeight="1">
      <c r="B54" s="369" t="s">
        <v>9</v>
      </c>
      <c r="C54" s="370" t="s">
        <v>29</v>
      </c>
    </row>
    <row r="55" spans="2:3" ht="17.2" customHeight="1">
      <c r="B55" s="369" t="s">
        <v>10</v>
      </c>
      <c r="C55" s="370" t="s">
        <v>46</v>
      </c>
    </row>
    <row r="56" spans="2:3" ht="33.1" customHeight="1">
      <c r="B56" s="369" t="s">
        <v>11</v>
      </c>
      <c r="C56" s="370" t="s">
        <v>934</v>
      </c>
    </row>
    <row r="57" spans="2:3" ht="28">
      <c r="B57" s="369" t="s">
        <v>12</v>
      </c>
      <c r="C57" s="370" t="s">
        <v>935</v>
      </c>
    </row>
    <row r="58" spans="2:3" ht="28.35" thickBot="1">
      <c r="B58" s="371" t="s">
        <v>13</v>
      </c>
      <c r="C58" s="372" t="s">
        <v>47</v>
      </c>
    </row>
    <row r="59" spans="2:3">
      <c r="B59" s="291"/>
      <c r="C59" s="9"/>
    </row>
    <row r="60" spans="2:3">
      <c r="B60" s="112" t="s">
        <v>353</v>
      </c>
      <c r="C60" s="9"/>
    </row>
    <row r="61" spans="2:3" ht="15.1" customHeight="1">
      <c r="B61" s="203"/>
      <c r="C61" s="9"/>
    </row>
    <row r="62" spans="2:3" ht="17.350000000000001">
      <c r="B62" s="885" t="s">
        <v>100</v>
      </c>
      <c r="C62" s="885"/>
    </row>
    <row r="63" spans="2:3" ht="4.7" customHeight="1" thickBot="1">
      <c r="B63" s="362"/>
      <c r="C63" s="362"/>
    </row>
    <row r="64" spans="2:3" ht="13.7">
      <c r="B64" s="375" t="s">
        <v>280</v>
      </c>
      <c r="C64" s="376" t="s">
        <v>281</v>
      </c>
    </row>
    <row r="65" spans="2:3" ht="13.7">
      <c r="B65" s="387">
        <v>1</v>
      </c>
      <c r="C65" s="388">
        <v>2</v>
      </c>
    </row>
    <row r="66" spans="2:3" ht="14">
      <c r="B66" s="389" t="s">
        <v>302</v>
      </c>
      <c r="C66" s="370" t="s">
        <v>14</v>
      </c>
    </row>
    <row r="67" spans="2:3" ht="14">
      <c r="B67" s="389" t="s">
        <v>297</v>
      </c>
      <c r="C67" s="370" t="s">
        <v>15</v>
      </c>
    </row>
    <row r="68" spans="2:3" ht="14">
      <c r="B68" s="389" t="s">
        <v>303</v>
      </c>
      <c r="C68" s="370" t="s">
        <v>16</v>
      </c>
    </row>
    <row r="69" spans="2:3" ht="14">
      <c r="B69" s="389" t="s">
        <v>304</v>
      </c>
      <c r="C69" s="370" t="s">
        <v>17</v>
      </c>
    </row>
    <row r="70" spans="2:3" ht="14">
      <c r="B70" s="389" t="s">
        <v>298</v>
      </c>
      <c r="C70" s="370" t="s">
        <v>18</v>
      </c>
    </row>
    <row r="71" spans="2:3" ht="14">
      <c r="B71" s="389" t="s">
        <v>305</v>
      </c>
      <c r="C71" s="370" t="s">
        <v>19</v>
      </c>
    </row>
    <row r="72" spans="2:3" ht="14">
      <c r="B72" s="389" t="s">
        <v>306</v>
      </c>
      <c r="C72" s="370" t="s">
        <v>20</v>
      </c>
    </row>
    <row r="73" spans="2:3" ht="14">
      <c r="B73" s="389" t="s">
        <v>299</v>
      </c>
      <c r="C73" s="370" t="s">
        <v>21</v>
      </c>
    </row>
    <row r="74" spans="2:3" ht="14">
      <c r="B74" s="389" t="s">
        <v>300</v>
      </c>
      <c r="C74" s="370" t="s">
        <v>22</v>
      </c>
    </row>
    <row r="75" spans="2:3" ht="14">
      <c r="B75" s="389" t="s">
        <v>301</v>
      </c>
      <c r="C75" s="370" t="s">
        <v>48</v>
      </c>
    </row>
    <row r="76" spans="2:3" ht="14">
      <c r="B76" s="389" t="s">
        <v>283</v>
      </c>
      <c r="C76" s="370" t="s">
        <v>936</v>
      </c>
    </row>
    <row r="77" spans="2:3" ht="14.35" hidden="1" thickBot="1">
      <c r="B77" s="445" t="s">
        <v>236</v>
      </c>
      <c r="C77" s="446" t="s">
        <v>231</v>
      </c>
    </row>
    <row r="78" spans="2:3">
      <c r="B78" s="291"/>
      <c r="C78" s="9"/>
    </row>
    <row r="79" spans="2:3">
      <c r="B79" s="112" t="s">
        <v>353</v>
      </c>
      <c r="C79" s="9"/>
    </row>
    <row r="80" spans="2:3" ht="15.1" customHeight="1">
      <c r="B80" s="203"/>
      <c r="C80" s="9"/>
    </row>
    <row r="81" spans="2:3" ht="17.350000000000001">
      <c r="B81" s="885" t="s">
        <v>349</v>
      </c>
      <c r="C81" s="885"/>
    </row>
    <row r="82" spans="2:3" ht="4.7" customHeight="1" thickBot="1">
      <c r="B82" s="362"/>
      <c r="C82" s="362"/>
    </row>
    <row r="83" spans="2:3" ht="13.7">
      <c r="B83" s="375" t="s">
        <v>280</v>
      </c>
      <c r="C83" s="376" t="s">
        <v>281</v>
      </c>
    </row>
    <row r="84" spans="2:3" ht="13.7">
      <c r="B84" s="387">
        <v>1</v>
      </c>
      <c r="C84" s="388">
        <v>2</v>
      </c>
    </row>
    <row r="85" spans="2:3" ht="14">
      <c r="B85" s="389" t="s">
        <v>341</v>
      </c>
      <c r="C85" s="370" t="s">
        <v>23</v>
      </c>
    </row>
    <row r="86" spans="2:3" ht="14">
      <c r="B86" s="389" t="s">
        <v>307</v>
      </c>
      <c r="C86" s="370" t="s">
        <v>24</v>
      </c>
    </row>
    <row r="87" spans="2:3" ht="14">
      <c r="B87" s="389" t="s">
        <v>295</v>
      </c>
      <c r="C87" s="370" t="s">
        <v>25</v>
      </c>
    </row>
    <row r="88" spans="2:3" ht="14">
      <c r="B88" s="389" t="s">
        <v>308</v>
      </c>
      <c r="C88" s="370" t="s">
        <v>26</v>
      </c>
    </row>
    <row r="89" spans="2:3" ht="14">
      <c r="B89" s="389" t="s">
        <v>309</v>
      </c>
      <c r="C89" s="370" t="s">
        <v>27</v>
      </c>
    </row>
    <row r="90" spans="2:3" ht="14.35" thickBot="1">
      <c r="B90" s="392" t="s">
        <v>310</v>
      </c>
      <c r="C90" s="372" t="s">
        <v>28</v>
      </c>
    </row>
    <row r="91" spans="2:3">
      <c r="B91" s="9"/>
      <c r="C91" s="9"/>
    </row>
    <row r="92" spans="2:3">
      <c r="B92" s="112"/>
      <c r="C92" s="9"/>
    </row>
    <row r="93" spans="2:3" ht="6.1" customHeight="1">
      <c r="B93" s="9"/>
      <c r="C93" s="9"/>
    </row>
  </sheetData>
  <sheetProtection formatCells="0" formatColumns="0" formatRows="0" insertColumns="0" insertRows="0" insertHyperlinks="0" deleteColumns="0" deleteRows="0" sort="0" autoFilter="0" pivotTables="0"/>
  <mergeCells count="12">
    <mergeCell ref="B3:C3"/>
    <mergeCell ref="B12:C12"/>
    <mergeCell ref="B2:C2"/>
    <mergeCell ref="B62:C62"/>
    <mergeCell ref="B81:C81"/>
    <mergeCell ref="B5:C5"/>
    <mergeCell ref="B30:C30"/>
    <mergeCell ref="B46:C46"/>
    <mergeCell ref="B21:C21"/>
    <mergeCell ref="B17:C17"/>
    <mergeCell ref="B19:C19"/>
    <mergeCell ref="B9:C9"/>
  </mergeCells>
  <phoneticPr fontId="5" type="noConversion"/>
  <pageMargins left="0.39370078740157483" right="0.39370078740157483" top="0.59055118110236227" bottom="0.59055118110236227" header="0.51181102362204722" footer="0.51181102362204722"/>
  <pageSetup paperSize="9" orientation="portrait" blackAndWhite="1"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Лист6"/>
  <dimension ref="A2:B2"/>
  <sheetViews>
    <sheetView workbookViewId="0">
      <selection sqref="A1:IV65536"/>
    </sheetView>
  </sheetViews>
  <sheetFormatPr defaultColWidth="9.17578125" defaultRowHeight="12.7"/>
  <cols>
    <col min="1" max="1" width="10.17578125" style="361" bestFit="1" customWidth="1"/>
    <col min="2" max="16384" width="9.17578125" style="361"/>
  </cols>
  <sheetData>
    <row r="2" spans="1:2">
      <c r="A2" s="360">
        <v>41584</v>
      </c>
      <c r="B2" s="361" t="s">
        <v>1137</v>
      </c>
    </row>
  </sheetData>
  <sheetProtection password="C780" sheet="1" objects="1" scenarios="1"/>
  <phoneticPr fontId="5"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Лист3">
    <tabColor indexed="20"/>
  </sheetPr>
  <dimension ref="B1:C39"/>
  <sheetViews>
    <sheetView workbookViewId="0"/>
  </sheetViews>
  <sheetFormatPr defaultColWidth="9.17578125" defaultRowHeight="12.7"/>
  <cols>
    <col min="1" max="1" width="1.17578125" style="1" customWidth="1"/>
    <col min="2" max="2" width="38" style="1" customWidth="1"/>
    <col min="3" max="3" width="38.8203125" style="1" customWidth="1"/>
    <col min="4" max="16384" width="9.17578125" style="1"/>
  </cols>
  <sheetData>
    <row r="1" spans="2:3" ht="7.6" customHeight="1"/>
    <row r="2" spans="2:3">
      <c r="B2" s="886" t="s">
        <v>111</v>
      </c>
      <c r="C2" s="887"/>
    </row>
    <row r="3" spans="2:3" ht="13" thickBot="1">
      <c r="B3" s="113"/>
      <c r="C3" s="9"/>
    </row>
    <row r="4" spans="2:3" ht="13" thickBot="1">
      <c r="B4" s="367" t="s">
        <v>81</v>
      </c>
      <c r="C4" s="366" t="s">
        <v>348</v>
      </c>
    </row>
    <row r="5" spans="2:3" ht="14">
      <c r="B5" s="373" t="s">
        <v>82</v>
      </c>
      <c r="C5" s="374" t="s">
        <v>83</v>
      </c>
    </row>
    <row r="6" spans="2:3" ht="14">
      <c r="B6" s="369" t="s">
        <v>84</v>
      </c>
      <c r="C6" s="370" t="s">
        <v>1300</v>
      </c>
    </row>
    <row r="7" spans="2:3" ht="14">
      <c r="B7" s="369" t="s">
        <v>85</v>
      </c>
      <c r="C7" s="370" t="s">
        <v>86</v>
      </c>
    </row>
    <row r="8" spans="2:3" ht="14">
      <c r="B8" s="369" t="s">
        <v>87</v>
      </c>
      <c r="C8" s="370" t="s">
        <v>1301</v>
      </c>
    </row>
    <row r="9" spans="2:3" ht="14">
      <c r="B9" s="369" t="s">
        <v>88</v>
      </c>
      <c r="C9" s="370" t="s">
        <v>89</v>
      </c>
    </row>
    <row r="10" spans="2:3" ht="14">
      <c r="B10" s="369" t="s">
        <v>90</v>
      </c>
      <c r="C10" s="370" t="s">
        <v>1302</v>
      </c>
    </row>
    <row r="11" spans="2:3" ht="14">
      <c r="B11" s="369" t="s">
        <v>91</v>
      </c>
      <c r="C11" s="370" t="s">
        <v>92</v>
      </c>
    </row>
    <row r="12" spans="2:3" ht="14">
      <c r="B12" s="369" t="s">
        <v>93</v>
      </c>
      <c r="C12" s="370" t="s">
        <v>1303</v>
      </c>
    </row>
    <row r="13" spans="2:3" ht="14">
      <c r="B13" s="369" t="s">
        <v>94</v>
      </c>
      <c r="C13" s="370" t="s">
        <v>95</v>
      </c>
    </row>
    <row r="14" spans="2:3" ht="14">
      <c r="B14" s="369" t="s">
        <v>96</v>
      </c>
      <c r="C14" s="370" t="s">
        <v>1304</v>
      </c>
    </row>
    <row r="15" spans="2:3" ht="14">
      <c r="B15" s="369" t="s">
        <v>97</v>
      </c>
      <c r="C15" s="370" t="s">
        <v>98</v>
      </c>
    </row>
    <row r="16" spans="2:3" ht="14">
      <c r="B16" s="369" t="s">
        <v>99</v>
      </c>
      <c r="C16" s="370" t="s">
        <v>1305</v>
      </c>
    </row>
    <row r="17" spans="2:3" ht="14">
      <c r="B17" s="369" t="s">
        <v>1306</v>
      </c>
      <c r="C17" s="370" t="s">
        <v>1307</v>
      </c>
    </row>
    <row r="18" spans="2:3" ht="42.35" thickBot="1">
      <c r="B18" s="371" t="s">
        <v>1308</v>
      </c>
      <c r="C18" s="372" t="s">
        <v>1309</v>
      </c>
    </row>
    <row r="19" spans="2:3">
      <c r="B19" s="291"/>
      <c r="C19" s="9"/>
    </row>
    <row r="20" spans="2:3" ht="12.85" customHeight="1">
      <c r="B20" s="876" t="s">
        <v>108</v>
      </c>
      <c r="C20" s="876"/>
    </row>
    <row r="21" spans="2:3" ht="27.85" customHeight="1">
      <c r="B21" s="876"/>
      <c r="C21" s="876"/>
    </row>
    <row r="22" spans="2:3" ht="13" thickBot="1">
      <c r="B22" s="114"/>
      <c r="C22" s="112"/>
    </row>
    <row r="23" spans="2:3" ht="13" thickBot="1">
      <c r="B23" s="367" t="s">
        <v>81</v>
      </c>
      <c r="C23" s="366" t="s">
        <v>100</v>
      </c>
    </row>
    <row r="24" spans="2:3" ht="14">
      <c r="B24" s="381" t="s">
        <v>101</v>
      </c>
      <c r="C24" s="382" t="s">
        <v>102</v>
      </c>
    </row>
    <row r="25" spans="2:3" ht="16.7" thickBot="1">
      <c r="B25" s="383" t="s">
        <v>103</v>
      </c>
      <c r="C25" s="384" t="s">
        <v>2</v>
      </c>
    </row>
    <row r="26" spans="2:3" ht="13" thickBot="1">
      <c r="B26" s="114"/>
      <c r="C26" s="112"/>
    </row>
    <row r="27" spans="2:3" ht="13" thickBot="1">
      <c r="B27" s="367" t="s">
        <v>81</v>
      </c>
      <c r="C27" s="366" t="s">
        <v>104</v>
      </c>
    </row>
    <row r="28" spans="2:3" ht="28.35" thickBot="1">
      <c r="B28" s="385" t="s">
        <v>3</v>
      </c>
      <c r="C28" s="386" t="s">
        <v>4</v>
      </c>
    </row>
    <row r="29" spans="2:3" ht="13" thickBot="1">
      <c r="B29" s="114"/>
      <c r="C29" s="112"/>
    </row>
    <row r="30" spans="2:3" ht="25.7" thickBot="1">
      <c r="B30" s="367" t="s">
        <v>81</v>
      </c>
      <c r="C30" s="366" t="s">
        <v>349</v>
      </c>
    </row>
    <row r="31" spans="2:3" ht="14">
      <c r="B31" s="381" t="s">
        <v>350</v>
      </c>
      <c r="C31" s="382" t="s">
        <v>351</v>
      </c>
    </row>
    <row r="32" spans="2:3" ht="14.35" thickBot="1">
      <c r="B32" s="383" t="s">
        <v>352</v>
      </c>
      <c r="C32" s="384" t="s">
        <v>937</v>
      </c>
    </row>
    <row r="33" spans="2:3" ht="13" thickBot="1">
      <c r="B33" s="290"/>
      <c r="C33" s="290"/>
    </row>
    <row r="34" spans="2:3" ht="14" thickBot="1">
      <c r="B34" s="367" t="s">
        <v>232</v>
      </c>
      <c r="C34" s="366" t="s">
        <v>1</v>
      </c>
    </row>
    <row r="35" spans="2:3" ht="14">
      <c r="B35" s="381" t="s">
        <v>105</v>
      </c>
      <c r="C35" s="382" t="s">
        <v>106</v>
      </c>
    </row>
    <row r="36" spans="2:3" ht="14.35" thickBot="1">
      <c r="B36" s="383" t="s">
        <v>107</v>
      </c>
      <c r="C36" s="384" t="s">
        <v>109</v>
      </c>
    </row>
    <row r="37" spans="2:3">
      <c r="B37" s="291"/>
      <c r="C37" s="9"/>
    </row>
    <row r="38" spans="2:3">
      <c r="B38" s="874" t="s">
        <v>353</v>
      </c>
      <c r="C38" s="874"/>
    </row>
    <row r="39" spans="2:3" ht="45.85" customHeight="1">
      <c r="B39" s="888" t="s">
        <v>0</v>
      </c>
      <c r="C39" s="888"/>
    </row>
  </sheetData>
  <sheetProtection formatCells="0" formatColumns="0" formatRows="0" insertColumns="0" insertRows="0" insertHyperlinks="0" deleteColumns="0" deleteRows="0" sort="0" autoFilter="0" pivotTables="0"/>
  <mergeCells count="4">
    <mergeCell ref="B2:C2"/>
    <mergeCell ref="B39:C39"/>
    <mergeCell ref="B38:C38"/>
    <mergeCell ref="B20:C21"/>
  </mergeCells>
  <phoneticPr fontId="5" type="noConversion"/>
  <pageMargins left="0.39370078740157483" right="0.39370078740157483" top="0.39370078740157483" bottom="0.39370078740157483" header="0.51181102362204722" footer="0.51181102362204722"/>
  <pageSetup paperSize="9" orientation="portrait" blackAndWhite="1"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10">
    <tabColor indexed="13"/>
  </sheetPr>
  <dimension ref="A1:S130"/>
  <sheetViews>
    <sheetView showGridLines="0" topLeftCell="A100" zoomScaleNormal="100" zoomScaleSheetLayoutView="100" workbookViewId="0">
      <selection activeCell="A114" sqref="A114"/>
    </sheetView>
  </sheetViews>
  <sheetFormatPr defaultColWidth="9.17578125" defaultRowHeight="11.35" customHeight="1"/>
  <cols>
    <col min="1" max="1" width="16.64453125" style="123" customWidth="1"/>
    <col min="2" max="3" width="8.46875" style="123" customWidth="1"/>
    <col min="4" max="4" width="11" style="123" customWidth="1"/>
    <col min="5" max="5" width="6" style="123" customWidth="1"/>
    <col min="6" max="7" width="21" style="123" customWidth="1"/>
    <col min="8" max="8" width="8.52734375" style="119" customWidth="1"/>
    <col min="9" max="9" width="7.52734375" style="123" customWidth="1"/>
    <col min="10" max="10" width="17.29296875" style="123" customWidth="1"/>
    <col min="11" max="11" width="19.703125" style="123" customWidth="1"/>
    <col min="12" max="12" width="9.17578125" style="123"/>
    <col min="13" max="13" width="8.703125" style="185" customWidth="1"/>
    <col min="14" max="18" width="3.703125" style="172" customWidth="1"/>
    <col min="19" max="16384" width="9.17578125" style="123"/>
  </cols>
  <sheetData>
    <row r="1" spans="1:18" s="115" customFormat="1" ht="20.350000000000001" customHeight="1" thickBot="1">
      <c r="A1" s="331"/>
      <c r="B1" s="331"/>
      <c r="C1" s="331"/>
      <c r="D1" s="331"/>
      <c r="E1" s="331"/>
      <c r="F1" s="331"/>
      <c r="G1" s="331"/>
      <c r="H1" s="153"/>
      <c r="K1" s="154" t="s">
        <v>80</v>
      </c>
      <c r="L1" s="151"/>
      <c r="M1" s="334"/>
      <c r="N1" s="329"/>
      <c r="O1" s="152"/>
      <c r="P1" s="152"/>
      <c r="Q1" s="152"/>
      <c r="R1" s="152"/>
    </row>
    <row r="2" spans="1:18" s="115" customFormat="1" ht="25.6" customHeight="1" thickBot="1">
      <c r="A2" s="463" t="s">
        <v>1176</v>
      </c>
      <c r="B2" s="464"/>
      <c r="C2" s="464"/>
      <c r="D2" s="464"/>
      <c r="E2" s="464"/>
      <c r="F2" s="464"/>
      <c r="G2" s="464"/>
      <c r="H2" s="465"/>
      <c r="I2" s="83">
        <v>2016</v>
      </c>
      <c r="J2" s="466" t="s">
        <v>78</v>
      </c>
      <c r="K2" s="466" t="s">
        <v>79</v>
      </c>
      <c r="N2" s="152"/>
      <c r="O2" s="152"/>
      <c r="P2" s="152"/>
      <c r="Q2" s="152"/>
      <c r="R2" s="152"/>
    </row>
    <row r="3" spans="1:18" s="115" customFormat="1" ht="19.5" customHeight="1" thickBot="1">
      <c r="A3" s="464" t="s">
        <v>1177</v>
      </c>
      <c r="B3" s="464"/>
      <c r="C3" s="464"/>
      <c r="D3" s="464"/>
      <c r="E3" s="464"/>
      <c r="F3" s="464"/>
      <c r="G3" s="464"/>
      <c r="H3" s="465"/>
      <c r="I3" s="335">
        <v>2017</v>
      </c>
      <c r="J3" s="467"/>
      <c r="K3" s="472"/>
      <c r="N3" s="152"/>
      <c r="O3" s="152"/>
      <c r="P3" s="152"/>
      <c r="Q3" s="152"/>
      <c r="R3" s="152"/>
    </row>
    <row r="4" spans="1:18" s="115" customFormat="1" ht="15.1" customHeight="1">
      <c r="A4" s="464" t="s">
        <v>1179</v>
      </c>
      <c r="B4" s="464"/>
      <c r="C4" s="464"/>
      <c r="D4" s="464"/>
      <c r="E4" s="464"/>
      <c r="F4" s="464"/>
      <c r="G4" s="464"/>
      <c r="H4" s="153"/>
      <c r="J4" s="155">
        <v>1</v>
      </c>
      <c r="K4" s="155">
        <v>2</v>
      </c>
      <c r="N4" s="152"/>
      <c r="O4" s="152"/>
      <c r="P4" s="152"/>
      <c r="Q4" s="152"/>
      <c r="R4" s="152"/>
    </row>
    <row r="5" spans="1:18" s="115" customFormat="1" ht="11.35" customHeight="1">
      <c r="A5" s="464"/>
      <c r="B5" s="464"/>
      <c r="C5" s="464"/>
      <c r="D5" s="464"/>
      <c r="E5" s="464"/>
      <c r="F5" s="464"/>
      <c r="G5" s="464"/>
      <c r="H5" s="470" t="s">
        <v>240</v>
      </c>
      <c r="I5" s="471"/>
      <c r="J5" s="191">
        <v>43466</v>
      </c>
      <c r="K5" s="191">
        <v>44561</v>
      </c>
      <c r="N5" s="152"/>
      <c r="O5" s="152"/>
      <c r="P5" s="152"/>
      <c r="Q5" s="152"/>
      <c r="R5" s="152"/>
    </row>
    <row r="6" spans="1:18" s="115" customFormat="1" ht="18.850000000000001" customHeight="1">
      <c r="A6" s="464"/>
      <c r="B6" s="464"/>
      <c r="C6" s="464"/>
      <c r="D6" s="464"/>
      <c r="E6" s="464"/>
      <c r="F6" s="464"/>
      <c r="G6" s="464"/>
      <c r="H6" s="468" t="s">
        <v>241</v>
      </c>
      <c r="I6" s="469"/>
      <c r="J6" s="100">
        <v>42736</v>
      </c>
      <c r="K6" s="100">
        <v>43008</v>
      </c>
      <c r="N6" s="152">
        <f>MONTH(J5)</f>
        <v>1</v>
      </c>
      <c r="O6" s="152" t="str">
        <f>VLOOKUP(N6,$A$115:$B$126,2,0)</f>
        <v>январь</v>
      </c>
      <c r="P6" s="152">
        <f>MONTH(K5)</f>
        <v>12</v>
      </c>
      <c r="Q6" s="152" t="str">
        <f>VLOOKUP(P6,$A$115:$B$126,2,0)</f>
        <v>декабрь</v>
      </c>
      <c r="R6" s="152">
        <f>YEAR(K5)</f>
        <v>2021</v>
      </c>
    </row>
    <row r="7" spans="1:18" s="115" customFormat="1" ht="15.1" hidden="1" customHeight="1">
      <c r="A7" s="331"/>
      <c r="B7" s="331"/>
      <c r="C7" s="331"/>
      <c r="D7" s="331"/>
      <c r="E7" s="331"/>
      <c r="F7" s="331"/>
      <c r="G7" s="331"/>
      <c r="H7" s="330"/>
      <c r="I7" s="330"/>
      <c r="J7" s="125"/>
      <c r="K7" s="125"/>
      <c r="N7" s="152"/>
      <c r="O7" s="152"/>
      <c r="P7" s="152"/>
      <c r="Q7" s="152"/>
      <c r="R7" s="152"/>
    </row>
    <row r="8" spans="1:18" s="115" customFormat="1" ht="15.1" hidden="1" customHeight="1">
      <c r="A8" s="331"/>
      <c r="B8" s="331"/>
      <c r="C8" s="331"/>
      <c r="D8" s="331"/>
      <c r="E8" s="331"/>
      <c r="F8" s="331"/>
      <c r="G8" s="331"/>
      <c r="H8" s="330"/>
      <c r="I8" s="330"/>
      <c r="J8" s="125"/>
      <c r="K8" s="125"/>
      <c r="N8" s="152"/>
      <c r="O8" s="152"/>
      <c r="P8" s="152"/>
      <c r="Q8" s="152"/>
      <c r="R8" s="152"/>
    </row>
    <row r="9" spans="1:18" s="115" customFormat="1" ht="15.1" hidden="1" customHeight="1">
      <c r="A9" s="331"/>
      <c r="B9" s="331"/>
      <c r="C9" s="331"/>
      <c r="D9" s="331"/>
      <c r="E9" s="331"/>
      <c r="F9" s="331"/>
      <c r="G9" s="331"/>
      <c r="H9" s="330"/>
      <c r="I9" s="330"/>
      <c r="J9" s="125"/>
      <c r="K9" s="125"/>
      <c r="N9" s="152"/>
      <c r="O9" s="152"/>
      <c r="P9" s="152"/>
      <c r="Q9" s="152"/>
      <c r="R9" s="152"/>
    </row>
    <row r="10" spans="1:18" s="115" customFormat="1" ht="15.1" hidden="1" customHeight="1">
      <c r="A10" s="331"/>
      <c r="B10" s="331"/>
      <c r="C10" s="331"/>
      <c r="D10" s="331"/>
      <c r="E10" s="331"/>
      <c r="F10" s="331"/>
      <c r="G10" s="331"/>
      <c r="H10" s="330"/>
      <c r="I10" s="330"/>
      <c r="J10" s="125"/>
      <c r="K10" s="125"/>
      <c r="N10" s="152"/>
      <c r="O10" s="152"/>
      <c r="P10" s="152"/>
      <c r="Q10" s="152"/>
      <c r="R10" s="152"/>
    </row>
    <row r="11" spans="1:18" s="115" customFormat="1" ht="15.1" hidden="1" customHeight="1">
      <c r="A11" s="331"/>
      <c r="B11" s="331"/>
      <c r="C11" s="331"/>
      <c r="D11" s="331"/>
      <c r="E11" s="331"/>
      <c r="F11" s="331"/>
      <c r="G11" s="331"/>
      <c r="H11" s="330"/>
      <c r="I11" s="330"/>
      <c r="J11" s="125"/>
      <c r="K11" s="125"/>
      <c r="N11" s="152"/>
      <c r="O11" s="152"/>
      <c r="P11" s="152"/>
      <c r="Q11" s="152"/>
      <c r="R11" s="152"/>
    </row>
    <row r="12" spans="1:18" s="115" customFormat="1" ht="15.1" hidden="1" customHeight="1">
      <c r="A12" s="331"/>
      <c r="B12" s="331"/>
      <c r="C12" s="331"/>
      <c r="D12" s="331"/>
      <c r="E12" s="331"/>
      <c r="F12" s="331"/>
      <c r="G12" s="331"/>
      <c r="H12" s="330"/>
      <c r="I12" s="330"/>
      <c r="J12" s="125"/>
      <c r="K12" s="125"/>
      <c r="N12" s="152"/>
      <c r="O12" s="152"/>
      <c r="P12" s="152"/>
      <c r="Q12" s="152"/>
      <c r="R12" s="152"/>
    </row>
    <row r="13" spans="1:18" s="115" customFormat="1" ht="15.1" hidden="1" customHeight="1">
      <c r="A13" s="331"/>
      <c r="B13" s="331"/>
      <c r="C13" s="331"/>
      <c r="D13" s="331"/>
      <c r="E13" s="331"/>
      <c r="F13" s="331"/>
      <c r="G13" s="331"/>
      <c r="H13" s="330"/>
      <c r="I13" s="330"/>
      <c r="J13" s="125"/>
      <c r="K13" s="125"/>
      <c r="N13" s="152"/>
      <c r="O13" s="152"/>
      <c r="P13" s="152"/>
      <c r="Q13" s="152"/>
      <c r="R13" s="152"/>
    </row>
    <row r="14" spans="1:18" s="115" customFormat="1" ht="8.1999999999999993" customHeight="1">
      <c r="E14" s="458"/>
      <c r="F14" s="458"/>
      <c r="G14" s="458"/>
      <c r="H14" s="119"/>
      <c r="N14" s="152"/>
      <c r="O14" s="152"/>
      <c r="P14" s="152"/>
      <c r="Q14" s="152"/>
      <c r="R14" s="152"/>
    </row>
    <row r="15" spans="1:18" s="4" customFormat="1" ht="11.35" customHeight="1">
      <c r="A15" s="5"/>
      <c r="B15" s="5"/>
      <c r="C15" s="5"/>
      <c r="D15" s="5"/>
      <c r="E15" s="5"/>
      <c r="F15" s="459" t="s">
        <v>977</v>
      </c>
      <c r="G15" s="459"/>
      <c r="H15" s="7"/>
      <c r="I15" s="115"/>
      <c r="J15" s="115"/>
      <c r="K15" s="115"/>
      <c r="L15" s="115"/>
      <c r="N15" s="88"/>
      <c r="O15" s="88"/>
      <c r="P15" s="88"/>
      <c r="Q15" s="88"/>
      <c r="R15" s="88"/>
    </row>
    <row r="16" spans="1:18" s="4" customFormat="1" ht="22.7" customHeight="1">
      <c r="A16" s="5"/>
      <c r="B16" s="5"/>
      <c r="C16" s="5"/>
      <c r="D16" s="5"/>
      <c r="E16" s="5"/>
      <c r="F16" s="455" t="s">
        <v>434</v>
      </c>
      <c r="G16" s="455"/>
      <c r="H16" s="7"/>
      <c r="I16" s="115"/>
      <c r="J16" s="115"/>
      <c r="K16" s="115"/>
      <c r="L16" s="115"/>
      <c r="N16" s="88"/>
      <c r="O16" s="88"/>
      <c r="P16" s="88"/>
      <c r="Q16" s="88"/>
      <c r="R16" s="88"/>
    </row>
    <row r="17" spans="1:18" s="4" customFormat="1" ht="11.35" customHeight="1">
      <c r="A17" s="5"/>
      <c r="B17" s="5"/>
      <c r="C17" s="5"/>
      <c r="D17" s="5"/>
      <c r="E17" s="5"/>
      <c r="F17" s="455"/>
      <c r="G17" s="455"/>
      <c r="H17" s="7"/>
      <c r="I17" s="115"/>
      <c r="J17" s="115"/>
      <c r="K17" s="115"/>
      <c r="L17" s="115"/>
      <c r="N17" s="88"/>
      <c r="O17" s="88"/>
      <c r="P17" s="88"/>
      <c r="Q17" s="88"/>
      <c r="R17" s="88"/>
    </row>
    <row r="18" spans="1:18" s="4" customFormat="1" ht="12.85" customHeight="1">
      <c r="A18" s="540" t="s">
        <v>978</v>
      </c>
      <c r="B18" s="540"/>
      <c r="C18" s="540"/>
      <c r="D18" s="540"/>
      <c r="E18" s="540"/>
      <c r="F18" s="540"/>
      <c r="G18" s="540"/>
      <c r="H18" s="7"/>
      <c r="I18" s="115"/>
      <c r="J18" s="115"/>
      <c r="K18" s="115"/>
      <c r="L18" s="115"/>
      <c r="N18" s="88"/>
      <c r="O18" s="88"/>
      <c r="P18" s="88"/>
      <c r="Q18" s="88"/>
      <c r="R18" s="88"/>
    </row>
    <row r="19" spans="1:18" s="4" customFormat="1" ht="14.25" customHeight="1">
      <c r="A19" s="5"/>
      <c r="B19" s="127" t="s">
        <v>59</v>
      </c>
      <c r="C19" s="541">
        <f>K5</f>
        <v>44561</v>
      </c>
      <c r="D19" s="541"/>
      <c r="E19" s="541"/>
      <c r="F19" s="541"/>
      <c r="G19" s="5"/>
      <c r="H19" s="7"/>
      <c r="I19" s="115"/>
      <c r="J19" s="115"/>
      <c r="K19" s="115"/>
      <c r="L19" s="115"/>
      <c r="N19" s="88"/>
      <c r="O19" s="88"/>
      <c r="P19" s="88"/>
      <c r="Q19" s="88"/>
      <c r="R19" s="88"/>
    </row>
    <row r="20" spans="1:18" s="4" customFormat="1" ht="12.85" customHeight="1">
      <c r="A20" s="3"/>
      <c r="B20" s="5"/>
      <c r="C20" s="5"/>
      <c r="D20" s="5"/>
      <c r="E20" s="5"/>
      <c r="F20" s="5"/>
      <c r="G20" s="5"/>
      <c r="H20" s="7"/>
      <c r="I20" s="115"/>
      <c r="J20" s="115"/>
      <c r="K20" s="115"/>
      <c r="L20" s="115"/>
      <c r="N20" s="88"/>
      <c r="O20" s="88"/>
      <c r="P20" s="88"/>
      <c r="Q20" s="88"/>
      <c r="R20" s="88"/>
    </row>
    <row r="21" spans="1:18" s="4" customFormat="1" ht="12.7">
      <c r="A21" s="450" t="s">
        <v>975</v>
      </c>
      <c r="B21" s="451"/>
      <c r="C21" s="451"/>
      <c r="D21" s="452" t="s">
        <v>1332</v>
      </c>
      <c r="E21" s="453"/>
      <c r="F21" s="453"/>
      <c r="G21" s="454"/>
      <c r="H21" s="7"/>
      <c r="I21" s="115"/>
      <c r="J21" s="115"/>
      <c r="K21" s="115"/>
      <c r="L21" s="115"/>
      <c r="N21" s="88"/>
      <c r="O21" s="88"/>
      <c r="P21" s="88"/>
      <c r="Q21" s="88"/>
      <c r="R21" s="88"/>
    </row>
    <row r="22" spans="1:18" s="4" customFormat="1" ht="12.7">
      <c r="A22" s="450" t="s">
        <v>966</v>
      </c>
      <c r="B22" s="451"/>
      <c r="C22" s="451"/>
      <c r="D22" s="460">
        <v>400078265</v>
      </c>
      <c r="E22" s="461"/>
      <c r="F22" s="461"/>
      <c r="G22" s="462"/>
      <c r="H22" s="7"/>
      <c r="I22" s="115"/>
      <c r="J22" s="115"/>
      <c r="K22" s="115"/>
      <c r="L22" s="115"/>
      <c r="N22" s="88"/>
      <c r="O22" s="88"/>
      <c r="P22" s="88"/>
      <c r="Q22" s="88"/>
      <c r="R22" s="88"/>
    </row>
    <row r="23" spans="1:18" s="4" customFormat="1" ht="12.7">
      <c r="A23" s="450" t="s">
        <v>721</v>
      </c>
      <c r="B23" s="451"/>
      <c r="C23" s="451"/>
      <c r="D23" s="452" t="s">
        <v>1326</v>
      </c>
      <c r="E23" s="453"/>
      <c r="F23" s="453"/>
      <c r="G23" s="454"/>
      <c r="H23" s="7"/>
      <c r="I23" s="115"/>
      <c r="J23" s="115"/>
      <c r="K23" s="115"/>
      <c r="L23" s="115"/>
      <c r="N23" s="88"/>
      <c r="O23" s="88"/>
      <c r="P23" s="88"/>
      <c r="Q23" s="88"/>
      <c r="R23" s="88"/>
    </row>
    <row r="24" spans="1:18" s="4" customFormat="1" ht="12.7">
      <c r="A24" s="450" t="s">
        <v>967</v>
      </c>
      <c r="B24" s="451"/>
      <c r="C24" s="451"/>
      <c r="D24" s="452" t="s">
        <v>1327</v>
      </c>
      <c r="E24" s="453"/>
      <c r="F24" s="453"/>
      <c r="G24" s="454"/>
      <c r="H24" s="7"/>
      <c r="I24" s="115"/>
      <c r="J24" s="115"/>
      <c r="K24" s="115"/>
      <c r="L24" s="115"/>
      <c r="N24" s="88"/>
      <c r="O24" s="88"/>
      <c r="P24" s="88"/>
      <c r="Q24" s="88"/>
      <c r="R24" s="88"/>
    </row>
    <row r="25" spans="1:18" s="4" customFormat="1" ht="12.7">
      <c r="A25" s="450" t="s">
        <v>968</v>
      </c>
      <c r="B25" s="451"/>
      <c r="C25" s="451"/>
      <c r="D25" s="452" t="s">
        <v>1328</v>
      </c>
      <c r="E25" s="453"/>
      <c r="F25" s="453"/>
      <c r="G25" s="454"/>
      <c r="H25" s="7"/>
      <c r="K25" s="108"/>
      <c r="L25" s="88"/>
      <c r="N25" s="88"/>
      <c r="O25" s="88"/>
      <c r="P25" s="88"/>
      <c r="Q25" s="88"/>
      <c r="R25" s="88"/>
    </row>
    <row r="26" spans="1:18" s="4" customFormat="1" ht="12.7">
      <c r="A26" s="450" t="s">
        <v>969</v>
      </c>
      <c r="B26" s="451"/>
      <c r="C26" s="451"/>
      <c r="D26" s="452" t="s">
        <v>1329</v>
      </c>
      <c r="E26" s="453"/>
      <c r="F26" s="453"/>
      <c r="G26" s="454"/>
      <c r="H26" s="7"/>
      <c r="I26" s="124"/>
      <c r="J26" s="523"/>
      <c r="K26" s="523"/>
      <c r="L26" s="88"/>
      <c r="N26" s="88"/>
      <c r="O26" s="88"/>
      <c r="P26" s="88"/>
      <c r="Q26" s="88"/>
      <c r="R26" s="88"/>
    </row>
    <row r="27" spans="1:18" s="4" customFormat="1" ht="12.7">
      <c r="A27" s="450" t="s">
        <v>976</v>
      </c>
      <c r="B27" s="451"/>
      <c r="C27" s="451"/>
      <c r="D27" s="452" t="s">
        <v>1330</v>
      </c>
      <c r="E27" s="453"/>
      <c r="F27" s="453"/>
      <c r="G27" s="454"/>
      <c r="H27" s="7"/>
      <c r="J27" s="523"/>
      <c r="K27" s="523"/>
      <c r="L27" s="88"/>
      <c r="N27" s="88"/>
      <c r="O27" s="88"/>
      <c r="P27" s="88"/>
      <c r="Q27" s="88"/>
      <c r="R27" s="88"/>
    </row>
    <row r="28" spans="1:18" s="4" customFormat="1" ht="8.1999999999999993" customHeight="1">
      <c r="A28" s="308"/>
      <c r="B28" s="308"/>
      <c r="C28" s="308"/>
      <c r="D28" s="309"/>
      <c r="E28" s="309"/>
      <c r="F28" s="309"/>
      <c r="G28" s="309"/>
      <c r="H28" s="7"/>
      <c r="J28" s="332"/>
      <c r="K28" s="332"/>
      <c r="L28" s="88"/>
      <c r="N28" s="88"/>
      <c r="O28" s="88"/>
      <c r="P28" s="88"/>
      <c r="Q28" s="88"/>
      <c r="R28" s="88"/>
    </row>
    <row r="29" spans="1:18" s="4" customFormat="1" ht="15.1" customHeight="1">
      <c r="A29" s="5"/>
      <c r="B29" s="5"/>
      <c r="C29" s="449" t="s">
        <v>979</v>
      </c>
      <c r="D29" s="449"/>
      <c r="E29" s="456"/>
      <c r="F29" s="457"/>
      <c r="G29" s="5"/>
      <c r="H29" s="7"/>
      <c r="I29" s="101"/>
      <c r="J29" s="126"/>
      <c r="K29" s="126"/>
      <c r="L29" s="88"/>
      <c r="N29" s="88"/>
      <c r="O29" s="88"/>
      <c r="P29" s="88"/>
      <c r="Q29" s="88"/>
      <c r="R29" s="88"/>
    </row>
    <row r="30" spans="1:18" s="4" customFormat="1" ht="15.1" customHeight="1">
      <c r="A30" s="5"/>
      <c r="B30" s="5"/>
      <c r="C30" s="449" t="s">
        <v>980</v>
      </c>
      <c r="D30" s="449"/>
      <c r="E30" s="456"/>
      <c r="F30" s="457"/>
      <c r="G30" s="5"/>
      <c r="H30" s="7"/>
      <c r="I30" s="102"/>
      <c r="J30" s="125"/>
      <c r="K30" s="125"/>
      <c r="L30" s="88"/>
      <c r="N30" s="88"/>
      <c r="O30" s="88"/>
      <c r="P30" s="88"/>
      <c r="Q30" s="88"/>
      <c r="R30" s="88"/>
    </row>
    <row r="31" spans="1:18" s="4" customFormat="1" ht="15.1" customHeight="1">
      <c r="A31" s="5"/>
      <c r="B31" s="5"/>
      <c r="C31" s="449" t="s">
        <v>981</v>
      </c>
      <c r="D31" s="449"/>
      <c r="E31" s="456"/>
      <c r="F31" s="457"/>
      <c r="G31" s="5"/>
      <c r="H31" s="7"/>
      <c r="N31" s="88"/>
      <c r="O31" s="88"/>
      <c r="P31" s="88"/>
      <c r="Q31" s="88"/>
      <c r="R31" s="88"/>
    </row>
    <row r="32" spans="1:18" s="4" customFormat="1" ht="9.85" customHeight="1">
      <c r="A32" s="5"/>
      <c r="B32" s="5"/>
      <c r="C32" s="5"/>
      <c r="D32" s="5"/>
      <c r="E32" s="6"/>
      <c r="F32" s="6"/>
      <c r="G32" s="333"/>
      <c r="H32" s="7"/>
      <c r="N32" s="88"/>
      <c r="O32" s="88"/>
      <c r="P32" s="88"/>
      <c r="Q32" s="88"/>
      <c r="R32" s="88"/>
    </row>
    <row r="33" spans="1:19" ht="26.2" customHeight="1">
      <c r="A33" s="531" t="s">
        <v>1018</v>
      </c>
      <c r="B33" s="531"/>
      <c r="C33" s="531"/>
      <c r="D33" s="531"/>
      <c r="E33" s="24" t="s">
        <v>942</v>
      </c>
      <c r="F33" s="272">
        <f>K5</f>
        <v>44561</v>
      </c>
      <c r="G33" s="272">
        <f>DATE(YEAR(K5),MONTH(0),DAY(0))</f>
        <v>44196</v>
      </c>
      <c r="H33" s="529" t="s">
        <v>259</v>
      </c>
      <c r="I33" s="530"/>
      <c r="J33" s="530"/>
      <c r="K33" s="282"/>
      <c r="L33" s="282"/>
      <c r="S33" s="185"/>
    </row>
    <row r="34" spans="1:19" ht="11.95" customHeight="1">
      <c r="A34" s="524">
        <v>1</v>
      </c>
      <c r="B34" s="525"/>
      <c r="C34" s="525"/>
      <c r="D34" s="526"/>
      <c r="E34" s="47">
        <v>2</v>
      </c>
      <c r="F34" s="47">
        <v>3</v>
      </c>
      <c r="G34" s="47">
        <v>4</v>
      </c>
      <c r="H34" s="529"/>
      <c r="I34" s="530"/>
      <c r="J34" s="530"/>
      <c r="K34" s="282"/>
      <c r="L34" s="282"/>
    </row>
    <row r="35" spans="1:19" ht="16" customHeight="1">
      <c r="A35" s="532" t="s">
        <v>722</v>
      </c>
      <c r="B35" s="533"/>
      <c r="C35" s="533"/>
      <c r="D35" s="534"/>
      <c r="E35" s="28"/>
      <c r="F35" s="160"/>
      <c r="G35" s="160"/>
      <c r="H35" s="529"/>
      <c r="I35" s="530"/>
      <c r="J35" s="530"/>
      <c r="K35" s="282"/>
      <c r="L35" s="282"/>
    </row>
    <row r="36" spans="1:19" ht="16" customHeight="1">
      <c r="A36" s="482" t="s">
        <v>723</v>
      </c>
      <c r="B36" s="483"/>
      <c r="C36" s="483"/>
      <c r="D36" s="484"/>
      <c r="E36" s="28">
        <v>110</v>
      </c>
      <c r="F36" s="74">
        <v>17155</v>
      </c>
      <c r="G36" s="74">
        <v>15831</v>
      </c>
      <c r="H36" s="119" t="s">
        <v>1025</v>
      </c>
      <c r="I36" s="283"/>
    </row>
    <row r="37" spans="1:19" ht="16" customHeight="1">
      <c r="A37" s="482" t="s">
        <v>724</v>
      </c>
      <c r="B37" s="483"/>
      <c r="C37" s="483"/>
      <c r="D37" s="484"/>
      <c r="E37" s="28">
        <v>120</v>
      </c>
      <c r="F37" s="74">
        <v>5</v>
      </c>
      <c r="G37" s="74">
        <v>7</v>
      </c>
      <c r="H37" s="119" t="s">
        <v>1026</v>
      </c>
      <c r="I37" s="284"/>
    </row>
    <row r="38" spans="1:19" ht="16" customHeight="1">
      <c r="A38" s="485" t="s">
        <v>725</v>
      </c>
      <c r="B38" s="486"/>
      <c r="C38" s="486"/>
      <c r="D38" s="487"/>
      <c r="E38" s="162">
        <v>130</v>
      </c>
      <c r="F38" s="80">
        <f>F40+F41+F42</f>
        <v>0</v>
      </c>
      <c r="G38" s="80">
        <f>G40+G41+G42</f>
        <v>0</v>
      </c>
      <c r="H38" s="285" t="s">
        <v>260</v>
      </c>
      <c r="I38" s="286"/>
    </row>
    <row r="39" spans="1:19" ht="16" customHeight="1">
      <c r="A39" s="520" t="s">
        <v>912</v>
      </c>
      <c r="B39" s="521"/>
      <c r="C39" s="521"/>
      <c r="D39" s="522"/>
      <c r="E39" s="162"/>
      <c r="F39" s="164"/>
      <c r="G39" s="164"/>
      <c r="I39" s="527"/>
    </row>
    <row r="40" spans="1:19" ht="16" customHeight="1">
      <c r="A40" s="491" t="s">
        <v>726</v>
      </c>
      <c r="B40" s="492"/>
      <c r="C40" s="492"/>
      <c r="D40" s="493"/>
      <c r="E40" s="165">
        <v>131</v>
      </c>
      <c r="F40" s="76">
        <v>0</v>
      </c>
      <c r="G40" s="76">
        <v>0</v>
      </c>
      <c r="I40" s="528"/>
    </row>
    <row r="41" spans="1:19" ht="16" customHeight="1">
      <c r="A41" s="479" t="s">
        <v>727</v>
      </c>
      <c r="B41" s="480"/>
      <c r="C41" s="480"/>
      <c r="D41" s="481"/>
      <c r="E41" s="165">
        <v>132</v>
      </c>
      <c r="F41" s="76">
        <v>0</v>
      </c>
      <c r="G41" s="76">
        <v>0</v>
      </c>
      <c r="I41" s="286"/>
    </row>
    <row r="42" spans="1:19" ht="24.1" customHeight="1">
      <c r="A42" s="545" t="s">
        <v>728</v>
      </c>
      <c r="B42" s="546"/>
      <c r="C42" s="546"/>
      <c r="D42" s="547"/>
      <c r="E42" s="28">
        <v>133</v>
      </c>
      <c r="F42" s="74">
        <v>0</v>
      </c>
      <c r="G42" s="74">
        <v>0</v>
      </c>
      <c r="I42" s="286"/>
    </row>
    <row r="43" spans="1:19" ht="16" customHeight="1">
      <c r="A43" s="476" t="s">
        <v>729</v>
      </c>
      <c r="B43" s="477"/>
      <c r="C43" s="477"/>
      <c r="D43" s="478"/>
      <c r="E43" s="28">
        <v>140</v>
      </c>
      <c r="F43" s="74">
        <v>3352</v>
      </c>
      <c r="G43" s="74">
        <v>3372</v>
      </c>
      <c r="H43" s="119" t="s">
        <v>1027</v>
      </c>
      <c r="I43" s="286"/>
    </row>
    <row r="44" spans="1:19" ht="16" customHeight="1">
      <c r="A44" s="476" t="s">
        <v>730</v>
      </c>
      <c r="B44" s="477"/>
      <c r="C44" s="477"/>
      <c r="D44" s="478"/>
      <c r="E44" s="28">
        <v>150</v>
      </c>
      <c r="F44" s="74">
        <v>61</v>
      </c>
      <c r="G44" s="74">
        <v>61</v>
      </c>
      <c r="H44" s="119" t="s">
        <v>1028</v>
      </c>
      <c r="I44" s="286"/>
    </row>
    <row r="45" spans="1:19" ht="16" customHeight="1">
      <c r="A45" s="476" t="s">
        <v>731</v>
      </c>
      <c r="B45" s="477"/>
      <c r="C45" s="477"/>
      <c r="D45" s="478"/>
      <c r="E45" s="165">
        <v>160</v>
      </c>
      <c r="F45" s="76">
        <v>6</v>
      </c>
      <c r="G45" s="76">
        <v>7</v>
      </c>
      <c r="H45" s="119" t="s">
        <v>1029</v>
      </c>
      <c r="I45" s="286"/>
    </row>
    <row r="46" spans="1:19" ht="16" customHeight="1">
      <c r="A46" s="476" t="s">
        <v>732</v>
      </c>
      <c r="B46" s="477"/>
      <c r="C46" s="477"/>
      <c r="D46" s="478"/>
      <c r="E46" s="165">
        <v>170</v>
      </c>
      <c r="F46" s="76">
        <v>1</v>
      </c>
      <c r="G46" s="76">
        <v>20</v>
      </c>
      <c r="H46" s="285" t="s">
        <v>261</v>
      </c>
      <c r="I46" s="286"/>
    </row>
    <row r="47" spans="1:19" ht="16" customHeight="1">
      <c r="A47" s="476" t="s">
        <v>733</v>
      </c>
      <c r="B47" s="477"/>
      <c r="C47" s="477"/>
      <c r="D47" s="478"/>
      <c r="E47" s="165">
        <v>180</v>
      </c>
      <c r="F47" s="76">
        <v>0</v>
      </c>
      <c r="G47" s="76">
        <v>0</v>
      </c>
      <c r="H47" s="119" t="s">
        <v>1030</v>
      </c>
      <c r="I47" s="286"/>
    </row>
    <row r="48" spans="1:19" ht="16" customHeight="1">
      <c r="A48" s="497" t="s">
        <v>944</v>
      </c>
      <c r="B48" s="498"/>
      <c r="C48" s="498"/>
      <c r="D48" s="499"/>
      <c r="E48" s="70">
        <v>190</v>
      </c>
      <c r="F48" s="81">
        <f>SUM(F36,F37,F38,F43,F44,F45,F46,F47)</f>
        <v>20580</v>
      </c>
      <c r="G48" s="81">
        <f>SUM(G36,G37,G38,G43,G44,G45,G46,G47)</f>
        <v>19298</v>
      </c>
      <c r="I48" s="286"/>
    </row>
    <row r="49" spans="1:9" ht="16" customHeight="1">
      <c r="A49" s="511" t="s">
        <v>734</v>
      </c>
      <c r="B49" s="512"/>
      <c r="C49" s="512"/>
      <c r="D49" s="513"/>
      <c r="E49" s="70"/>
      <c r="F49" s="166"/>
      <c r="G49" s="166"/>
      <c r="I49" s="286"/>
    </row>
    <row r="50" spans="1:9" ht="16" customHeight="1">
      <c r="A50" s="476" t="s">
        <v>735</v>
      </c>
      <c r="B50" s="477"/>
      <c r="C50" s="477"/>
      <c r="D50" s="478"/>
      <c r="E50" s="162">
        <v>210</v>
      </c>
      <c r="F50" s="80">
        <f>F52+F53+F54+F55+F56+F57</f>
        <v>5942</v>
      </c>
      <c r="G50" s="80">
        <f>G52+G53+G54+G55+G56+G57</f>
        <v>11980</v>
      </c>
      <c r="I50" s="286"/>
    </row>
    <row r="51" spans="1:9" ht="16" customHeight="1">
      <c r="A51" s="473" t="s">
        <v>912</v>
      </c>
      <c r="B51" s="474"/>
      <c r="C51" s="474"/>
      <c r="D51" s="475"/>
      <c r="E51" s="167"/>
      <c r="F51" s="164"/>
      <c r="G51" s="164"/>
      <c r="I51" s="286"/>
    </row>
    <row r="52" spans="1:9" ht="16" customHeight="1">
      <c r="A52" s="488" t="s">
        <v>736</v>
      </c>
      <c r="B52" s="489"/>
      <c r="C52" s="489"/>
      <c r="D52" s="490"/>
      <c r="E52" s="168">
        <v>211</v>
      </c>
      <c r="F52" s="76">
        <v>1636</v>
      </c>
      <c r="G52" s="76">
        <v>1508</v>
      </c>
      <c r="H52" s="119" t="s">
        <v>262</v>
      </c>
      <c r="I52" s="286"/>
    </row>
    <row r="53" spans="1:9" ht="16" customHeight="1">
      <c r="A53" s="473" t="s">
        <v>945</v>
      </c>
      <c r="B53" s="474"/>
      <c r="C53" s="474"/>
      <c r="D53" s="475"/>
      <c r="E53" s="165">
        <v>212</v>
      </c>
      <c r="F53" s="76">
        <v>0</v>
      </c>
      <c r="G53" s="76">
        <v>0</v>
      </c>
      <c r="H53" s="119" t="s">
        <v>263</v>
      </c>
      <c r="I53" s="286"/>
    </row>
    <row r="54" spans="1:9" ht="16" customHeight="1">
      <c r="A54" s="473" t="s">
        <v>737</v>
      </c>
      <c r="B54" s="474"/>
      <c r="C54" s="474"/>
      <c r="D54" s="475"/>
      <c r="E54" s="28">
        <v>213</v>
      </c>
      <c r="F54" s="74">
        <v>385</v>
      </c>
      <c r="G54" s="74">
        <v>512</v>
      </c>
      <c r="H54" s="285" t="s">
        <v>264</v>
      </c>
      <c r="I54" s="286"/>
    </row>
    <row r="55" spans="1:9" ht="16" customHeight="1">
      <c r="A55" s="473" t="s">
        <v>738</v>
      </c>
      <c r="B55" s="474"/>
      <c r="C55" s="474"/>
      <c r="D55" s="475"/>
      <c r="E55" s="28">
        <v>214</v>
      </c>
      <c r="F55" s="74">
        <v>3921</v>
      </c>
      <c r="G55" s="74">
        <v>9960</v>
      </c>
      <c r="H55" s="285" t="s">
        <v>265</v>
      </c>
      <c r="I55" s="286"/>
    </row>
    <row r="56" spans="1:9" ht="16" customHeight="1">
      <c r="A56" s="473" t="s">
        <v>946</v>
      </c>
      <c r="B56" s="474"/>
      <c r="C56" s="474"/>
      <c r="D56" s="475"/>
      <c r="E56" s="28">
        <v>215</v>
      </c>
      <c r="F56" s="74">
        <v>0</v>
      </c>
      <c r="G56" s="74">
        <v>0</v>
      </c>
      <c r="H56" s="119" t="s">
        <v>1031</v>
      </c>
      <c r="I56" s="286"/>
    </row>
    <row r="57" spans="1:9" ht="16" customHeight="1">
      <c r="A57" s="473" t="s">
        <v>739</v>
      </c>
      <c r="B57" s="474"/>
      <c r="C57" s="474"/>
      <c r="D57" s="475"/>
      <c r="E57" s="28">
        <v>216</v>
      </c>
      <c r="F57" s="74">
        <v>0</v>
      </c>
      <c r="G57" s="74">
        <v>0</v>
      </c>
      <c r="H57" s="119" t="s">
        <v>266</v>
      </c>
      <c r="I57" s="286"/>
    </row>
    <row r="58" spans="1:9" ht="25.6" customHeight="1">
      <c r="A58" s="476" t="s">
        <v>740</v>
      </c>
      <c r="B58" s="477"/>
      <c r="C58" s="477"/>
      <c r="D58" s="478"/>
      <c r="E58" s="28">
        <v>220</v>
      </c>
      <c r="F58" s="74">
        <v>0</v>
      </c>
      <c r="G58" s="74">
        <v>0</v>
      </c>
      <c r="H58" s="119" t="s">
        <v>1032</v>
      </c>
      <c r="I58" s="286"/>
    </row>
    <row r="59" spans="1:9" ht="20.350000000000001" customHeight="1">
      <c r="A59" s="482" t="s">
        <v>741</v>
      </c>
      <c r="B59" s="483"/>
      <c r="C59" s="483"/>
      <c r="D59" s="484"/>
      <c r="E59" s="28">
        <v>230</v>
      </c>
      <c r="F59" s="74">
        <v>209</v>
      </c>
      <c r="G59" s="74">
        <v>80</v>
      </c>
      <c r="H59" s="119" t="s">
        <v>1030</v>
      </c>
      <c r="I59" s="286"/>
    </row>
    <row r="60" spans="1:9" ht="34.6" customHeight="1">
      <c r="A60" s="542" t="s">
        <v>742</v>
      </c>
      <c r="B60" s="543"/>
      <c r="C60" s="543"/>
      <c r="D60" s="544"/>
      <c r="E60" s="169">
        <v>240</v>
      </c>
      <c r="F60" s="76">
        <v>7</v>
      </c>
      <c r="G60" s="76">
        <v>10</v>
      </c>
      <c r="H60" s="119" t="s">
        <v>1033</v>
      </c>
      <c r="I60" s="286"/>
    </row>
    <row r="61" spans="1:9" ht="16" customHeight="1">
      <c r="A61" s="500" t="s">
        <v>743</v>
      </c>
      <c r="B61" s="501"/>
      <c r="C61" s="501"/>
      <c r="D61" s="502"/>
      <c r="E61" s="162">
        <v>250</v>
      </c>
      <c r="F61" s="75">
        <v>4601</v>
      </c>
      <c r="G61" s="75">
        <v>5401</v>
      </c>
      <c r="H61" s="285" t="s">
        <v>267</v>
      </c>
      <c r="I61" s="286"/>
    </row>
    <row r="62" spans="1:9" ht="16" customHeight="1">
      <c r="A62" s="476" t="s">
        <v>744</v>
      </c>
      <c r="B62" s="477"/>
      <c r="C62" s="477"/>
      <c r="D62" s="478"/>
      <c r="E62" s="28">
        <v>260</v>
      </c>
      <c r="F62" s="74">
        <v>0</v>
      </c>
      <c r="G62" s="74">
        <v>0</v>
      </c>
      <c r="H62" s="119" t="s">
        <v>30</v>
      </c>
      <c r="I62" s="286"/>
    </row>
    <row r="63" spans="1:9" ht="16" customHeight="1">
      <c r="A63" s="476" t="s">
        <v>745</v>
      </c>
      <c r="B63" s="477"/>
      <c r="C63" s="477"/>
      <c r="D63" s="478"/>
      <c r="E63" s="28">
        <v>270</v>
      </c>
      <c r="F63" s="74">
        <v>37</v>
      </c>
      <c r="G63" s="74">
        <v>125</v>
      </c>
      <c r="H63" s="285" t="s">
        <v>237</v>
      </c>
      <c r="I63" s="286"/>
    </row>
    <row r="64" spans="1:9" ht="16" customHeight="1">
      <c r="A64" s="476" t="s">
        <v>746</v>
      </c>
      <c r="B64" s="477"/>
      <c r="C64" s="477"/>
      <c r="D64" s="478"/>
      <c r="E64" s="28">
        <v>280</v>
      </c>
      <c r="F64" s="74">
        <v>0</v>
      </c>
      <c r="G64" s="74">
        <v>0</v>
      </c>
      <c r="H64" s="119" t="s">
        <v>1034</v>
      </c>
      <c r="I64" s="286"/>
    </row>
    <row r="65" spans="1:14" ht="16" customHeight="1">
      <c r="A65" s="497" t="s">
        <v>948</v>
      </c>
      <c r="B65" s="498"/>
      <c r="C65" s="498"/>
      <c r="D65" s="499"/>
      <c r="E65" s="70">
        <v>290</v>
      </c>
      <c r="F65" s="81">
        <f>SUM(F50,F59,F60,F61,F62,F63)</f>
        <v>10796</v>
      </c>
      <c r="G65" s="81">
        <f>SUM(G50,G58,G59,G60,G61,G62,G63,G64)</f>
        <v>17596</v>
      </c>
      <c r="I65" s="286"/>
    </row>
    <row r="66" spans="1:14" ht="16" customHeight="1">
      <c r="A66" s="503" t="s">
        <v>747</v>
      </c>
      <c r="B66" s="504"/>
      <c r="C66" s="504"/>
      <c r="D66" s="505"/>
      <c r="E66" s="70">
        <v>300</v>
      </c>
      <c r="F66" s="81">
        <f>F48+F65</f>
        <v>31376</v>
      </c>
      <c r="G66" s="81">
        <f>G48+G65</f>
        <v>36894</v>
      </c>
      <c r="H66" s="280" t="s">
        <v>115</v>
      </c>
      <c r="I66" s="286"/>
    </row>
    <row r="67" spans="1:14" ht="44.2" customHeight="1">
      <c r="A67" s="506" t="s">
        <v>1019</v>
      </c>
      <c r="B67" s="507"/>
      <c r="C67" s="507"/>
      <c r="D67" s="508"/>
      <c r="E67" s="24" t="s">
        <v>942</v>
      </c>
      <c r="F67" s="158">
        <f>$F$33</f>
        <v>44561</v>
      </c>
      <c r="G67" s="158">
        <f>$G$33</f>
        <v>44196</v>
      </c>
      <c r="H67" s="509" t="s">
        <v>116</v>
      </c>
      <c r="I67" s="510"/>
      <c r="J67" s="510"/>
      <c r="K67" s="510"/>
      <c r="L67" s="510"/>
      <c r="M67" s="510"/>
      <c r="N67" s="510"/>
    </row>
    <row r="68" spans="1:14" ht="16" customHeight="1">
      <c r="A68" s="514">
        <v>1</v>
      </c>
      <c r="B68" s="515"/>
      <c r="C68" s="515"/>
      <c r="D68" s="516"/>
      <c r="E68" s="70">
        <v>2</v>
      </c>
      <c r="F68" s="70">
        <v>3</v>
      </c>
      <c r="G68" s="70">
        <v>4</v>
      </c>
      <c r="H68" s="123"/>
    </row>
    <row r="69" spans="1:14" ht="16" customHeight="1">
      <c r="A69" s="494" t="s">
        <v>748</v>
      </c>
      <c r="B69" s="495"/>
      <c r="C69" s="495"/>
      <c r="D69" s="496"/>
      <c r="E69" s="28"/>
      <c r="F69" s="170"/>
      <c r="G69" s="170"/>
      <c r="I69" s="286"/>
    </row>
    <row r="70" spans="1:14" ht="16" customHeight="1">
      <c r="A70" s="476" t="s">
        <v>749</v>
      </c>
      <c r="B70" s="477"/>
      <c r="C70" s="477"/>
      <c r="D70" s="478"/>
      <c r="E70" s="28">
        <v>410</v>
      </c>
      <c r="F70" s="74">
        <v>758</v>
      </c>
      <c r="G70" s="74">
        <v>758</v>
      </c>
      <c r="H70" s="119" t="s">
        <v>1035</v>
      </c>
      <c r="I70" s="286"/>
    </row>
    <row r="71" spans="1:14" ht="16" customHeight="1">
      <c r="A71" s="476" t="s">
        <v>751</v>
      </c>
      <c r="B71" s="477"/>
      <c r="C71" s="477"/>
      <c r="D71" s="478"/>
      <c r="E71" s="171" t="s">
        <v>50</v>
      </c>
      <c r="F71" s="147">
        <v>0</v>
      </c>
      <c r="G71" s="147">
        <v>0</v>
      </c>
      <c r="H71" s="285" t="s">
        <v>238</v>
      </c>
      <c r="I71" s="286"/>
      <c r="J71" s="287"/>
      <c r="K71" s="287"/>
      <c r="L71" s="287"/>
    </row>
    <row r="72" spans="1:14" ht="16" customHeight="1">
      <c r="A72" s="482" t="s">
        <v>752</v>
      </c>
      <c r="B72" s="483"/>
      <c r="C72" s="483"/>
      <c r="D72" s="484"/>
      <c r="E72" s="171" t="s">
        <v>51</v>
      </c>
      <c r="F72" s="147">
        <v>0</v>
      </c>
      <c r="G72" s="147">
        <v>0</v>
      </c>
      <c r="H72" s="119" t="s">
        <v>1036</v>
      </c>
      <c r="I72" s="286"/>
      <c r="J72" s="287"/>
      <c r="K72" s="287"/>
      <c r="L72" s="287"/>
    </row>
    <row r="73" spans="1:14" ht="16" customHeight="1">
      <c r="A73" s="500" t="s">
        <v>753</v>
      </c>
      <c r="B73" s="501"/>
      <c r="C73" s="501"/>
      <c r="D73" s="502"/>
      <c r="E73" s="28">
        <v>440</v>
      </c>
      <c r="F73" s="74">
        <v>556</v>
      </c>
      <c r="G73" s="74">
        <v>556</v>
      </c>
      <c r="H73" s="119" t="s">
        <v>1037</v>
      </c>
      <c r="I73" s="286"/>
    </row>
    <row r="74" spans="1:14" ht="16" customHeight="1">
      <c r="A74" s="476" t="s">
        <v>754</v>
      </c>
      <c r="B74" s="477"/>
      <c r="C74" s="477"/>
      <c r="D74" s="478"/>
      <c r="E74" s="28">
        <v>450</v>
      </c>
      <c r="F74" s="74">
        <v>20037</v>
      </c>
      <c r="G74" s="74">
        <v>17534</v>
      </c>
      <c r="H74" s="119" t="s">
        <v>1038</v>
      </c>
      <c r="I74" s="286"/>
    </row>
    <row r="75" spans="1:14" ht="16" customHeight="1">
      <c r="A75" s="476" t="s">
        <v>755</v>
      </c>
      <c r="B75" s="477"/>
      <c r="C75" s="477"/>
      <c r="D75" s="478"/>
      <c r="E75" s="28">
        <v>460</v>
      </c>
      <c r="F75" s="75">
        <v>-22371</v>
      </c>
      <c r="G75" s="75">
        <v>-12094</v>
      </c>
      <c r="H75" s="119" t="s">
        <v>1039</v>
      </c>
      <c r="I75" s="286"/>
      <c r="J75" s="288"/>
      <c r="K75" s="288"/>
      <c r="L75" s="288"/>
    </row>
    <row r="76" spans="1:14" ht="16" customHeight="1">
      <c r="A76" s="476" t="s">
        <v>756</v>
      </c>
      <c r="B76" s="477"/>
      <c r="C76" s="477"/>
      <c r="D76" s="478"/>
      <c r="E76" s="28">
        <v>470</v>
      </c>
      <c r="F76" s="75">
        <v>0</v>
      </c>
      <c r="G76" s="75">
        <v>0</v>
      </c>
      <c r="H76" s="119" t="s">
        <v>1040</v>
      </c>
      <c r="I76" s="286"/>
      <c r="J76" s="288"/>
      <c r="K76" s="288"/>
      <c r="L76" s="288"/>
    </row>
    <row r="77" spans="1:14" ht="16" customHeight="1">
      <c r="A77" s="476" t="s">
        <v>949</v>
      </c>
      <c r="B77" s="477"/>
      <c r="C77" s="477"/>
      <c r="D77" s="478"/>
      <c r="E77" s="28">
        <v>480</v>
      </c>
      <c r="F77" s="74">
        <v>0</v>
      </c>
      <c r="G77" s="74">
        <v>0</v>
      </c>
      <c r="H77" s="119" t="s">
        <v>1041</v>
      </c>
    </row>
    <row r="78" spans="1:14" ht="16" customHeight="1">
      <c r="A78" s="503" t="s">
        <v>951</v>
      </c>
      <c r="B78" s="504"/>
      <c r="C78" s="504"/>
      <c r="D78" s="505"/>
      <c r="E78" s="70">
        <v>490</v>
      </c>
      <c r="F78" s="81">
        <f>SUM(F70,F73,F74,F75,F76,F77)-F71-F72</f>
        <v>-1020</v>
      </c>
      <c r="G78" s="81">
        <f>IF(OR($I$2="I",$I$2="II",$I$2="III",$I$2="IV",AND($J$6&gt;0,$K$6&gt;0)),SUM(G70,G73,G74,G75,G76,G77)-G71-G72,SUM(G70,G73,G74,G75,G77)-G71-G72)</f>
        <v>6754</v>
      </c>
    </row>
    <row r="79" spans="1:14" ht="16" customHeight="1">
      <c r="A79" s="511" t="s">
        <v>952</v>
      </c>
      <c r="B79" s="512"/>
      <c r="C79" s="512"/>
      <c r="D79" s="513"/>
      <c r="E79" s="70"/>
      <c r="F79" s="166"/>
      <c r="G79" s="166"/>
    </row>
    <row r="80" spans="1:14" ht="21.85" customHeight="1">
      <c r="A80" s="476" t="s">
        <v>953</v>
      </c>
      <c r="B80" s="477"/>
      <c r="C80" s="477"/>
      <c r="D80" s="478"/>
      <c r="E80" s="28">
        <v>510</v>
      </c>
      <c r="F80" s="74">
        <v>0</v>
      </c>
      <c r="G80" s="74">
        <v>3591</v>
      </c>
      <c r="H80" s="119" t="s">
        <v>268</v>
      </c>
    </row>
    <row r="81" spans="1:8" ht="24.1" customHeight="1">
      <c r="A81" s="476" t="s">
        <v>757</v>
      </c>
      <c r="B81" s="477"/>
      <c r="C81" s="477"/>
      <c r="D81" s="478"/>
      <c r="E81" s="28">
        <v>520</v>
      </c>
      <c r="F81" s="74">
        <v>0</v>
      </c>
      <c r="G81" s="74">
        <v>0</v>
      </c>
      <c r="H81" s="119" t="s">
        <v>1042</v>
      </c>
    </row>
    <row r="82" spans="1:8" ht="16" customHeight="1">
      <c r="A82" s="476" t="s">
        <v>758</v>
      </c>
      <c r="B82" s="477"/>
      <c r="C82" s="477"/>
      <c r="D82" s="478"/>
      <c r="E82" s="28">
        <v>530</v>
      </c>
      <c r="F82" s="74">
        <v>0</v>
      </c>
      <c r="G82" s="74">
        <v>0</v>
      </c>
      <c r="H82" s="119" t="s">
        <v>1043</v>
      </c>
    </row>
    <row r="83" spans="1:8" ht="16" customHeight="1">
      <c r="A83" s="476" t="s">
        <v>950</v>
      </c>
      <c r="B83" s="477"/>
      <c r="C83" s="477"/>
      <c r="D83" s="478"/>
      <c r="E83" s="28">
        <v>540</v>
      </c>
      <c r="F83" s="74">
        <v>54</v>
      </c>
      <c r="G83" s="74">
        <v>65</v>
      </c>
      <c r="H83" s="119" t="s">
        <v>1044</v>
      </c>
    </row>
    <row r="84" spans="1:8" ht="16" customHeight="1">
      <c r="A84" s="476" t="s">
        <v>759</v>
      </c>
      <c r="B84" s="477"/>
      <c r="C84" s="477"/>
      <c r="D84" s="478"/>
      <c r="E84" s="28">
        <v>550</v>
      </c>
      <c r="F84" s="74">
        <v>0</v>
      </c>
      <c r="G84" s="74">
        <v>0</v>
      </c>
      <c r="H84" s="119" t="s">
        <v>1045</v>
      </c>
    </row>
    <row r="85" spans="1:8" ht="16" customHeight="1">
      <c r="A85" s="476" t="s">
        <v>954</v>
      </c>
      <c r="B85" s="477"/>
      <c r="C85" s="477"/>
      <c r="D85" s="478"/>
      <c r="E85" s="28">
        <v>560</v>
      </c>
      <c r="F85" s="74">
        <v>0</v>
      </c>
      <c r="G85" s="74">
        <v>0</v>
      </c>
      <c r="H85" s="119" t="s">
        <v>269</v>
      </c>
    </row>
    <row r="86" spans="1:8" ht="16" customHeight="1">
      <c r="A86" s="497" t="s">
        <v>955</v>
      </c>
      <c r="B86" s="498"/>
      <c r="C86" s="498"/>
      <c r="D86" s="499"/>
      <c r="E86" s="70">
        <v>590</v>
      </c>
      <c r="F86" s="81">
        <f>SUM(F80:F85)</f>
        <v>54</v>
      </c>
      <c r="G86" s="81">
        <f>SUM(G80:G85)</f>
        <v>3656</v>
      </c>
    </row>
    <row r="87" spans="1:8" ht="16" customHeight="1">
      <c r="A87" s="511" t="s">
        <v>956</v>
      </c>
      <c r="B87" s="512"/>
      <c r="C87" s="512"/>
      <c r="D87" s="513"/>
      <c r="E87" s="70"/>
      <c r="F87" s="166"/>
      <c r="G87" s="166"/>
    </row>
    <row r="88" spans="1:8" ht="16" customHeight="1">
      <c r="A88" s="476" t="s">
        <v>957</v>
      </c>
      <c r="B88" s="477"/>
      <c r="C88" s="477"/>
      <c r="D88" s="478"/>
      <c r="E88" s="28">
        <v>610</v>
      </c>
      <c r="F88" s="74">
        <v>7099</v>
      </c>
      <c r="G88" s="74">
        <v>6696</v>
      </c>
      <c r="H88" s="119" t="s">
        <v>270</v>
      </c>
    </row>
    <row r="89" spans="1:8" ht="16" customHeight="1">
      <c r="A89" s="476" t="s">
        <v>761</v>
      </c>
      <c r="B89" s="477"/>
      <c r="C89" s="477"/>
      <c r="D89" s="478"/>
      <c r="E89" s="162">
        <v>620</v>
      </c>
      <c r="F89" s="75">
        <v>14077</v>
      </c>
      <c r="G89" s="75">
        <v>11741</v>
      </c>
      <c r="H89" s="119" t="s">
        <v>268</v>
      </c>
    </row>
    <row r="90" spans="1:8" ht="16" customHeight="1">
      <c r="A90" s="476" t="s">
        <v>760</v>
      </c>
      <c r="B90" s="477"/>
      <c r="C90" s="477"/>
      <c r="D90" s="478"/>
      <c r="E90" s="173">
        <v>630</v>
      </c>
      <c r="F90" s="78">
        <f>F92+F93+F94+F95+F96+F97+F98+F99</f>
        <v>11156</v>
      </c>
      <c r="G90" s="78">
        <f>G92+G93+G94+G95+G96+G97+G98+G99</f>
        <v>8042</v>
      </c>
    </row>
    <row r="91" spans="1:8" ht="16" customHeight="1">
      <c r="A91" s="473" t="s">
        <v>912</v>
      </c>
      <c r="B91" s="474"/>
      <c r="C91" s="474"/>
      <c r="D91" s="475"/>
      <c r="E91" s="174"/>
      <c r="F91" s="75">
        <v>0</v>
      </c>
      <c r="G91" s="75">
        <v>0</v>
      </c>
    </row>
    <row r="92" spans="1:8" ht="16" customHeight="1">
      <c r="A92" s="488" t="s">
        <v>762</v>
      </c>
      <c r="B92" s="489"/>
      <c r="C92" s="489"/>
      <c r="D92" s="490"/>
      <c r="E92" s="175">
        <v>631</v>
      </c>
      <c r="F92" s="76">
        <v>8061</v>
      </c>
      <c r="G92" s="76">
        <v>5996</v>
      </c>
      <c r="H92" s="119" t="s">
        <v>1046</v>
      </c>
    </row>
    <row r="93" spans="1:8" ht="16" customHeight="1">
      <c r="A93" s="517" t="s">
        <v>763</v>
      </c>
      <c r="B93" s="518"/>
      <c r="C93" s="518"/>
      <c r="D93" s="519"/>
      <c r="E93" s="165">
        <v>632</v>
      </c>
      <c r="F93" s="76">
        <v>239</v>
      </c>
      <c r="G93" s="76">
        <v>284</v>
      </c>
      <c r="H93" s="119" t="s">
        <v>1047</v>
      </c>
    </row>
    <row r="94" spans="1:8" ht="16" customHeight="1">
      <c r="A94" s="473" t="s">
        <v>947</v>
      </c>
      <c r="B94" s="474"/>
      <c r="C94" s="474"/>
      <c r="D94" s="475"/>
      <c r="E94" s="28">
        <v>633</v>
      </c>
      <c r="F94" s="74">
        <v>237</v>
      </c>
      <c r="G94" s="74">
        <v>346</v>
      </c>
      <c r="H94" s="119" t="s">
        <v>1048</v>
      </c>
    </row>
    <row r="95" spans="1:8" ht="16" customHeight="1">
      <c r="A95" s="473" t="s">
        <v>764</v>
      </c>
      <c r="B95" s="474"/>
      <c r="C95" s="474"/>
      <c r="D95" s="475"/>
      <c r="E95" s="28">
        <v>634</v>
      </c>
      <c r="F95" s="74">
        <v>76</v>
      </c>
      <c r="G95" s="74">
        <v>65</v>
      </c>
      <c r="H95" s="119" t="s">
        <v>1049</v>
      </c>
    </row>
    <row r="96" spans="1:8" ht="16" customHeight="1">
      <c r="A96" s="473" t="s">
        <v>765</v>
      </c>
      <c r="B96" s="474"/>
      <c r="C96" s="474"/>
      <c r="D96" s="475"/>
      <c r="E96" s="28">
        <v>635</v>
      </c>
      <c r="F96" s="74">
        <v>433</v>
      </c>
      <c r="G96" s="74">
        <v>509</v>
      </c>
      <c r="H96" s="119" t="s">
        <v>31</v>
      </c>
    </row>
    <row r="97" spans="1:12" ht="16" customHeight="1">
      <c r="A97" s="473" t="s">
        <v>766</v>
      </c>
      <c r="B97" s="474"/>
      <c r="C97" s="474"/>
      <c r="D97" s="475"/>
      <c r="E97" s="28">
        <v>636</v>
      </c>
      <c r="F97" s="74">
        <v>0</v>
      </c>
      <c r="G97" s="74">
        <v>0</v>
      </c>
      <c r="H97" s="119" t="s">
        <v>1042</v>
      </c>
    </row>
    <row r="98" spans="1:12" ht="18.850000000000001" customHeight="1">
      <c r="A98" s="473" t="s">
        <v>767</v>
      </c>
      <c r="B98" s="474"/>
      <c r="C98" s="474"/>
      <c r="D98" s="475"/>
      <c r="E98" s="28">
        <v>637</v>
      </c>
      <c r="F98" s="74">
        <v>25</v>
      </c>
      <c r="G98" s="74">
        <v>25</v>
      </c>
      <c r="H98" s="285" t="s">
        <v>239</v>
      </c>
    </row>
    <row r="99" spans="1:12" ht="16" customHeight="1">
      <c r="A99" s="473" t="s">
        <v>768</v>
      </c>
      <c r="B99" s="474"/>
      <c r="C99" s="474"/>
      <c r="D99" s="475"/>
      <c r="E99" s="28">
        <v>638</v>
      </c>
      <c r="F99" s="74">
        <v>2085</v>
      </c>
      <c r="G99" s="74">
        <v>817</v>
      </c>
      <c r="H99" s="285" t="s">
        <v>271</v>
      </c>
    </row>
    <row r="100" spans="1:12" ht="16" customHeight="1">
      <c r="A100" s="476" t="s">
        <v>769</v>
      </c>
      <c r="B100" s="477"/>
      <c r="C100" s="477"/>
      <c r="D100" s="478"/>
      <c r="E100" s="28">
        <v>640</v>
      </c>
      <c r="F100" s="74">
        <v>0</v>
      </c>
      <c r="G100" s="74">
        <v>0</v>
      </c>
      <c r="H100" s="119" t="s">
        <v>272</v>
      </c>
    </row>
    <row r="101" spans="1:12" ht="16" customHeight="1">
      <c r="A101" s="476" t="s">
        <v>950</v>
      </c>
      <c r="B101" s="477"/>
      <c r="C101" s="477"/>
      <c r="D101" s="478"/>
      <c r="E101" s="28">
        <v>650</v>
      </c>
      <c r="F101" s="74">
        <v>10</v>
      </c>
      <c r="G101" s="74">
        <v>5</v>
      </c>
      <c r="H101" s="119" t="s">
        <v>1044</v>
      </c>
    </row>
    <row r="102" spans="1:12" ht="16" customHeight="1">
      <c r="A102" s="476" t="s">
        <v>759</v>
      </c>
      <c r="B102" s="477"/>
      <c r="C102" s="477"/>
      <c r="D102" s="478"/>
      <c r="E102" s="28">
        <v>660</v>
      </c>
      <c r="F102" s="74">
        <v>0</v>
      </c>
      <c r="G102" s="74">
        <v>0</v>
      </c>
      <c r="H102" s="119" t="s">
        <v>1045</v>
      </c>
    </row>
    <row r="103" spans="1:12" ht="16" customHeight="1">
      <c r="A103" s="476" t="s">
        <v>958</v>
      </c>
      <c r="B103" s="477"/>
      <c r="C103" s="477"/>
      <c r="D103" s="478"/>
      <c r="E103" s="28">
        <v>670</v>
      </c>
      <c r="F103" s="74">
        <v>0</v>
      </c>
      <c r="G103" s="74">
        <v>0</v>
      </c>
    </row>
    <row r="104" spans="1:12" ht="16" customHeight="1">
      <c r="A104" s="497" t="s">
        <v>959</v>
      </c>
      <c r="B104" s="498"/>
      <c r="C104" s="498"/>
      <c r="D104" s="499"/>
      <c r="E104" s="70">
        <v>690</v>
      </c>
      <c r="F104" s="81">
        <f>SUM(F88:F90,F100:F103)</f>
        <v>32342</v>
      </c>
      <c r="G104" s="81">
        <f>SUM(G88:G90,G100:G103)</f>
        <v>26484</v>
      </c>
    </row>
    <row r="105" spans="1:12" ht="16" customHeight="1">
      <c r="A105" s="503" t="s">
        <v>747</v>
      </c>
      <c r="B105" s="504"/>
      <c r="C105" s="504"/>
      <c r="D105" s="505"/>
      <c r="E105" s="70">
        <v>700</v>
      </c>
      <c r="F105" s="81">
        <f>F86+F104+F78</f>
        <v>31376</v>
      </c>
      <c r="G105" s="81">
        <f>G86+G104+G78</f>
        <v>36894</v>
      </c>
      <c r="I105" s="172"/>
      <c r="J105" s="172"/>
      <c r="K105" s="172"/>
      <c r="L105" s="172"/>
    </row>
    <row r="106" spans="1:12" ht="16" customHeight="1">
      <c r="A106" s="176"/>
      <c r="B106" s="176"/>
      <c r="C106" s="176"/>
      <c r="D106" s="176"/>
      <c r="E106" s="176"/>
      <c r="F106" s="176"/>
      <c r="G106" s="177"/>
      <c r="H106" s="7"/>
      <c r="I106" s="2"/>
      <c r="J106" s="2"/>
      <c r="K106" s="2"/>
      <c r="L106" s="2"/>
    </row>
    <row r="107" spans="1:12" ht="16" customHeight="1">
      <c r="A107" s="176"/>
      <c r="B107" s="537"/>
      <c r="C107" s="537"/>
      <c r="D107" s="179"/>
      <c r="E107" s="176"/>
      <c r="F107" s="539" t="s">
        <v>1333</v>
      </c>
      <c r="G107" s="539"/>
      <c r="H107" s="7"/>
      <c r="I107" s="2"/>
      <c r="J107" s="2"/>
      <c r="K107" s="2"/>
      <c r="L107" s="2"/>
    </row>
    <row r="108" spans="1:12" ht="16" customHeight="1">
      <c r="A108" s="179"/>
      <c r="B108" s="538" t="s">
        <v>962</v>
      </c>
      <c r="C108" s="538"/>
      <c r="D108" s="179"/>
      <c r="E108" s="150"/>
      <c r="F108" s="535" t="s">
        <v>770</v>
      </c>
      <c r="G108" s="536"/>
      <c r="H108" s="7"/>
      <c r="I108" s="2"/>
      <c r="J108" s="2"/>
      <c r="K108" s="2"/>
      <c r="L108" s="2"/>
    </row>
    <row r="109" spans="1:12" ht="16" customHeight="1">
      <c r="A109" s="179"/>
      <c r="B109" s="149"/>
      <c r="C109" s="149"/>
      <c r="D109" s="179"/>
      <c r="E109" s="150"/>
      <c r="F109" s="149"/>
      <c r="G109" s="150"/>
      <c r="H109" s="7"/>
      <c r="I109" s="2"/>
      <c r="J109" s="2"/>
      <c r="K109" s="2"/>
      <c r="L109" s="2"/>
    </row>
    <row r="110" spans="1:12" ht="16" customHeight="1">
      <c r="A110" s="176" t="s">
        <v>964</v>
      </c>
      <c r="B110" s="537"/>
      <c r="C110" s="537"/>
      <c r="D110" s="179"/>
      <c r="E110" s="176"/>
      <c r="F110" s="539" t="s">
        <v>1331</v>
      </c>
      <c r="G110" s="539"/>
      <c r="H110" s="7"/>
      <c r="I110" s="2"/>
      <c r="J110" s="2"/>
      <c r="K110" s="2"/>
      <c r="L110" s="2"/>
    </row>
    <row r="111" spans="1:12" ht="16" customHeight="1">
      <c r="A111" s="447"/>
      <c r="B111" s="538" t="s">
        <v>962</v>
      </c>
      <c r="C111" s="538"/>
      <c r="D111" s="179"/>
      <c r="E111" s="180"/>
      <c r="F111" s="535" t="s">
        <v>770</v>
      </c>
      <c r="G111" s="536"/>
      <c r="H111" s="7"/>
      <c r="I111" s="2"/>
      <c r="J111" s="2"/>
      <c r="K111" s="2"/>
      <c r="L111" s="2"/>
    </row>
    <row r="112" spans="1:12" ht="16" customHeight="1">
      <c r="A112" s="179"/>
      <c r="B112" s="179"/>
      <c r="C112" s="179"/>
      <c r="D112" s="179"/>
      <c r="E112" s="176"/>
      <c r="F112" s="181"/>
      <c r="G112" s="181"/>
      <c r="H112" s="7"/>
      <c r="I112" s="2"/>
      <c r="J112" s="2"/>
      <c r="K112" s="2"/>
      <c r="L112" s="2"/>
    </row>
    <row r="113" spans="1:12" ht="16" customHeight="1">
      <c r="A113" s="548">
        <v>44641</v>
      </c>
      <c r="B113" s="548"/>
      <c r="C113" s="548"/>
      <c r="D113" s="182"/>
      <c r="E113" s="176"/>
      <c r="F113" s="181"/>
      <c r="G113" s="181"/>
      <c r="H113" s="7"/>
      <c r="I113" s="2"/>
      <c r="J113" s="2"/>
      <c r="K113" s="2"/>
      <c r="L113" s="2"/>
    </row>
    <row r="114" spans="1:12" s="172" customFormat="1" ht="17.2" customHeight="1">
      <c r="E114" s="443"/>
      <c r="F114" s="443"/>
      <c r="G114" s="186"/>
      <c r="H114" s="187"/>
    </row>
    <row r="115" spans="1:12" s="172" customFormat="1" ht="11.35" hidden="1" customHeight="1">
      <c r="A115" s="186">
        <v>1</v>
      </c>
      <c r="B115" s="186" t="s">
        <v>60</v>
      </c>
      <c r="C115" s="186"/>
      <c r="D115" s="186"/>
      <c r="E115" s="186"/>
      <c r="F115" s="186"/>
      <c r="G115" s="186"/>
      <c r="H115" s="187"/>
    </row>
    <row r="116" spans="1:12" s="172" customFormat="1" ht="11.35" hidden="1" customHeight="1">
      <c r="A116" s="186">
        <v>2</v>
      </c>
      <c r="B116" s="186" t="s">
        <v>61</v>
      </c>
      <c r="C116" s="186"/>
      <c r="D116" s="186"/>
      <c r="E116" s="188" t="s">
        <v>55</v>
      </c>
      <c r="F116" s="189">
        <f>DATE(I3,1,1)</f>
        <v>42736</v>
      </c>
      <c r="G116" s="189">
        <f>DATE(I3,3,31)</f>
        <v>42825</v>
      </c>
      <c r="H116" s="187"/>
    </row>
    <row r="117" spans="1:12" s="172" customFormat="1" ht="11.35" hidden="1" customHeight="1">
      <c r="A117" s="186">
        <v>3</v>
      </c>
      <c r="B117" s="186" t="s">
        <v>71</v>
      </c>
      <c r="C117" s="186"/>
      <c r="D117" s="186"/>
      <c r="E117" s="152" t="s">
        <v>56</v>
      </c>
      <c r="F117" s="189">
        <f>DATE(I3,1,1)</f>
        <v>42736</v>
      </c>
      <c r="G117" s="189">
        <f>DATE(I3,6,30)</f>
        <v>42916</v>
      </c>
      <c r="H117" s="187"/>
    </row>
    <row r="118" spans="1:12" s="172" customFormat="1" ht="11.35" hidden="1" customHeight="1">
      <c r="A118" s="186">
        <v>4</v>
      </c>
      <c r="B118" s="186" t="s">
        <v>62</v>
      </c>
      <c r="C118" s="186"/>
      <c r="D118" s="186"/>
      <c r="E118" s="152" t="s">
        <v>57</v>
      </c>
      <c r="F118" s="189">
        <f>DATE(I3,1,1)</f>
        <v>42736</v>
      </c>
      <c r="G118" s="190">
        <f>DATE(I3,9,30)</f>
        <v>43008</v>
      </c>
      <c r="H118" s="187"/>
    </row>
    <row r="119" spans="1:12" s="172" customFormat="1" ht="11.35" hidden="1" customHeight="1">
      <c r="A119" s="186">
        <v>5</v>
      </c>
      <c r="B119" s="186" t="s">
        <v>63</v>
      </c>
      <c r="C119" s="186"/>
      <c r="D119" s="186"/>
      <c r="E119" s="152" t="s">
        <v>58</v>
      </c>
      <c r="F119" s="189">
        <f>DATE(I3,1,1)</f>
        <v>42736</v>
      </c>
      <c r="G119" s="190">
        <f>DATE(I3,12,31)</f>
        <v>43100</v>
      </c>
      <c r="H119" s="187"/>
    </row>
    <row r="120" spans="1:12" s="172" customFormat="1" ht="11.35" hidden="1" customHeight="1">
      <c r="A120" s="186">
        <v>6</v>
      </c>
      <c r="B120" s="186" t="s">
        <v>64</v>
      </c>
      <c r="C120" s="186"/>
      <c r="D120" s="186"/>
      <c r="E120" s="152">
        <v>2016</v>
      </c>
      <c r="F120" s="189">
        <f>DATE(E120,1,1)</f>
        <v>42370</v>
      </c>
      <c r="G120" s="190">
        <f>DATE(E120,12,31)</f>
        <v>42735</v>
      </c>
      <c r="H120" s="187"/>
    </row>
    <row r="121" spans="1:12" s="172" customFormat="1" ht="11.35" hidden="1" customHeight="1">
      <c r="A121" s="186">
        <v>7</v>
      </c>
      <c r="B121" s="186" t="s">
        <v>65</v>
      </c>
      <c r="C121" s="186"/>
      <c r="D121" s="186"/>
      <c r="E121" s="152">
        <v>2017</v>
      </c>
      <c r="F121" s="189">
        <f>DATE(E121,1,1)</f>
        <v>42736</v>
      </c>
      <c r="G121" s="190">
        <f>DATE(E121,12,31)</f>
        <v>43100</v>
      </c>
      <c r="H121" s="187"/>
    </row>
    <row r="122" spans="1:12" s="172" customFormat="1" ht="11.35" hidden="1" customHeight="1">
      <c r="A122" s="186">
        <v>8</v>
      </c>
      <c r="B122" s="186" t="s">
        <v>66</v>
      </c>
      <c r="C122" s="186"/>
      <c r="D122" s="186"/>
      <c r="E122" s="152">
        <v>2018</v>
      </c>
      <c r="F122" s="189">
        <f>DATE(E122,1,1)</f>
        <v>43101</v>
      </c>
      <c r="G122" s="190">
        <f>DATE(E122,12,31)</f>
        <v>43465</v>
      </c>
      <c r="H122" s="187"/>
    </row>
    <row r="123" spans="1:12" s="172" customFormat="1" ht="11.35" hidden="1" customHeight="1">
      <c r="A123" s="172">
        <v>9</v>
      </c>
      <c r="B123" s="172" t="s">
        <v>67</v>
      </c>
      <c r="E123" s="152">
        <v>2019</v>
      </c>
      <c r="F123" s="189">
        <f>DATE(E123,1,1)</f>
        <v>43466</v>
      </c>
      <c r="G123" s="190">
        <f>DATE(E123,12,31)</f>
        <v>43830</v>
      </c>
      <c r="H123" s="187"/>
    </row>
    <row r="124" spans="1:12" s="172" customFormat="1" ht="11.35" hidden="1" customHeight="1">
      <c r="A124" s="172">
        <v>10</v>
      </c>
      <c r="B124" s="172" t="s">
        <v>68</v>
      </c>
      <c r="E124" s="152">
        <v>2020</v>
      </c>
      <c r="F124" s="189">
        <f>DATE(E124,1,1)</f>
        <v>43831</v>
      </c>
      <c r="G124" s="190">
        <f>DATE(E124,12,31)</f>
        <v>44196</v>
      </c>
      <c r="H124" s="187"/>
    </row>
    <row r="125" spans="1:12" s="172" customFormat="1" ht="11.35" hidden="1" customHeight="1">
      <c r="A125" s="172">
        <v>11</v>
      </c>
      <c r="B125" s="172" t="s">
        <v>69</v>
      </c>
      <c r="E125" s="152"/>
      <c r="F125" s="189"/>
      <c r="G125" s="190"/>
      <c r="H125" s="187"/>
    </row>
    <row r="126" spans="1:12" s="172" customFormat="1" ht="11.35" hidden="1" customHeight="1">
      <c r="A126" s="172">
        <v>12</v>
      </c>
      <c r="B126" s="172" t="s">
        <v>70</v>
      </c>
      <c r="H126" s="187"/>
    </row>
    <row r="127" spans="1:12" s="172" customFormat="1" ht="11.35" hidden="1" customHeight="1">
      <c r="H127" s="187"/>
    </row>
    <row r="128" spans="1:12" s="172" customFormat="1" ht="11.35" hidden="1" customHeight="1">
      <c r="H128" s="187"/>
    </row>
    <row r="129" spans="8:8" s="172" customFormat="1" ht="11.35" hidden="1" customHeight="1">
      <c r="H129" s="187"/>
    </row>
    <row r="130" spans="8:8" s="185" customFormat="1" ht="11.35" hidden="1" customHeight="1">
      <c r="H130" s="184"/>
    </row>
  </sheetData>
  <sheetProtection formatCells="0" formatColumns="0" formatRows="0" insertColumns="0" insertRows="0" insertHyperlinks="0" deleteColumns="0" deleteRows="0" sort="0" autoFilter="0" pivotTables="0"/>
  <mergeCells count="119">
    <mergeCell ref="A113:C113"/>
    <mergeCell ref="A53:D53"/>
    <mergeCell ref="A92:D92"/>
    <mergeCell ref="A76:D76"/>
    <mergeCell ref="B111:C111"/>
    <mergeCell ref="A90:D90"/>
    <mergeCell ref="A98:D98"/>
    <mergeCell ref="A95:D95"/>
    <mergeCell ref="A94:D94"/>
    <mergeCell ref="A74:D74"/>
    <mergeCell ref="A42:D42"/>
    <mergeCell ref="A57:D57"/>
    <mergeCell ref="A65:D65"/>
    <mergeCell ref="A58:D58"/>
    <mergeCell ref="A55:D55"/>
    <mergeCell ref="A49:D49"/>
    <mergeCell ref="A44:D44"/>
    <mergeCell ref="A48:D48"/>
    <mergeCell ref="A47:D47"/>
    <mergeCell ref="A59:D59"/>
    <mergeCell ref="F111:G111"/>
    <mergeCell ref="F108:G108"/>
    <mergeCell ref="A102:D102"/>
    <mergeCell ref="A103:D103"/>
    <mergeCell ref="A104:D104"/>
    <mergeCell ref="A105:D105"/>
    <mergeCell ref="B107:C107"/>
    <mergeCell ref="B108:C108"/>
    <mergeCell ref="B110:C110"/>
    <mergeCell ref="F107:G107"/>
    <mergeCell ref="F110:G110"/>
    <mergeCell ref="H67:N67"/>
    <mergeCell ref="A87:D87"/>
    <mergeCell ref="A83:D83"/>
    <mergeCell ref="A84:D84"/>
    <mergeCell ref="A85:D85"/>
    <mergeCell ref="A68:D68"/>
    <mergeCell ref="A72:D72"/>
    <mergeCell ref="A79:D79"/>
    <mergeCell ref="A80:D80"/>
    <mergeCell ref="A71:D71"/>
    <mergeCell ref="A73:D73"/>
    <mergeCell ref="A77:D77"/>
    <mergeCell ref="A81:D81"/>
    <mergeCell ref="A69:D69"/>
    <mergeCell ref="A70:D70"/>
    <mergeCell ref="A86:D86"/>
    <mergeCell ref="A51:D51"/>
    <mergeCell ref="A62:D62"/>
    <mergeCell ref="A100:D100"/>
    <mergeCell ref="A101:D101"/>
    <mergeCell ref="A99:D99"/>
    <mergeCell ref="A61:D61"/>
    <mergeCell ref="A66:D66"/>
    <mergeCell ref="A63:D63"/>
    <mergeCell ref="A82:D82"/>
    <mergeCell ref="A75:D75"/>
    <mergeCell ref="A78:D78"/>
    <mergeCell ref="A67:D67"/>
    <mergeCell ref="A91:D91"/>
    <mergeCell ref="A64:D64"/>
    <mergeCell ref="A97:D97"/>
    <mergeCell ref="A93:D93"/>
    <mergeCell ref="A96:D96"/>
    <mergeCell ref="A89:D89"/>
    <mergeCell ref="A88:D88"/>
    <mergeCell ref="A56:D56"/>
    <mergeCell ref="A60:D60"/>
    <mergeCell ref="J2:J3"/>
    <mergeCell ref="H6:I6"/>
    <mergeCell ref="H5:I5"/>
    <mergeCell ref="K2:K3"/>
    <mergeCell ref="A54:D54"/>
    <mergeCell ref="A46:D46"/>
    <mergeCell ref="A41:D41"/>
    <mergeCell ref="A37:D37"/>
    <mergeCell ref="A38:D38"/>
    <mergeCell ref="A52:D52"/>
    <mergeCell ref="A43:D43"/>
    <mergeCell ref="A45:D45"/>
    <mergeCell ref="A40:D40"/>
    <mergeCell ref="A50:D50"/>
    <mergeCell ref="A39:D39"/>
    <mergeCell ref="J26:J27"/>
    <mergeCell ref="K26:K27"/>
    <mergeCell ref="A36:D36"/>
    <mergeCell ref="A34:D34"/>
    <mergeCell ref="I39:I40"/>
    <mergeCell ref="H33:J35"/>
    <mergeCell ref="A33:D33"/>
    <mergeCell ref="A35:D35"/>
    <mergeCell ref="C30:D30"/>
    <mergeCell ref="E14:G14"/>
    <mergeCell ref="A27:C27"/>
    <mergeCell ref="D27:G27"/>
    <mergeCell ref="A24:C24"/>
    <mergeCell ref="D24:G24"/>
    <mergeCell ref="F15:G15"/>
    <mergeCell ref="A22:C22"/>
    <mergeCell ref="D22:G22"/>
    <mergeCell ref="A2:H2"/>
    <mergeCell ref="A3:H3"/>
    <mergeCell ref="A4:G6"/>
    <mergeCell ref="A18:G18"/>
    <mergeCell ref="C19:F19"/>
    <mergeCell ref="A21:C21"/>
    <mergeCell ref="D21:G21"/>
    <mergeCell ref="A25:C25"/>
    <mergeCell ref="D25:G25"/>
    <mergeCell ref="C31:D31"/>
    <mergeCell ref="A26:C26"/>
    <mergeCell ref="D26:G26"/>
    <mergeCell ref="F16:G17"/>
    <mergeCell ref="E29:F29"/>
    <mergeCell ref="E30:F30"/>
    <mergeCell ref="E31:F31"/>
    <mergeCell ref="A23:C23"/>
    <mergeCell ref="D23:G23"/>
    <mergeCell ref="C29:D29"/>
  </mergeCells>
  <phoneticPr fontId="5" type="noConversion"/>
  <conditionalFormatting sqref="F66">
    <cfRule type="cellIs" dxfId="43" priority="3" stopIfTrue="1" operator="notEqual">
      <formula>$F$105</formula>
    </cfRule>
  </conditionalFormatting>
  <conditionalFormatting sqref="F105">
    <cfRule type="cellIs" dxfId="42" priority="1" stopIfTrue="1" operator="notEqual">
      <formula>$F$66</formula>
    </cfRule>
  </conditionalFormatting>
  <conditionalFormatting sqref="F43:G43 F62:G62">
    <cfRule type="cellIs" dxfId="41" priority="5" stopIfTrue="1" operator="lessThan">
      <formula>#REF!</formula>
    </cfRule>
  </conditionalFormatting>
  <conditionalFormatting sqref="G66">
    <cfRule type="cellIs" dxfId="40" priority="4" stopIfTrue="1" operator="notEqual">
      <formula>$G$105</formula>
    </cfRule>
  </conditionalFormatting>
  <conditionalFormatting sqref="G105">
    <cfRule type="cellIs" dxfId="39" priority="2" stopIfTrue="1" operator="notEqual">
      <formula>$G$66</formula>
    </cfRule>
  </conditionalFormatting>
  <conditionalFormatting sqref="J5">
    <cfRule type="cellIs" dxfId="38" priority="8" stopIfTrue="1" operator="equal">
      <formula>$J$6</formula>
    </cfRule>
  </conditionalFormatting>
  <conditionalFormatting sqref="J29">
    <cfRule type="cellIs" dxfId="37" priority="18" stopIfTrue="1" operator="equal">
      <formula>$J$66</formula>
    </cfRule>
  </conditionalFormatting>
  <conditionalFormatting sqref="K5">
    <cfRule type="cellIs" dxfId="36" priority="9" stopIfTrue="1" operator="equal">
      <formula>$K$6</formula>
    </cfRule>
  </conditionalFormatting>
  <conditionalFormatting sqref="K29">
    <cfRule type="cellIs" dxfId="35" priority="19" stopIfTrue="1" operator="equal">
      <formula>$K$66</formula>
    </cfRule>
  </conditionalFormatting>
  <dataValidations count="4">
    <dataValidation type="decimal" operator="greaterThanOrEqual" allowBlank="1" showInputMessage="1" showErrorMessage="1" errorTitle="Внимание!" error="Значение в данной ячейке не должно быть отрицательным" sqref="F71:G72" xr:uid="{00000000-0002-0000-0100-000000000000}">
      <formula1>0</formula1>
    </dataValidation>
    <dataValidation type="list" allowBlank="1" showInputMessage="1" showErrorMessage="1" sqref="I26" xr:uid="{00000000-0002-0000-0100-000001000000}">
      <formula1>#REF!</formula1>
    </dataValidation>
    <dataValidation type="list" allowBlank="1" showInputMessage="1" showErrorMessage="1" sqref="I2" xr:uid="{00000000-0002-0000-0100-000002000000}">
      <formula1>$E$116:$E$125</formula1>
    </dataValidation>
    <dataValidation type="list" allowBlank="1" showInputMessage="1" showErrorMessage="1" sqref="I3" xr:uid="{00000000-0002-0000-0100-000003000000}">
      <formula1>$E$120:$E$124</formula1>
    </dataValidation>
  </dataValidations>
  <pageMargins left="0.78740157480314965" right="0.39370078740157483" top="0.39370078740157483" bottom="0.19685039370078741" header="0.19685039370078741" footer="0.23622047244094491"/>
  <pageSetup paperSize="9" scale="99" fitToHeight="0" orientation="portrait" blackAndWhite="1" r:id="rId1"/>
  <headerFooter alignWithMargins="0">
    <oddHeader>&amp;R&amp;"Times New Roman,обычный"&amp;7Подготовлено с использованием системы "КонсультантПлюс"</oddHeader>
  </headerFooter>
  <rowBreaks count="1" manualBreakCount="1">
    <brk id="66" max="6"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23">
    <tabColor indexed="13"/>
  </sheetPr>
  <dimension ref="A1:V79"/>
  <sheetViews>
    <sheetView topLeftCell="A58" zoomScaleNormal="100" zoomScaleSheetLayoutView="100" workbookViewId="0">
      <selection activeCell="A71" sqref="A71"/>
    </sheetView>
  </sheetViews>
  <sheetFormatPr defaultColWidth="9.17578125" defaultRowHeight="11.35" customHeight="1"/>
  <cols>
    <col min="1" max="1" width="17.3515625" style="123" customWidth="1"/>
    <col min="2" max="3" width="8.46875" style="123" customWidth="1"/>
    <col min="4" max="4" width="6.46875" style="123" customWidth="1"/>
    <col min="5" max="5" width="2.52734375" style="123" customWidth="1"/>
    <col min="6" max="6" width="7.8203125" style="123" customWidth="1"/>
    <col min="7" max="7" width="2.703125" style="123" customWidth="1"/>
    <col min="8" max="8" width="7" style="123" customWidth="1"/>
    <col min="9" max="9" width="2" style="123" customWidth="1"/>
    <col min="10" max="10" width="7.52734375" style="123" customWidth="1"/>
    <col min="11" max="11" width="5.29296875" style="123" customWidth="1"/>
    <col min="12" max="12" width="6.703125" style="123" customWidth="1"/>
    <col min="13" max="13" width="1.52734375" style="123" customWidth="1"/>
    <col min="14" max="14" width="10.52734375" style="123" customWidth="1"/>
    <col min="15" max="15" width="24" style="342" customWidth="1"/>
    <col min="16" max="16" width="6.703125" style="342" customWidth="1"/>
    <col min="17" max="22" width="9.17578125" style="342"/>
    <col min="23" max="16384" width="9.17578125" style="123"/>
  </cols>
  <sheetData>
    <row r="1" spans="1:22" s="115" customFormat="1" ht="11.35" customHeight="1">
      <c r="A1" s="5"/>
      <c r="B1" s="157"/>
      <c r="C1" s="157"/>
      <c r="D1" s="157"/>
      <c r="E1" s="157"/>
      <c r="F1" s="157"/>
      <c r="G1" s="157"/>
      <c r="H1" s="157"/>
      <c r="I1" s="157"/>
      <c r="J1" s="582" t="s">
        <v>974</v>
      </c>
      <c r="K1" s="582"/>
      <c r="L1" s="582"/>
      <c r="M1" s="582"/>
      <c r="N1" s="582"/>
      <c r="O1" s="340"/>
      <c r="P1" s="340"/>
      <c r="Q1" s="340"/>
      <c r="R1" s="340"/>
      <c r="S1" s="340"/>
      <c r="T1" s="340"/>
      <c r="U1" s="340"/>
      <c r="V1" s="340"/>
    </row>
    <row r="2" spans="1:22" s="115" customFormat="1" ht="32.25" customHeight="1">
      <c r="A2" s="157"/>
      <c r="B2" s="157"/>
      <c r="C2" s="157"/>
      <c r="D2" s="157"/>
      <c r="E2" s="157"/>
      <c r="F2" s="157"/>
      <c r="G2" s="157"/>
      <c r="H2" s="623" t="s">
        <v>443</v>
      </c>
      <c r="I2" s="623"/>
      <c r="J2" s="623"/>
      <c r="K2" s="623"/>
      <c r="L2" s="623"/>
      <c r="M2" s="623"/>
      <c r="N2" s="623"/>
      <c r="O2" s="340"/>
      <c r="P2" s="340"/>
      <c r="Q2" s="340"/>
      <c r="R2" s="340"/>
      <c r="S2" s="340"/>
      <c r="T2" s="340"/>
      <c r="U2" s="340"/>
      <c r="V2" s="340"/>
    </row>
    <row r="3" spans="1:22" s="115" customFormat="1" ht="24.1" customHeight="1">
      <c r="A3" s="157"/>
      <c r="B3" s="157"/>
      <c r="C3" s="157"/>
      <c r="D3" s="157"/>
      <c r="E3" s="157"/>
      <c r="F3" s="157"/>
      <c r="G3" s="157"/>
      <c r="H3" s="157"/>
      <c r="I3" s="157"/>
      <c r="J3" s="157"/>
      <c r="K3" s="157"/>
      <c r="L3" s="157"/>
      <c r="M3" s="157"/>
      <c r="N3" s="444" t="s">
        <v>442</v>
      </c>
      <c r="O3" s="340"/>
      <c r="P3" s="340"/>
      <c r="Q3" s="340"/>
      <c r="R3" s="340"/>
      <c r="S3" s="340"/>
      <c r="T3" s="340"/>
      <c r="U3" s="340"/>
      <c r="V3" s="340"/>
    </row>
    <row r="4" spans="1:22" s="115" customFormat="1" ht="12.85" customHeight="1">
      <c r="A4" s="583" t="s">
        <v>965</v>
      </c>
      <c r="B4" s="583"/>
      <c r="C4" s="583"/>
      <c r="D4" s="583"/>
      <c r="E4" s="583"/>
      <c r="F4" s="583"/>
      <c r="G4" s="583"/>
      <c r="H4" s="583"/>
      <c r="I4" s="583"/>
      <c r="J4" s="583"/>
      <c r="K4" s="583"/>
      <c r="L4" s="583"/>
      <c r="M4" s="583"/>
      <c r="N4" s="583"/>
      <c r="O4" s="340"/>
      <c r="P4" s="340"/>
      <c r="Q4" s="340"/>
      <c r="R4" s="340"/>
      <c r="S4" s="340"/>
      <c r="T4" s="340"/>
      <c r="U4" s="340"/>
      <c r="V4" s="340"/>
    </row>
    <row r="5" spans="1:22" s="115" customFormat="1" ht="12.85" customHeight="1">
      <c r="A5" s="583" t="s">
        <v>843</v>
      </c>
      <c r="B5" s="583"/>
      <c r="C5" s="583"/>
      <c r="D5" s="583"/>
      <c r="E5" s="583"/>
      <c r="F5" s="583"/>
      <c r="G5" s="583"/>
      <c r="H5" s="583"/>
      <c r="I5" s="583"/>
      <c r="J5" s="583"/>
      <c r="K5" s="583"/>
      <c r="L5" s="583"/>
      <c r="M5" s="583"/>
      <c r="N5" s="583"/>
      <c r="O5" s="340"/>
      <c r="P5" s="340"/>
      <c r="Q5" s="340"/>
      <c r="R5" s="340"/>
      <c r="S5" s="340"/>
      <c r="T5" s="340"/>
      <c r="U5" s="340"/>
      <c r="V5" s="340"/>
    </row>
    <row r="6" spans="1:22" s="115" customFormat="1" ht="15.1" customHeight="1">
      <c r="A6" s="157"/>
      <c r="B6" s="157"/>
      <c r="C6" s="192" t="s">
        <v>848</v>
      </c>
      <c r="D6" s="145" t="str">
        <f>Баланс!O6</f>
        <v>январь</v>
      </c>
      <c r="E6" s="89" t="s">
        <v>53</v>
      </c>
      <c r="F6" s="144" t="str">
        <f>Баланс!Q6</f>
        <v>декабрь</v>
      </c>
      <c r="G6" s="614">
        <f>Баланс!K5</f>
        <v>44561</v>
      </c>
      <c r="H6" s="614"/>
      <c r="I6" s="193"/>
      <c r="J6" s="193"/>
      <c r="K6" s="193"/>
      <c r="L6" s="194"/>
      <c r="M6" s="194"/>
      <c r="N6" s="157"/>
      <c r="O6" s="340"/>
      <c r="P6" s="340"/>
      <c r="Q6" s="340"/>
      <c r="R6" s="340"/>
      <c r="S6" s="340"/>
      <c r="T6" s="340"/>
      <c r="U6" s="340"/>
      <c r="V6" s="340"/>
    </row>
    <row r="7" spans="1:22" s="115" customFormat="1" ht="9" customHeight="1">
      <c r="A7" s="176"/>
      <c r="B7" s="157"/>
      <c r="C7" s="157"/>
      <c r="D7" s="157"/>
      <c r="E7" s="157"/>
      <c r="F7" s="157"/>
      <c r="G7" s="157"/>
      <c r="H7" s="157"/>
      <c r="I7" s="157"/>
      <c r="J7" s="157"/>
      <c r="K7" s="157"/>
      <c r="L7" s="157"/>
      <c r="M7" s="157"/>
      <c r="N7" s="157"/>
      <c r="O7" s="340"/>
      <c r="P7" s="340"/>
      <c r="Q7" s="340"/>
      <c r="R7" s="340"/>
      <c r="S7" s="340"/>
      <c r="T7" s="340"/>
      <c r="U7" s="340"/>
      <c r="V7" s="340"/>
    </row>
    <row r="8" spans="1:22" s="115" customFormat="1" ht="15.1" customHeight="1">
      <c r="A8" s="591" t="s">
        <v>975</v>
      </c>
      <c r="B8" s="592"/>
      <c r="C8" s="592"/>
      <c r="D8" s="195"/>
      <c r="E8" s="593" t="str">
        <f>Баланс!$D$21</f>
        <v xml:space="preserve">ОАО "8 Марта"                </v>
      </c>
      <c r="F8" s="594"/>
      <c r="G8" s="594"/>
      <c r="H8" s="594"/>
      <c r="I8" s="594"/>
      <c r="J8" s="594"/>
      <c r="K8" s="594"/>
      <c r="L8" s="594"/>
      <c r="M8" s="594"/>
      <c r="N8" s="595"/>
      <c r="O8" s="340"/>
      <c r="P8" s="340"/>
      <c r="Q8" s="340"/>
      <c r="R8" s="340"/>
      <c r="S8" s="340"/>
      <c r="T8" s="340"/>
      <c r="U8" s="340"/>
      <c r="V8" s="340"/>
    </row>
    <row r="9" spans="1:22" s="115" customFormat="1" ht="15.1" customHeight="1">
      <c r="A9" s="591" t="s">
        <v>966</v>
      </c>
      <c r="B9" s="592"/>
      <c r="C9" s="592"/>
      <c r="D9" s="195"/>
      <c r="E9" s="596">
        <f>Баланс!$D$22</f>
        <v>400078265</v>
      </c>
      <c r="F9" s="597"/>
      <c r="G9" s="597"/>
      <c r="H9" s="597"/>
      <c r="I9" s="597"/>
      <c r="J9" s="597"/>
      <c r="K9" s="597"/>
      <c r="L9" s="597"/>
      <c r="M9" s="597"/>
      <c r="N9" s="598"/>
      <c r="O9" s="340"/>
      <c r="P9" s="340"/>
      <c r="Q9" s="340"/>
      <c r="R9" s="340"/>
      <c r="S9" s="340"/>
      <c r="T9" s="340"/>
      <c r="U9" s="340"/>
      <c r="V9" s="340"/>
    </row>
    <row r="10" spans="1:22" s="115" customFormat="1" ht="15.1" customHeight="1">
      <c r="A10" s="591" t="s">
        <v>721</v>
      </c>
      <c r="B10" s="592"/>
      <c r="C10" s="592"/>
      <c r="D10" s="195"/>
      <c r="E10" s="593" t="str">
        <f>Баланс!$D$23</f>
        <v>производство чулочно-носочных и трикотажных изделий</v>
      </c>
      <c r="F10" s="594"/>
      <c r="G10" s="594"/>
      <c r="H10" s="594"/>
      <c r="I10" s="594"/>
      <c r="J10" s="594"/>
      <c r="K10" s="594"/>
      <c r="L10" s="594"/>
      <c r="M10" s="594"/>
      <c r="N10" s="595"/>
      <c r="O10" s="340"/>
      <c r="P10" s="340"/>
      <c r="Q10" s="340"/>
      <c r="R10" s="340"/>
      <c r="S10" s="340"/>
      <c r="T10" s="340"/>
      <c r="U10" s="340"/>
      <c r="V10" s="340"/>
    </row>
    <row r="11" spans="1:22" s="115" customFormat="1" ht="15.1" customHeight="1">
      <c r="A11" s="591" t="s">
        <v>967</v>
      </c>
      <c r="B11" s="592"/>
      <c r="C11" s="592"/>
      <c r="D11" s="195"/>
      <c r="E11" s="593" t="str">
        <f>Баланс!$D$24</f>
        <v>открытое акционерное общество</v>
      </c>
      <c r="F11" s="594"/>
      <c r="G11" s="594"/>
      <c r="H11" s="594"/>
      <c r="I11" s="594"/>
      <c r="J11" s="594"/>
      <c r="K11" s="594"/>
      <c r="L11" s="594"/>
      <c r="M11" s="594"/>
      <c r="N11" s="595"/>
      <c r="O11" s="340"/>
      <c r="P11" s="340"/>
      <c r="Q11" s="340"/>
      <c r="R11" s="340"/>
      <c r="S11" s="340"/>
      <c r="T11" s="340"/>
      <c r="U11" s="340"/>
      <c r="V11" s="340"/>
    </row>
    <row r="12" spans="1:22" s="115" customFormat="1" ht="15.1" customHeight="1">
      <c r="A12" s="591" t="s">
        <v>968</v>
      </c>
      <c r="B12" s="592"/>
      <c r="C12" s="592"/>
      <c r="D12" s="195"/>
      <c r="E12" s="593" t="str">
        <f>Баланс!$D$25</f>
        <v>концерн "Беллегпром"</v>
      </c>
      <c r="F12" s="594"/>
      <c r="G12" s="594"/>
      <c r="H12" s="594"/>
      <c r="I12" s="594"/>
      <c r="J12" s="594"/>
      <c r="K12" s="594"/>
      <c r="L12" s="594"/>
      <c r="M12" s="594"/>
      <c r="N12" s="595"/>
      <c r="O12" s="340"/>
      <c r="P12" s="340"/>
      <c r="Q12" s="340"/>
      <c r="R12" s="340"/>
      <c r="S12" s="340"/>
      <c r="T12" s="340"/>
      <c r="U12" s="340"/>
      <c r="V12" s="340"/>
    </row>
    <row r="13" spans="1:22" s="115" customFormat="1" ht="15.1" customHeight="1">
      <c r="A13" s="591" t="s">
        <v>969</v>
      </c>
      <c r="B13" s="592"/>
      <c r="C13" s="592"/>
      <c r="D13" s="195"/>
      <c r="E13" s="593" t="str">
        <f>Баланс!$D$26</f>
        <v>тыс.руб.</v>
      </c>
      <c r="F13" s="594"/>
      <c r="G13" s="594"/>
      <c r="H13" s="594"/>
      <c r="I13" s="594"/>
      <c r="J13" s="594"/>
      <c r="K13" s="594"/>
      <c r="L13" s="594"/>
      <c r="M13" s="594"/>
      <c r="N13" s="595"/>
      <c r="O13" s="340"/>
      <c r="P13" s="340"/>
      <c r="Q13" s="340"/>
      <c r="R13" s="340"/>
      <c r="S13" s="340"/>
      <c r="T13" s="340"/>
      <c r="U13" s="340"/>
      <c r="V13" s="340"/>
    </row>
    <row r="14" spans="1:22" s="115" customFormat="1" ht="15.1" customHeight="1">
      <c r="A14" s="591" t="s">
        <v>976</v>
      </c>
      <c r="B14" s="592"/>
      <c r="C14" s="592"/>
      <c r="D14" s="195"/>
      <c r="E14" s="593" t="str">
        <f>Баланс!$D$27</f>
        <v>246022, г.Гомель, ул.Советская, 41</v>
      </c>
      <c r="F14" s="594"/>
      <c r="G14" s="594"/>
      <c r="H14" s="594"/>
      <c r="I14" s="594"/>
      <c r="J14" s="594"/>
      <c r="K14" s="594"/>
      <c r="L14" s="594"/>
      <c r="M14" s="594"/>
      <c r="N14" s="595"/>
      <c r="O14" s="340"/>
      <c r="P14" s="340"/>
      <c r="Q14" s="340"/>
      <c r="R14" s="340"/>
      <c r="S14" s="340"/>
      <c r="T14" s="340"/>
      <c r="U14" s="340"/>
      <c r="V14" s="340"/>
    </row>
    <row r="15" spans="1:22" s="115" customFormat="1" ht="5.25" customHeight="1">
      <c r="A15" s="176"/>
      <c r="B15" s="176"/>
      <c r="C15" s="176"/>
      <c r="D15" s="176"/>
      <c r="E15" s="176"/>
      <c r="F15" s="176"/>
      <c r="G15" s="176"/>
      <c r="H15" s="176"/>
      <c r="I15" s="176"/>
      <c r="J15" s="157"/>
      <c r="K15" s="157"/>
      <c r="L15" s="157"/>
      <c r="M15" s="157"/>
      <c r="N15" s="157"/>
      <c r="O15" s="340"/>
      <c r="P15" s="340"/>
      <c r="Q15" s="340"/>
      <c r="R15" s="340"/>
      <c r="S15" s="340"/>
      <c r="T15" s="340"/>
      <c r="U15" s="340"/>
      <c r="V15" s="340"/>
    </row>
    <row r="16" spans="1:22" s="115" customFormat="1" ht="15.1" customHeight="1">
      <c r="A16" s="576" t="s">
        <v>994</v>
      </c>
      <c r="B16" s="577"/>
      <c r="C16" s="577"/>
      <c r="D16" s="577"/>
      <c r="E16" s="578"/>
      <c r="F16" s="599" t="s">
        <v>942</v>
      </c>
      <c r="G16" s="103" t="s">
        <v>858</v>
      </c>
      <c r="H16" s="104" t="str">
        <f>D6</f>
        <v>январь</v>
      </c>
      <c r="I16" s="104" t="s">
        <v>53</v>
      </c>
      <c r="J16" s="105" t="str">
        <f>F6</f>
        <v>декабрь</v>
      </c>
      <c r="K16" s="106" t="s">
        <v>72</v>
      </c>
      <c r="L16" s="104" t="str">
        <f>H16</f>
        <v>январь</v>
      </c>
      <c r="M16" s="107" t="s">
        <v>53</v>
      </c>
      <c r="N16" s="105" t="str">
        <f>J16</f>
        <v>декабрь</v>
      </c>
      <c r="O16" s="618" t="s">
        <v>259</v>
      </c>
      <c r="P16" s="619"/>
      <c r="Q16" s="619"/>
      <c r="R16" s="340"/>
      <c r="S16" s="340"/>
      <c r="T16" s="340"/>
      <c r="U16" s="340"/>
      <c r="V16" s="340"/>
    </row>
    <row r="17" spans="1:22" ht="15.1" customHeight="1">
      <c r="A17" s="579"/>
      <c r="B17" s="580"/>
      <c r="C17" s="580"/>
      <c r="D17" s="580"/>
      <c r="E17" s="581"/>
      <c r="F17" s="600"/>
      <c r="G17" s="606">
        <f>G6</f>
        <v>44561</v>
      </c>
      <c r="H17" s="607"/>
      <c r="I17" s="607"/>
      <c r="J17" s="608"/>
      <c r="K17" s="606">
        <f>DATE(YEAR(G17),MONTH(0),DAY(0))</f>
        <v>44196</v>
      </c>
      <c r="L17" s="607"/>
      <c r="M17" s="607"/>
      <c r="N17" s="608"/>
      <c r="O17" s="618"/>
      <c r="P17" s="619"/>
      <c r="Q17" s="619"/>
      <c r="R17" s="341"/>
      <c r="S17" s="341"/>
      <c r="T17" s="341"/>
      <c r="U17" s="341"/>
    </row>
    <row r="18" spans="1:22" ht="11.35" customHeight="1">
      <c r="A18" s="524">
        <v>1</v>
      </c>
      <c r="B18" s="525"/>
      <c r="C18" s="525"/>
      <c r="D18" s="525"/>
      <c r="E18" s="526"/>
      <c r="F18" s="196">
        <v>2</v>
      </c>
      <c r="G18" s="588">
        <v>3</v>
      </c>
      <c r="H18" s="589"/>
      <c r="I18" s="589"/>
      <c r="J18" s="590"/>
      <c r="K18" s="588">
        <v>4</v>
      </c>
      <c r="L18" s="589"/>
      <c r="M18" s="589"/>
      <c r="N18" s="590"/>
      <c r="O18" s="618"/>
      <c r="P18" s="619"/>
      <c r="Q18" s="619"/>
      <c r="R18" s="341"/>
      <c r="S18" s="341"/>
      <c r="T18" s="341"/>
      <c r="U18" s="341"/>
    </row>
    <row r="19" spans="1:22" s="18" customFormat="1" ht="27" customHeight="1">
      <c r="A19" s="485" t="s">
        <v>844</v>
      </c>
      <c r="B19" s="486"/>
      <c r="C19" s="486"/>
      <c r="D19" s="486"/>
      <c r="E19" s="487"/>
      <c r="F19" s="171" t="s">
        <v>982</v>
      </c>
      <c r="G19" s="561">
        <v>18658</v>
      </c>
      <c r="H19" s="562"/>
      <c r="I19" s="562"/>
      <c r="J19" s="563"/>
      <c r="K19" s="561">
        <v>20967</v>
      </c>
      <c r="L19" s="562"/>
      <c r="M19" s="562"/>
      <c r="N19" s="563"/>
      <c r="O19" s="343" t="s">
        <v>273</v>
      </c>
      <c r="P19" s="344"/>
      <c r="Q19" s="344"/>
      <c r="R19" s="344"/>
      <c r="S19" s="344"/>
      <c r="T19" s="344"/>
      <c r="U19" s="344"/>
      <c r="V19" s="1"/>
    </row>
    <row r="20" spans="1:22" s="18" customFormat="1" ht="27" customHeight="1">
      <c r="A20" s="485" t="s">
        <v>845</v>
      </c>
      <c r="B20" s="486"/>
      <c r="C20" s="486"/>
      <c r="D20" s="486"/>
      <c r="E20" s="487"/>
      <c r="F20" s="171" t="s">
        <v>983</v>
      </c>
      <c r="G20" s="584">
        <v>19056</v>
      </c>
      <c r="H20" s="585"/>
      <c r="I20" s="585"/>
      <c r="J20" s="586"/>
      <c r="K20" s="584">
        <v>18280</v>
      </c>
      <c r="L20" s="585"/>
      <c r="M20" s="585"/>
      <c r="N20" s="586"/>
      <c r="O20" s="343" t="s">
        <v>274</v>
      </c>
      <c r="P20" s="344"/>
      <c r="Q20" s="344"/>
      <c r="R20" s="344"/>
      <c r="S20" s="344"/>
      <c r="T20" s="344"/>
      <c r="U20" s="344"/>
      <c r="V20" s="1"/>
    </row>
    <row r="21" spans="1:22" s="18" customFormat="1" ht="15.1" customHeight="1">
      <c r="A21" s="482" t="s">
        <v>435</v>
      </c>
      <c r="B21" s="486"/>
      <c r="C21" s="486"/>
      <c r="D21" s="486"/>
      <c r="E21" s="487"/>
      <c r="F21" s="171" t="s">
        <v>984</v>
      </c>
      <c r="G21" s="570">
        <f>G19-G20</f>
        <v>-398</v>
      </c>
      <c r="H21" s="571"/>
      <c r="I21" s="571"/>
      <c r="J21" s="572"/>
      <c r="K21" s="570">
        <f>K19-K20</f>
        <v>2687</v>
      </c>
      <c r="L21" s="571"/>
      <c r="M21" s="571"/>
      <c r="N21" s="572"/>
      <c r="O21" s="343"/>
      <c r="P21" s="345"/>
      <c r="Q21" s="345"/>
      <c r="R21" s="345"/>
      <c r="S21" s="345"/>
      <c r="T21" s="344"/>
      <c r="U21" s="344"/>
      <c r="V21" s="1"/>
    </row>
    <row r="22" spans="1:22" s="18" customFormat="1" ht="15.1" customHeight="1">
      <c r="A22" s="485" t="s">
        <v>970</v>
      </c>
      <c r="B22" s="486"/>
      <c r="C22" s="486"/>
      <c r="D22" s="486"/>
      <c r="E22" s="487"/>
      <c r="F22" s="171" t="s">
        <v>985</v>
      </c>
      <c r="G22" s="584">
        <v>2984</v>
      </c>
      <c r="H22" s="585"/>
      <c r="I22" s="585"/>
      <c r="J22" s="586"/>
      <c r="K22" s="584">
        <v>3657</v>
      </c>
      <c r="L22" s="585"/>
      <c r="M22" s="585"/>
      <c r="N22" s="586"/>
      <c r="O22" s="343" t="s">
        <v>275</v>
      </c>
      <c r="P22" s="345"/>
      <c r="Q22" s="345"/>
      <c r="R22" s="345"/>
      <c r="S22" s="345"/>
      <c r="T22" s="344"/>
      <c r="U22" s="344"/>
      <c r="V22" s="1"/>
    </row>
    <row r="23" spans="1:22" s="18" customFormat="1" ht="15.1" customHeight="1">
      <c r="A23" s="485" t="s">
        <v>971</v>
      </c>
      <c r="B23" s="486"/>
      <c r="C23" s="486"/>
      <c r="D23" s="486"/>
      <c r="E23" s="487"/>
      <c r="F23" s="171" t="s">
        <v>986</v>
      </c>
      <c r="G23" s="584">
        <v>3364</v>
      </c>
      <c r="H23" s="585"/>
      <c r="I23" s="585"/>
      <c r="J23" s="586"/>
      <c r="K23" s="584">
        <v>4035</v>
      </c>
      <c r="L23" s="585"/>
      <c r="M23" s="585"/>
      <c r="N23" s="586"/>
      <c r="O23" s="343" t="s">
        <v>276</v>
      </c>
      <c r="P23" s="345"/>
      <c r="Q23" s="345"/>
      <c r="R23" s="345"/>
      <c r="S23" s="345"/>
      <c r="T23" s="344"/>
      <c r="U23" s="344"/>
      <c r="V23" s="1"/>
    </row>
    <row r="24" spans="1:22" s="18" customFormat="1" ht="27" customHeight="1">
      <c r="A24" s="485" t="s">
        <v>436</v>
      </c>
      <c r="B24" s="486"/>
      <c r="C24" s="486"/>
      <c r="D24" s="486"/>
      <c r="E24" s="487"/>
      <c r="F24" s="171" t="s">
        <v>987</v>
      </c>
      <c r="G24" s="570">
        <f>G21-G22-G23</f>
        <v>-6746</v>
      </c>
      <c r="H24" s="571"/>
      <c r="I24" s="571"/>
      <c r="J24" s="572"/>
      <c r="K24" s="570">
        <f>K21-K22-K23</f>
        <v>-5005</v>
      </c>
      <c r="L24" s="571"/>
      <c r="M24" s="571"/>
      <c r="N24" s="572"/>
      <c r="O24" s="343"/>
      <c r="P24" s="346"/>
      <c r="Q24" s="346"/>
      <c r="R24" s="346"/>
      <c r="S24" s="345"/>
      <c r="T24" s="344"/>
      <c r="U24" s="344"/>
      <c r="V24" s="1"/>
    </row>
    <row r="25" spans="1:22" s="18" customFormat="1" ht="15.1" customHeight="1">
      <c r="A25" s="485" t="s">
        <v>771</v>
      </c>
      <c r="B25" s="486"/>
      <c r="C25" s="486"/>
      <c r="D25" s="486"/>
      <c r="E25" s="487"/>
      <c r="F25" s="171" t="s">
        <v>988</v>
      </c>
      <c r="G25" s="561">
        <v>2685</v>
      </c>
      <c r="H25" s="562"/>
      <c r="I25" s="562"/>
      <c r="J25" s="563"/>
      <c r="K25" s="561">
        <v>2202</v>
      </c>
      <c r="L25" s="562"/>
      <c r="M25" s="562"/>
      <c r="N25" s="563"/>
      <c r="O25" s="347" t="s">
        <v>32</v>
      </c>
      <c r="P25" s="345"/>
      <c r="Q25" s="345"/>
      <c r="R25" s="345"/>
      <c r="S25" s="345"/>
      <c r="T25" s="344"/>
      <c r="U25" s="344"/>
      <c r="V25" s="1"/>
    </row>
    <row r="26" spans="1:22" s="18" customFormat="1" ht="15.1" customHeight="1">
      <c r="A26" s="485" t="s">
        <v>772</v>
      </c>
      <c r="B26" s="486"/>
      <c r="C26" s="486"/>
      <c r="D26" s="486"/>
      <c r="E26" s="487"/>
      <c r="F26" s="171" t="s">
        <v>989</v>
      </c>
      <c r="G26" s="584">
        <v>4316</v>
      </c>
      <c r="H26" s="585"/>
      <c r="I26" s="585"/>
      <c r="J26" s="586"/>
      <c r="K26" s="584">
        <v>2973</v>
      </c>
      <c r="L26" s="585"/>
      <c r="M26" s="585"/>
      <c r="N26" s="586"/>
      <c r="O26" s="343" t="s">
        <v>110</v>
      </c>
      <c r="P26" s="345"/>
      <c r="Q26" s="345"/>
      <c r="R26" s="345"/>
      <c r="S26" s="345"/>
      <c r="T26" s="344"/>
      <c r="U26" s="344"/>
      <c r="V26" s="1"/>
    </row>
    <row r="27" spans="1:22" s="18" customFormat="1" ht="20.2" customHeight="1">
      <c r="A27" s="482" t="s">
        <v>437</v>
      </c>
      <c r="B27" s="486"/>
      <c r="C27" s="486"/>
      <c r="D27" s="486"/>
      <c r="E27" s="487"/>
      <c r="F27" s="171" t="s">
        <v>990</v>
      </c>
      <c r="G27" s="570">
        <f>G24+G25-G26</f>
        <v>-8377</v>
      </c>
      <c r="H27" s="571"/>
      <c r="I27" s="571"/>
      <c r="J27" s="572"/>
      <c r="K27" s="570">
        <f>K24+K25-K26</f>
        <v>-5776</v>
      </c>
      <c r="L27" s="571"/>
      <c r="M27" s="571"/>
      <c r="N27" s="572"/>
      <c r="O27" s="343"/>
      <c r="P27" s="346"/>
      <c r="Q27" s="346"/>
      <c r="R27" s="346"/>
      <c r="S27" s="345"/>
      <c r="T27" s="344"/>
      <c r="U27" s="344"/>
      <c r="V27" s="1"/>
    </row>
    <row r="28" spans="1:22" s="18" customFormat="1" ht="15.1" customHeight="1">
      <c r="A28" s="485" t="s">
        <v>773</v>
      </c>
      <c r="B28" s="486"/>
      <c r="C28" s="486"/>
      <c r="D28" s="486"/>
      <c r="E28" s="487"/>
      <c r="F28" s="171">
        <v>100</v>
      </c>
      <c r="G28" s="570">
        <f>G30+G31+G32+G33</f>
        <v>-124</v>
      </c>
      <c r="H28" s="571"/>
      <c r="I28" s="571"/>
      <c r="J28" s="572"/>
      <c r="K28" s="570">
        <f>K30+K31+K32+K33</f>
        <v>301</v>
      </c>
      <c r="L28" s="571"/>
      <c r="M28" s="571"/>
      <c r="N28" s="572"/>
      <c r="O28" s="343" t="s">
        <v>277</v>
      </c>
      <c r="P28" s="344"/>
      <c r="Q28" s="344"/>
      <c r="R28" s="344"/>
      <c r="S28" s="344"/>
      <c r="T28" s="344"/>
      <c r="U28" s="344"/>
      <c r="V28" s="1"/>
    </row>
    <row r="29" spans="1:22" s="18" customFormat="1" ht="15.1" customHeight="1">
      <c r="A29" s="564" t="s">
        <v>943</v>
      </c>
      <c r="B29" s="565"/>
      <c r="C29" s="565"/>
      <c r="D29" s="565"/>
      <c r="E29" s="566"/>
      <c r="F29" s="198"/>
      <c r="G29" s="573"/>
      <c r="H29" s="574"/>
      <c r="I29" s="574"/>
      <c r="J29" s="575"/>
      <c r="K29" s="573"/>
      <c r="L29" s="574"/>
      <c r="M29" s="574"/>
      <c r="N29" s="575"/>
      <c r="O29" s="343"/>
      <c r="P29" s="344"/>
      <c r="Q29" s="344"/>
      <c r="R29" s="344"/>
      <c r="S29" s="344"/>
      <c r="T29" s="344"/>
      <c r="U29" s="344"/>
      <c r="V29" s="1"/>
    </row>
    <row r="30" spans="1:22" s="18" customFormat="1" ht="38.35" customHeight="1">
      <c r="A30" s="567" t="s">
        <v>774</v>
      </c>
      <c r="B30" s="568"/>
      <c r="C30" s="568"/>
      <c r="D30" s="568"/>
      <c r="E30" s="569"/>
      <c r="F30" s="199" t="s">
        <v>847</v>
      </c>
      <c r="G30" s="558">
        <v>-130</v>
      </c>
      <c r="H30" s="559"/>
      <c r="I30" s="559"/>
      <c r="J30" s="560"/>
      <c r="K30" s="558">
        <v>295</v>
      </c>
      <c r="L30" s="559"/>
      <c r="M30" s="559"/>
      <c r="N30" s="560"/>
      <c r="O30" s="343"/>
      <c r="P30" s="344"/>
      <c r="Q30" s="344"/>
      <c r="R30" s="344"/>
      <c r="S30" s="344"/>
      <c r="T30" s="344"/>
      <c r="U30" s="344"/>
      <c r="V30" s="1"/>
    </row>
    <row r="31" spans="1:22" s="18" customFormat="1" ht="27" customHeight="1">
      <c r="A31" s="552" t="s">
        <v>775</v>
      </c>
      <c r="B31" s="553"/>
      <c r="C31" s="553"/>
      <c r="D31" s="553"/>
      <c r="E31" s="554"/>
      <c r="F31" s="171">
        <v>102</v>
      </c>
      <c r="G31" s="561">
        <v>0</v>
      </c>
      <c r="H31" s="562"/>
      <c r="I31" s="562"/>
      <c r="J31" s="563"/>
      <c r="K31" s="561">
        <v>0</v>
      </c>
      <c r="L31" s="562"/>
      <c r="M31" s="562"/>
      <c r="N31" s="563"/>
      <c r="O31" s="343"/>
      <c r="P31" s="344"/>
      <c r="Q31" s="344"/>
      <c r="R31" s="344"/>
      <c r="S31" s="344"/>
      <c r="T31" s="344"/>
      <c r="U31" s="344"/>
      <c r="V31" s="1"/>
    </row>
    <row r="32" spans="1:22" s="18" customFormat="1" ht="15.1" customHeight="1">
      <c r="A32" s="552" t="s">
        <v>972</v>
      </c>
      <c r="B32" s="553"/>
      <c r="C32" s="553"/>
      <c r="D32" s="553"/>
      <c r="E32" s="554"/>
      <c r="F32" s="171">
        <v>103</v>
      </c>
      <c r="G32" s="561">
        <v>0</v>
      </c>
      <c r="H32" s="562"/>
      <c r="I32" s="562"/>
      <c r="J32" s="563"/>
      <c r="K32" s="561">
        <v>0</v>
      </c>
      <c r="L32" s="562"/>
      <c r="M32" s="562"/>
      <c r="N32" s="563"/>
      <c r="O32" s="343"/>
      <c r="P32" s="344"/>
      <c r="Q32" s="344"/>
      <c r="R32" s="344"/>
      <c r="S32" s="344"/>
      <c r="T32" s="344"/>
      <c r="U32" s="344"/>
      <c r="V32" s="1"/>
    </row>
    <row r="33" spans="1:22" s="18" customFormat="1" ht="17.2" customHeight="1">
      <c r="A33" s="549" t="s">
        <v>777</v>
      </c>
      <c r="B33" s="550"/>
      <c r="C33" s="550"/>
      <c r="D33" s="550"/>
      <c r="E33" s="551"/>
      <c r="F33" s="171">
        <v>104</v>
      </c>
      <c r="G33" s="561">
        <v>6</v>
      </c>
      <c r="H33" s="562"/>
      <c r="I33" s="562"/>
      <c r="J33" s="563"/>
      <c r="K33" s="561">
        <v>6</v>
      </c>
      <c r="L33" s="562"/>
      <c r="M33" s="562"/>
      <c r="N33" s="563"/>
      <c r="O33" s="343"/>
      <c r="P33" s="344"/>
      <c r="Q33" s="344"/>
      <c r="R33" s="344"/>
      <c r="S33" s="344"/>
      <c r="T33" s="344"/>
      <c r="U33" s="344"/>
      <c r="V33" s="1"/>
    </row>
    <row r="34" spans="1:22" s="18" customFormat="1" ht="15.1" customHeight="1">
      <c r="A34" s="485" t="s">
        <v>778</v>
      </c>
      <c r="B34" s="486"/>
      <c r="C34" s="486"/>
      <c r="D34" s="486"/>
      <c r="E34" s="487"/>
      <c r="F34" s="171">
        <v>110</v>
      </c>
      <c r="G34" s="555">
        <f>G36+G37</f>
        <v>26</v>
      </c>
      <c r="H34" s="556"/>
      <c r="I34" s="556"/>
      <c r="J34" s="557"/>
      <c r="K34" s="555">
        <f>K36+K37</f>
        <v>48</v>
      </c>
      <c r="L34" s="556"/>
      <c r="M34" s="556"/>
      <c r="N34" s="557"/>
      <c r="O34" s="343" t="s">
        <v>278</v>
      </c>
      <c r="P34" s="344"/>
      <c r="Q34" s="344"/>
      <c r="R34" s="344"/>
      <c r="S34" s="344"/>
      <c r="T34" s="344"/>
      <c r="U34" s="344"/>
      <c r="V34" s="1"/>
    </row>
    <row r="35" spans="1:22" s="18" customFormat="1" ht="15.1" customHeight="1">
      <c r="A35" s="564" t="s">
        <v>912</v>
      </c>
      <c r="B35" s="565"/>
      <c r="C35" s="565"/>
      <c r="D35" s="565"/>
      <c r="E35" s="566"/>
      <c r="F35" s="200"/>
      <c r="G35" s="601"/>
      <c r="H35" s="601"/>
      <c r="I35" s="601"/>
      <c r="J35" s="602"/>
      <c r="K35" s="621"/>
      <c r="L35" s="601"/>
      <c r="M35" s="601"/>
      <c r="N35" s="602"/>
      <c r="O35" s="343"/>
      <c r="P35" s="344"/>
      <c r="Q35" s="344"/>
      <c r="R35" s="344"/>
      <c r="S35" s="344"/>
      <c r="T35" s="344"/>
      <c r="U35" s="344"/>
      <c r="V35" s="1"/>
    </row>
    <row r="36" spans="1:22" s="18" customFormat="1" ht="38.35" customHeight="1">
      <c r="A36" s="567" t="s">
        <v>779</v>
      </c>
      <c r="B36" s="568"/>
      <c r="C36" s="568"/>
      <c r="D36" s="568"/>
      <c r="E36" s="569"/>
      <c r="F36" s="199">
        <v>111</v>
      </c>
      <c r="G36" s="620">
        <v>26</v>
      </c>
      <c r="H36" s="612"/>
      <c r="I36" s="612"/>
      <c r="J36" s="613"/>
      <c r="K36" s="620">
        <v>48</v>
      </c>
      <c r="L36" s="612"/>
      <c r="M36" s="612"/>
      <c r="N36" s="613"/>
      <c r="O36" s="343"/>
      <c r="P36" s="344"/>
      <c r="Q36" s="344"/>
      <c r="R36" s="344"/>
      <c r="S36" s="344"/>
      <c r="T36" s="344"/>
      <c r="U36" s="344"/>
      <c r="V36" s="1"/>
    </row>
    <row r="37" spans="1:22" s="18" customFormat="1" ht="15.1" customHeight="1">
      <c r="A37" s="549" t="s">
        <v>780</v>
      </c>
      <c r="B37" s="550"/>
      <c r="C37" s="550"/>
      <c r="D37" s="550"/>
      <c r="E37" s="551"/>
      <c r="F37" s="171">
        <v>112</v>
      </c>
      <c r="G37" s="584">
        <v>0</v>
      </c>
      <c r="H37" s="585"/>
      <c r="I37" s="585"/>
      <c r="J37" s="586"/>
      <c r="K37" s="584">
        <v>0</v>
      </c>
      <c r="L37" s="585"/>
      <c r="M37" s="585"/>
      <c r="N37" s="586"/>
      <c r="O37" s="343"/>
      <c r="P37" s="344"/>
      <c r="Q37" s="344"/>
      <c r="R37" s="344"/>
      <c r="S37" s="344"/>
      <c r="T37" s="344"/>
      <c r="U37" s="344"/>
      <c r="V37" s="1"/>
    </row>
    <row r="38" spans="1:22" s="18" customFormat="1" ht="15.1" customHeight="1">
      <c r="A38" s="485" t="s">
        <v>781</v>
      </c>
      <c r="B38" s="486"/>
      <c r="C38" s="486"/>
      <c r="D38" s="486"/>
      <c r="E38" s="487"/>
      <c r="F38" s="171">
        <v>120</v>
      </c>
      <c r="G38" s="570">
        <f>G40+G41</f>
        <v>1025</v>
      </c>
      <c r="H38" s="571"/>
      <c r="I38" s="571"/>
      <c r="J38" s="572"/>
      <c r="K38" s="570">
        <f>K40+K41</f>
        <v>1764</v>
      </c>
      <c r="L38" s="571"/>
      <c r="M38" s="571"/>
      <c r="N38" s="572"/>
      <c r="O38" s="343" t="s">
        <v>277</v>
      </c>
      <c r="P38" s="344"/>
      <c r="Q38" s="344"/>
      <c r="R38" s="344"/>
      <c r="S38" s="344"/>
      <c r="T38" s="344"/>
      <c r="U38" s="344"/>
      <c r="V38" s="1"/>
    </row>
    <row r="39" spans="1:22" s="18" customFormat="1" ht="15.1" customHeight="1">
      <c r="A39" s="564" t="s">
        <v>912</v>
      </c>
      <c r="B39" s="565"/>
      <c r="C39" s="565"/>
      <c r="D39" s="565"/>
      <c r="E39" s="566"/>
      <c r="F39" s="200"/>
      <c r="G39" s="601"/>
      <c r="H39" s="601"/>
      <c r="I39" s="601"/>
      <c r="J39" s="602"/>
      <c r="K39" s="621"/>
      <c r="L39" s="601"/>
      <c r="M39" s="601"/>
      <c r="N39" s="602"/>
      <c r="O39" s="343"/>
      <c r="P39" s="344"/>
      <c r="Q39" s="344"/>
      <c r="R39" s="344"/>
      <c r="S39" s="344"/>
      <c r="T39" s="344"/>
      <c r="U39" s="344"/>
      <c r="V39" s="1"/>
    </row>
    <row r="40" spans="1:22" s="18" customFormat="1" ht="27" customHeight="1">
      <c r="A40" s="567" t="s">
        <v>782</v>
      </c>
      <c r="B40" s="568"/>
      <c r="C40" s="568"/>
      <c r="D40" s="568"/>
      <c r="E40" s="569"/>
      <c r="F40" s="199">
        <v>121</v>
      </c>
      <c r="G40" s="559">
        <v>978</v>
      </c>
      <c r="H40" s="559"/>
      <c r="I40" s="559"/>
      <c r="J40" s="560"/>
      <c r="K40" s="558">
        <v>1747</v>
      </c>
      <c r="L40" s="559"/>
      <c r="M40" s="559"/>
      <c r="N40" s="560"/>
      <c r="O40" s="343"/>
      <c r="P40" s="344"/>
      <c r="Q40" s="344"/>
      <c r="R40" s="344"/>
      <c r="S40" s="344"/>
      <c r="T40" s="344"/>
      <c r="U40" s="344"/>
      <c r="V40" s="1"/>
    </row>
    <row r="41" spans="1:22" s="18" customFormat="1" ht="15.1" customHeight="1">
      <c r="A41" s="552" t="s">
        <v>783</v>
      </c>
      <c r="B41" s="553"/>
      <c r="C41" s="553"/>
      <c r="D41" s="553"/>
      <c r="E41" s="554"/>
      <c r="F41" s="171">
        <v>122</v>
      </c>
      <c r="G41" s="561">
        <v>47</v>
      </c>
      <c r="H41" s="562"/>
      <c r="I41" s="562"/>
      <c r="J41" s="563"/>
      <c r="K41" s="561">
        <v>17</v>
      </c>
      <c r="L41" s="562"/>
      <c r="M41" s="562"/>
      <c r="N41" s="563"/>
      <c r="O41" s="343"/>
      <c r="P41" s="344"/>
      <c r="Q41" s="344"/>
      <c r="R41" s="344"/>
      <c r="S41" s="344"/>
      <c r="T41" s="344"/>
      <c r="U41" s="344"/>
      <c r="V41" s="1"/>
    </row>
    <row r="42" spans="1:22" s="18" customFormat="1" ht="15.1" customHeight="1">
      <c r="A42" s="485" t="s">
        <v>784</v>
      </c>
      <c r="B42" s="486"/>
      <c r="C42" s="486"/>
      <c r="D42" s="486"/>
      <c r="E42" s="487"/>
      <c r="F42" s="171">
        <v>130</v>
      </c>
      <c r="G42" s="603">
        <f>G44+G45+G46</f>
        <v>2810</v>
      </c>
      <c r="H42" s="604"/>
      <c r="I42" s="604"/>
      <c r="J42" s="605"/>
      <c r="K42" s="603">
        <f>K44+K45+K46</f>
        <v>5227</v>
      </c>
      <c r="L42" s="604"/>
      <c r="M42" s="604"/>
      <c r="N42" s="605"/>
      <c r="O42" s="343" t="s">
        <v>278</v>
      </c>
      <c r="P42" s="344"/>
      <c r="Q42" s="344"/>
      <c r="R42" s="344"/>
      <c r="S42" s="344"/>
      <c r="T42" s="344"/>
      <c r="U42" s="344"/>
      <c r="V42" s="1"/>
    </row>
    <row r="43" spans="1:22" s="18" customFormat="1" ht="15.1" customHeight="1">
      <c r="A43" s="564" t="s">
        <v>912</v>
      </c>
      <c r="B43" s="565"/>
      <c r="C43" s="565"/>
      <c r="D43" s="565"/>
      <c r="E43" s="566"/>
      <c r="F43" s="200"/>
      <c r="G43" s="601"/>
      <c r="H43" s="601"/>
      <c r="I43" s="601"/>
      <c r="J43" s="602"/>
      <c r="K43" s="621"/>
      <c r="L43" s="601"/>
      <c r="M43" s="601"/>
      <c r="N43" s="602"/>
      <c r="O43" s="343"/>
      <c r="P43" s="344"/>
      <c r="Q43" s="344"/>
      <c r="R43" s="344"/>
      <c r="S43" s="344"/>
      <c r="T43" s="344"/>
      <c r="U43" s="344"/>
      <c r="V43" s="1"/>
    </row>
    <row r="44" spans="1:22" s="18" customFormat="1" ht="15.1" customHeight="1">
      <c r="A44" s="567" t="s">
        <v>973</v>
      </c>
      <c r="B44" s="568"/>
      <c r="C44" s="568"/>
      <c r="D44" s="568"/>
      <c r="E44" s="569"/>
      <c r="F44" s="199">
        <v>131</v>
      </c>
      <c r="G44" s="612">
        <v>2016</v>
      </c>
      <c r="H44" s="612"/>
      <c r="I44" s="612"/>
      <c r="J44" s="613"/>
      <c r="K44" s="620">
        <v>1675</v>
      </c>
      <c r="L44" s="612"/>
      <c r="M44" s="612"/>
      <c r="N44" s="613"/>
      <c r="O44" s="343"/>
      <c r="P44" s="344"/>
      <c r="Q44" s="344"/>
      <c r="R44" s="344"/>
      <c r="S44" s="344"/>
      <c r="T44" s="344"/>
      <c r="U44" s="344"/>
      <c r="V44" s="1"/>
    </row>
    <row r="45" spans="1:22" s="18" customFormat="1" ht="27" customHeight="1">
      <c r="A45" s="552" t="s">
        <v>782</v>
      </c>
      <c r="B45" s="553"/>
      <c r="C45" s="553"/>
      <c r="D45" s="553"/>
      <c r="E45" s="554"/>
      <c r="F45" s="171">
        <v>132</v>
      </c>
      <c r="G45" s="584">
        <v>794</v>
      </c>
      <c r="H45" s="585"/>
      <c r="I45" s="585"/>
      <c r="J45" s="586"/>
      <c r="K45" s="584">
        <v>3550</v>
      </c>
      <c r="L45" s="585"/>
      <c r="M45" s="585"/>
      <c r="N45" s="586"/>
      <c r="O45" s="343"/>
      <c r="P45" s="344"/>
      <c r="Q45" s="344"/>
      <c r="R45" s="344"/>
      <c r="S45" s="344"/>
      <c r="T45" s="344"/>
      <c r="U45" s="344"/>
      <c r="V45" s="1"/>
    </row>
    <row r="46" spans="1:22" s="18" customFormat="1" ht="20.45" customHeight="1">
      <c r="A46" s="552" t="s">
        <v>785</v>
      </c>
      <c r="B46" s="553"/>
      <c r="C46" s="553"/>
      <c r="D46" s="553"/>
      <c r="E46" s="554"/>
      <c r="F46" s="171">
        <v>133</v>
      </c>
      <c r="G46" s="584">
        <v>0</v>
      </c>
      <c r="H46" s="585"/>
      <c r="I46" s="585"/>
      <c r="J46" s="586"/>
      <c r="K46" s="584">
        <v>2</v>
      </c>
      <c r="L46" s="585"/>
      <c r="M46" s="585"/>
      <c r="N46" s="586"/>
      <c r="O46" s="1"/>
      <c r="P46" s="348"/>
      <c r="Q46" s="349"/>
      <c r="R46" s="349"/>
      <c r="S46" s="349"/>
      <c r="T46" s="349"/>
      <c r="U46" s="349"/>
      <c r="V46" s="1"/>
    </row>
    <row r="47" spans="1:22" s="18" customFormat="1" ht="15.1" customHeight="1">
      <c r="A47" s="576" t="s">
        <v>994</v>
      </c>
      <c r="B47" s="577"/>
      <c r="C47" s="577"/>
      <c r="D47" s="577"/>
      <c r="E47" s="578"/>
      <c r="F47" s="599" t="s">
        <v>942</v>
      </c>
      <c r="G47" s="338" t="s">
        <v>72</v>
      </c>
      <c r="H47" s="104" t="str">
        <f>D6</f>
        <v>январь</v>
      </c>
      <c r="I47" s="104" t="s">
        <v>53</v>
      </c>
      <c r="J47" s="105" t="str">
        <f>F6</f>
        <v>декабрь</v>
      </c>
      <c r="K47" s="339" t="s">
        <v>72</v>
      </c>
      <c r="L47" s="104" t="str">
        <f>H47</f>
        <v>январь</v>
      </c>
      <c r="M47" s="107" t="s">
        <v>53</v>
      </c>
      <c r="N47" s="105" t="str">
        <f>J47</f>
        <v>декабрь</v>
      </c>
      <c r="O47" s="351"/>
      <c r="P47" s="350"/>
      <c r="Q47" s="350"/>
      <c r="R47" s="350"/>
      <c r="S47" s="349"/>
      <c r="T47" s="349"/>
      <c r="U47" s="349"/>
      <c r="V47" s="1"/>
    </row>
    <row r="48" spans="1:22" ht="27" customHeight="1">
      <c r="A48" s="579"/>
      <c r="B48" s="580"/>
      <c r="C48" s="580"/>
      <c r="D48" s="580"/>
      <c r="E48" s="581"/>
      <c r="F48" s="600"/>
      <c r="G48" s="606">
        <f>G17</f>
        <v>44561</v>
      </c>
      <c r="H48" s="607"/>
      <c r="I48" s="607"/>
      <c r="J48" s="608"/>
      <c r="K48" s="606">
        <f>DATE(YEAR(G48),MONTH(0),DAY(0))</f>
        <v>44196</v>
      </c>
      <c r="L48" s="607"/>
      <c r="M48" s="607"/>
      <c r="N48" s="608"/>
      <c r="O48" s="341"/>
      <c r="P48" s="352"/>
      <c r="Q48" s="352"/>
      <c r="R48" s="352"/>
      <c r="S48" s="352"/>
      <c r="T48" s="352"/>
      <c r="U48" s="352"/>
    </row>
    <row r="49" spans="1:22" ht="11.35" customHeight="1">
      <c r="A49" s="524">
        <v>1</v>
      </c>
      <c r="B49" s="525"/>
      <c r="C49" s="525"/>
      <c r="D49" s="525"/>
      <c r="E49" s="526"/>
      <c r="F49" s="196">
        <v>2</v>
      </c>
      <c r="G49" s="615">
        <v>3</v>
      </c>
      <c r="H49" s="616"/>
      <c r="I49" s="616"/>
      <c r="J49" s="617"/>
      <c r="K49" s="615">
        <v>4</v>
      </c>
      <c r="L49" s="616"/>
      <c r="M49" s="616"/>
      <c r="N49" s="617"/>
      <c r="O49" s="341"/>
      <c r="P49" s="352"/>
      <c r="Q49" s="352"/>
      <c r="R49" s="352"/>
      <c r="S49" s="352"/>
      <c r="T49" s="352"/>
      <c r="U49" s="352"/>
    </row>
    <row r="50" spans="1:22" s="18" customFormat="1" ht="27" customHeight="1">
      <c r="A50" s="485" t="s">
        <v>438</v>
      </c>
      <c r="B50" s="486"/>
      <c r="C50" s="486"/>
      <c r="D50" s="486"/>
      <c r="E50" s="487"/>
      <c r="F50" s="171" t="s">
        <v>815</v>
      </c>
      <c r="G50" s="570">
        <f>G28-G34+G38-G42</f>
        <v>-1935</v>
      </c>
      <c r="H50" s="571"/>
      <c r="I50" s="571"/>
      <c r="J50" s="572"/>
      <c r="K50" s="570">
        <f>K28-K34+K38-K42</f>
        <v>-3210</v>
      </c>
      <c r="L50" s="571"/>
      <c r="M50" s="571"/>
      <c r="N50" s="572"/>
      <c r="O50" s="343"/>
      <c r="P50" s="353"/>
      <c r="Q50" s="353"/>
      <c r="R50" s="353"/>
      <c r="S50" s="349"/>
      <c r="T50" s="349"/>
      <c r="U50" s="349"/>
      <c r="V50" s="1"/>
    </row>
    <row r="51" spans="1:22" s="18" customFormat="1" ht="20.2" customHeight="1">
      <c r="A51" s="485" t="s">
        <v>439</v>
      </c>
      <c r="B51" s="486"/>
      <c r="C51" s="486"/>
      <c r="D51" s="486"/>
      <c r="E51" s="487"/>
      <c r="F51" s="171" t="s">
        <v>816</v>
      </c>
      <c r="G51" s="570">
        <f>G50+G27</f>
        <v>-10312</v>
      </c>
      <c r="H51" s="571"/>
      <c r="I51" s="571"/>
      <c r="J51" s="572"/>
      <c r="K51" s="570">
        <f>K50+K27</f>
        <v>-8986</v>
      </c>
      <c r="L51" s="571"/>
      <c r="M51" s="571"/>
      <c r="N51" s="572"/>
      <c r="O51" s="354"/>
      <c r="P51" s="353"/>
      <c r="Q51" s="353"/>
      <c r="R51" s="353"/>
      <c r="S51" s="349"/>
      <c r="T51" s="349"/>
      <c r="U51" s="349"/>
      <c r="V51" s="1"/>
    </row>
    <row r="52" spans="1:22" s="18" customFormat="1" ht="15.1" customHeight="1">
      <c r="A52" s="485" t="s">
        <v>960</v>
      </c>
      <c r="B52" s="486"/>
      <c r="C52" s="486"/>
      <c r="D52" s="486"/>
      <c r="E52" s="487"/>
      <c r="F52" s="171" t="s">
        <v>827</v>
      </c>
      <c r="G52" s="584">
        <v>0</v>
      </c>
      <c r="H52" s="585"/>
      <c r="I52" s="585"/>
      <c r="J52" s="586"/>
      <c r="K52" s="584">
        <v>0</v>
      </c>
      <c r="L52" s="585"/>
      <c r="M52" s="585"/>
      <c r="N52" s="586"/>
      <c r="O52" s="343" t="s">
        <v>1040</v>
      </c>
      <c r="P52" s="350"/>
      <c r="Q52" s="350"/>
      <c r="R52" s="350"/>
      <c r="S52" s="349"/>
      <c r="T52" s="349"/>
      <c r="U52" s="349"/>
      <c r="V52" s="1"/>
    </row>
    <row r="53" spans="1:22" s="18" customFormat="1" ht="15.1" customHeight="1">
      <c r="A53" s="485" t="s">
        <v>786</v>
      </c>
      <c r="B53" s="486"/>
      <c r="C53" s="486"/>
      <c r="D53" s="486"/>
      <c r="E53" s="487"/>
      <c r="F53" s="171" t="s">
        <v>837</v>
      </c>
      <c r="G53" s="561">
        <v>-1</v>
      </c>
      <c r="H53" s="562"/>
      <c r="I53" s="562"/>
      <c r="J53" s="563"/>
      <c r="K53" s="561">
        <v>-1</v>
      </c>
      <c r="L53" s="562"/>
      <c r="M53" s="562"/>
      <c r="N53" s="563"/>
      <c r="O53" s="355" t="s">
        <v>343</v>
      </c>
      <c r="P53" s="350"/>
      <c r="Q53" s="350"/>
      <c r="R53" s="350"/>
      <c r="S53" s="349"/>
      <c r="T53" s="349"/>
      <c r="U53" s="349"/>
      <c r="V53" s="1"/>
    </row>
    <row r="54" spans="1:22" s="18" customFormat="1" ht="15.1" customHeight="1">
      <c r="A54" s="485" t="s">
        <v>787</v>
      </c>
      <c r="B54" s="486"/>
      <c r="C54" s="486"/>
      <c r="D54" s="486"/>
      <c r="E54" s="487"/>
      <c r="F54" s="171" t="s">
        <v>838</v>
      </c>
      <c r="G54" s="561">
        <v>0</v>
      </c>
      <c r="H54" s="562"/>
      <c r="I54" s="562"/>
      <c r="J54" s="563"/>
      <c r="K54" s="561">
        <v>0</v>
      </c>
      <c r="L54" s="562"/>
      <c r="M54" s="562"/>
      <c r="N54" s="563"/>
      <c r="O54" s="343" t="s">
        <v>1043</v>
      </c>
      <c r="P54" s="350"/>
      <c r="Q54" s="350"/>
      <c r="R54" s="350"/>
      <c r="S54" s="349"/>
      <c r="T54" s="349"/>
      <c r="U54" s="349"/>
      <c r="V54" s="1"/>
    </row>
    <row r="55" spans="1:22" s="18" customFormat="1" ht="27" customHeight="1">
      <c r="A55" s="485" t="s">
        <v>788</v>
      </c>
      <c r="B55" s="486"/>
      <c r="C55" s="486"/>
      <c r="D55" s="486"/>
      <c r="E55" s="487"/>
      <c r="F55" s="171" t="s">
        <v>839</v>
      </c>
      <c r="G55" s="584">
        <v>0</v>
      </c>
      <c r="H55" s="585"/>
      <c r="I55" s="585"/>
      <c r="J55" s="586"/>
      <c r="K55" s="584">
        <v>0</v>
      </c>
      <c r="L55" s="585"/>
      <c r="M55" s="585"/>
      <c r="N55" s="586"/>
      <c r="O55" s="343" t="s">
        <v>1040</v>
      </c>
      <c r="P55" s="349"/>
      <c r="Q55" s="349"/>
      <c r="R55" s="349"/>
      <c r="S55" s="349"/>
      <c r="T55" s="349"/>
      <c r="U55" s="349"/>
      <c r="V55" s="1"/>
    </row>
    <row r="56" spans="1:22" s="18" customFormat="1" ht="27" customHeight="1">
      <c r="A56" s="485" t="s">
        <v>342</v>
      </c>
      <c r="B56" s="486"/>
      <c r="C56" s="486"/>
      <c r="D56" s="486"/>
      <c r="E56" s="487"/>
      <c r="F56" s="171" t="s">
        <v>840</v>
      </c>
      <c r="G56" s="584">
        <v>0</v>
      </c>
      <c r="H56" s="585"/>
      <c r="I56" s="585"/>
      <c r="J56" s="586"/>
      <c r="K56" s="584">
        <v>0</v>
      </c>
      <c r="L56" s="585"/>
      <c r="M56" s="585"/>
      <c r="N56" s="586"/>
      <c r="O56" s="343" t="s">
        <v>1040</v>
      </c>
      <c r="P56" s="349"/>
      <c r="Q56" s="349"/>
      <c r="R56" s="349"/>
      <c r="S56" s="349"/>
      <c r="T56" s="349"/>
      <c r="U56" s="349"/>
      <c r="V56" s="1"/>
    </row>
    <row r="57" spans="1:22" s="18" customFormat="1" ht="20.2" customHeight="1">
      <c r="A57" s="485" t="s">
        <v>440</v>
      </c>
      <c r="B57" s="486"/>
      <c r="C57" s="486"/>
      <c r="D57" s="486"/>
      <c r="E57" s="487"/>
      <c r="F57" s="171">
        <v>210</v>
      </c>
      <c r="G57" s="570">
        <f>G51-G52+G53+G54-G55-G56</f>
        <v>-10313</v>
      </c>
      <c r="H57" s="571"/>
      <c r="I57" s="571"/>
      <c r="J57" s="572"/>
      <c r="K57" s="570">
        <f>K51-K52+K53+K54-K55-K56</f>
        <v>-8987</v>
      </c>
      <c r="L57" s="571"/>
      <c r="M57" s="571"/>
      <c r="N57" s="572"/>
      <c r="O57" s="356" t="b">
        <f>IF(OR(Баланс!$I$2="I",Баланс!$I$2="II",Баланс!$I$2="III",Баланс!$I$2="IV"),IF(G57=Баланс!F76,0,"стр. 210 гр. 3 не равна стр. 470 гр. 3 Баланса!"))</f>
        <v>0</v>
      </c>
      <c r="P57" s="353"/>
      <c r="Q57" s="353"/>
      <c r="R57" s="353"/>
      <c r="S57" s="349"/>
      <c r="T57" s="349"/>
      <c r="U57" s="349"/>
      <c r="V57" s="1"/>
    </row>
    <row r="58" spans="1:22" s="18" customFormat="1" ht="27" customHeight="1">
      <c r="A58" s="485" t="s">
        <v>789</v>
      </c>
      <c r="B58" s="486"/>
      <c r="C58" s="486"/>
      <c r="D58" s="486"/>
      <c r="E58" s="487"/>
      <c r="F58" s="171" t="s">
        <v>902</v>
      </c>
      <c r="G58" s="561">
        <v>2539</v>
      </c>
      <c r="H58" s="562"/>
      <c r="I58" s="562"/>
      <c r="J58" s="563"/>
      <c r="K58" s="561">
        <v>1043</v>
      </c>
      <c r="L58" s="562"/>
      <c r="M58" s="562"/>
      <c r="N58" s="563"/>
      <c r="O58" s="343">
        <v>83</v>
      </c>
      <c r="P58" s="350"/>
      <c r="Q58" s="350"/>
      <c r="R58" s="350"/>
      <c r="S58" s="349"/>
      <c r="T58" s="349"/>
      <c r="U58" s="349"/>
      <c r="V58" s="1"/>
    </row>
    <row r="59" spans="1:22" s="18" customFormat="1" ht="27" customHeight="1">
      <c r="A59" s="485" t="s">
        <v>790</v>
      </c>
      <c r="B59" s="486"/>
      <c r="C59" s="486"/>
      <c r="D59" s="486"/>
      <c r="E59" s="487"/>
      <c r="F59" s="171" t="s">
        <v>904</v>
      </c>
      <c r="G59" s="561">
        <v>0</v>
      </c>
      <c r="H59" s="562"/>
      <c r="I59" s="562"/>
      <c r="J59" s="563"/>
      <c r="K59" s="561">
        <v>0</v>
      </c>
      <c r="L59" s="562"/>
      <c r="M59" s="562"/>
      <c r="N59" s="563"/>
      <c r="O59" s="357" t="s">
        <v>117</v>
      </c>
      <c r="P59" s="350"/>
      <c r="Q59" s="350"/>
      <c r="R59" s="350"/>
      <c r="S59" s="349"/>
      <c r="T59" s="349"/>
      <c r="U59" s="349"/>
      <c r="V59" s="1"/>
    </row>
    <row r="60" spans="1:22" s="18" customFormat="1" ht="15.1" customHeight="1">
      <c r="A60" s="485" t="s">
        <v>441</v>
      </c>
      <c r="B60" s="486"/>
      <c r="C60" s="486"/>
      <c r="D60" s="486"/>
      <c r="E60" s="487"/>
      <c r="F60" s="171">
        <v>240</v>
      </c>
      <c r="G60" s="570">
        <f>G57+G58+G59</f>
        <v>-7774</v>
      </c>
      <c r="H60" s="571"/>
      <c r="I60" s="571"/>
      <c r="J60" s="572"/>
      <c r="K60" s="570">
        <f>K57+K58+K59</f>
        <v>-7944</v>
      </c>
      <c r="L60" s="571"/>
      <c r="M60" s="571"/>
      <c r="N60" s="572"/>
      <c r="O60" s="346"/>
      <c r="P60" s="353"/>
      <c r="Q60" s="353"/>
      <c r="R60" s="353"/>
      <c r="S60" s="349"/>
      <c r="T60" s="349"/>
      <c r="U60" s="349"/>
      <c r="V60" s="1"/>
    </row>
    <row r="61" spans="1:22" s="18" customFormat="1" ht="15.1" customHeight="1">
      <c r="A61" s="485" t="s">
        <v>846</v>
      </c>
      <c r="B61" s="486"/>
      <c r="C61" s="486"/>
      <c r="D61" s="486"/>
      <c r="E61" s="487"/>
      <c r="F61" s="171">
        <v>250</v>
      </c>
      <c r="G61" s="609">
        <v>0</v>
      </c>
      <c r="H61" s="610"/>
      <c r="I61" s="610"/>
      <c r="J61" s="611"/>
      <c r="K61" s="609">
        <v>0</v>
      </c>
      <c r="L61" s="610"/>
      <c r="M61" s="610"/>
      <c r="N61" s="611"/>
      <c r="O61" s="344"/>
      <c r="P61" s="349"/>
      <c r="Q61" s="349"/>
      <c r="R61" s="349"/>
      <c r="S61" s="349"/>
      <c r="T61" s="349"/>
      <c r="U61" s="349"/>
      <c r="V61" s="1"/>
    </row>
    <row r="62" spans="1:22" s="18" customFormat="1" ht="15.1" customHeight="1">
      <c r="A62" s="485" t="s">
        <v>791</v>
      </c>
      <c r="B62" s="486"/>
      <c r="C62" s="486"/>
      <c r="D62" s="486"/>
      <c r="E62" s="487"/>
      <c r="F62" s="171">
        <v>260</v>
      </c>
      <c r="G62" s="561">
        <v>0</v>
      </c>
      <c r="H62" s="562"/>
      <c r="I62" s="562"/>
      <c r="J62" s="563"/>
      <c r="K62" s="561">
        <v>0</v>
      </c>
      <c r="L62" s="562"/>
      <c r="M62" s="562"/>
      <c r="N62" s="563"/>
      <c r="O62" s="344"/>
      <c r="P62" s="349"/>
      <c r="Q62" s="349"/>
      <c r="R62" s="349"/>
      <c r="S62" s="349"/>
      <c r="T62" s="349"/>
      <c r="U62" s="349"/>
      <c r="V62" s="1"/>
    </row>
    <row r="63" spans="1:22" ht="16.2" customHeight="1">
      <c r="A63" s="176"/>
      <c r="B63" s="176"/>
      <c r="C63" s="176"/>
      <c r="D63" s="176"/>
      <c r="E63" s="176"/>
      <c r="F63" s="176"/>
      <c r="G63" s="176"/>
      <c r="H63" s="176"/>
      <c r="I63" s="176"/>
      <c r="J63" s="176"/>
      <c r="K63" s="176"/>
      <c r="L63" s="176"/>
      <c r="M63" s="176"/>
      <c r="N63" s="177"/>
    </row>
    <row r="64" spans="1:22" ht="11.35" customHeight="1">
      <c r="A64" s="176"/>
      <c r="B64" s="537"/>
      <c r="C64" s="537"/>
      <c r="D64" s="178"/>
      <c r="E64" s="179"/>
      <c r="F64" s="176"/>
      <c r="G64" s="176"/>
      <c r="H64" s="176"/>
      <c r="I64" s="176"/>
      <c r="J64" s="587" t="str">
        <f>Баланс!F107</f>
        <v>Д.В.Аскальдович</v>
      </c>
      <c r="K64" s="587"/>
      <c r="L64" s="587"/>
      <c r="M64" s="587"/>
      <c r="N64" s="587"/>
    </row>
    <row r="65" spans="1:14" ht="11.35" customHeight="1">
      <c r="A65" s="179"/>
      <c r="B65" s="538" t="s">
        <v>962</v>
      </c>
      <c r="C65" s="538"/>
      <c r="D65" s="149"/>
      <c r="E65" s="179"/>
      <c r="F65" s="150"/>
      <c r="G65" s="150"/>
      <c r="H65" s="150"/>
      <c r="I65" s="150"/>
      <c r="J65" s="535" t="s">
        <v>770</v>
      </c>
      <c r="K65" s="535"/>
      <c r="L65" s="535"/>
      <c r="M65" s="535"/>
      <c r="N65" s="536"/>
    </row>
    <row r="66" spans="1:14" ht="11.35" customHeight="1">
      <c r="A66" s="179"/>
      <c r="B66" s="149"/>
      <c r="C66" s="149"/>
      <c r="D66" s="149"/>
      <c r="E66" s="179"/>
      <c r="F66" s="150"/>
      <c r="G66" s="150"/>
      <c r="H66" s="150"/>
      <c r="I66" s="150"/>
      <c r="J66" s="149"/>
      <c r="K66" s="149"/>
      <c r="L66" s="149"/>
      <c r="M66" s="149"/>
      <c r="N66" s="150"/>
    </row>
    <row r="67" spans="1:14" ht="15.6" customHeight="1">
      <c r="A67" s="176" t="s">
        <v>964</v>
      </c>
      <c r="B67" s="537"/>
      <c r="C67" s="537"/>
      <c r="D67" s="178"/>
      <c r="E67" s="179"/>
      <c r="F67" s="176"/>
      <c r="G67" s="176"/>
      <c r="H67" s="176"/>
      <c r="I67" s="176"/>
      <c r="J67" s="587" t="str">
        <f>Баланс!F110</f>
        <v>И.В.Лапезо</v>
      </c>
      <c r="K67" s="587"/>
      <c r="L67" s="587"/>
      <c r="M67" s="587"/>
      <c r="N67" s="587"/>
    </row>
    <row r="68" spans="1:14" ht="11.35" customHeight="1">
      <c r="A68" s="179"/>
      <c r="B68" s="538" t="s">
        <v>962</v>
      </c>
      <c r="C68" s="538"/>
      <c r="D68" s="149"/>
      <c r="E68" s="179"/>
      <c r="F68" s="180"/>
      <c r="G68" s="180"/>
      <c r="H68" s="180"/>
      <c r="I68" s="180"/>
      <c r="J68" s="535" t="s">
        <v>770</v>
      </c>
      <c r="K68" s="535"/>
      <c r="L68" s="535"/>
      <c r="M68" s="535"/>
      <c r="N68" s="536"/>
    </row>
    <row r="69" spans="1:14" ht="11.35" customHeight="1">
      <c r="A69" s="447"/>
      <c r="B69" s="179"/>
      <c r="C69" s="179"/>
      <c r="D69" s="179"/>
      <c r="E69" s="179"/>
      <c r="F69" s="176"/>
      <c r="G69" s="176"/>
      <c r="H69" s="176"/>
      <c r="I69" s="176"/>
      <c r="J69" s="181"/>
      <c r="K69" s="181"/>
      <c r="L69" s="181"/>
      <c r="M69" s="181"/>
      <c r="N69" s="181"/>
    </row>
    <row r="70" spans="1:14" ht="11.35" customHeight="1">
      <c r="A70" s="622">
        <v>44641</v>
      </c>
      <c r="B70" s="622"/>
      <c r="C70" s="182"/>
      <c r="D70" s="182"/>
      <c r="E70" s="182"/>
      <c r="F70" s="176"/>
      <c r="G70" s="176"/>
      <c r="H70" s="176"/>
      <c r="I70" s="176"/>
      <c r="J70" s="181"/>
      <c r="K70" s="181"/>
      <c r="L70" s="181"/>
      <c r="M70" s="181"/>
      <c r="N70" s="181"/>
    </row>
    <row r="71" spans="1:14" ht="17.2" customHeight="1">
      <c r="F71" s="156"/>
      <c r="G71" s="156"/>
      <c r="H71" s="156"/>
      <c r="I71" s="156"/>
      <c r="J71" s="156"/>
      <c r="K71" s="156"/>
      <c r="L71" s="156"/>
      <c r="M71" s="156"/>
      <c r="N71" s="183"/>
    </row>
    <row r="72" spans="1:14" ht="11.35" customHeight="1">
      <c r="A72" s="183"/>
      <c r="B72" s="183"/>
      <c r="C72" s="183"/>
      <c r="D72" s="183"/>
      <c r="E72" s="183"/>
      <c r="F72" s="183"/>
      <c r="G72" s="183"/>
      <c r="H72" s="183"/>
      <c r="I72" s="183"/>
      <c r="J72" s="183"/>
      <c r="K72" s="183"/>
      <c r="L72" s="183"/>
      <c r="M72" s="183"/>
      <c r="N72" s="183"/>
    </row>
    <row r="73" spans="1:14" ht="11.35" customHeight="1">
      <c r="A73" s="183"/>
      <c r="B73" s="183"/>
      <c r="C73" s="183"/>
      <c r="D73" s="183"/>
      <c r="E73" s="183"/>
      <c r="F73" s="183"/>
      <c r="G73" s="183"/>
      <c r="H73" s="183"/>
      <c r="I73" s="183"/>
      <c r="J73" s="183"/>
      <c r="K73" s="183"/>
      <c r="L73" s="183"/>
      <c r="M73" s="183"/>
      <c r="N73" s="183"/>
    </row>
    <row r="74" spans="1:14" ht="11.35" customHeight="1">
      <c r="A74" s="183"/>
      <c r="B74" s="183"/>
      <c r="C74" s="183"/>
      <c r="D74" s="183"/>
      <c r="E74" s="183"/>
      <c r="F74" s="183"/>
      <c r="G74" s="183"/>
      <c r="H74" s="183"/>
      <c r="I74" s="183"/>
      <c r="J74" s="183"/>
      <c r="K74" s="183"/>
      <c r="L74" s="183"/>
      <c r="M74" s="183"/>
      <c r="N74" s="183"/>
    </row>
    <row r="75" spans="1:14" ht="11.35" customHeight="1">
      <c r="A75" s="183"/>
      <c r="B75" s="183"/>
      <c r="C75" s="183"/>
      <c r="D75" s="183"/>
      <c r="E75" s="183"/>
      <c r="F75" s="183"/>
      <c r="G75" s="183"/>
      <c r="H75" s="183"/>
      <c r="I75" s="183"/>
      <c r="J75" s="183"/>
      <c r="K75" s="183"/>
      <c r="L75" s="183"/>
      <c r="M75" s="183"/>
      <c r="N75" s="183"/>
    </row>
    <row r="76" spans="1:14" ht="11.35" customHeight="1">
      <c r="A76" s="183"/>
      <c r="B76" s="183"/>
      <c r="C76" s="183"/>
      <c r="D76" s="183"/>
      <c r="E76" s="183"/>
      <c r="F76" s="183"/>
      <c r="G76" s="183"/>
      <c r="H76" s="183"/>
      <c r="I76" s="183"/>
      <c r="J76" s="183"/>
      <c r="K76" s="183"/>
      <c r="L76" s="183"/>
      <c r="M76" s="183"/>
      <c r="N76" s="183"/>
    </row>
    <row r="77" spans="1:14" ht="11.35" customHeight="1">
      <c r="A77" s="183"/>
      <c r="B77" s="183"/>
      <c r="C77" s="183"/>
      <c r="D77" s="183"/>
      <c r="E77" s="183"/>
      <c r="F77" s="183"/>
      <c r="G77" s="183"/>
      <c r="H77" s="183"/>
      <c r="I77" s="183"/>
      <c r="J77" s="183"/>
      <c r="K77" s="183"/>
      <c r="L77" s="183"/>
      <c r="M77" s="183"/>
      <c r="N77" s="183"/>
    </row>
    <row r="78" spans="1:14" ht="11.35" customHeight="1">
      <c r="A78" s="183"/>
      <c r="B78" s="183"/>
      <c r="C78" s="183"/>
      <c r="D78" s="183"/>
      <c r="E78" s="183"/>
      <c r="F78" s="183"/>
      <c r="G78" s="183"/>
      <c r="H78" s="183"/>
      <c r="I78" s="183"/>
      <c r="J78" s="183"/>
      <c r="K78" s="183"/>
      <c r="L78" s="183"/>
      <c r="M78" s="183"/>
      <c r="N78" s="183"/>
    </row>
    <row r="79" spans="1:14" ht="11.35" customHeight="1">
      <c r="A79" s="183"/>
      <c r="B79" s="183"/>
      <c r="C79" s="183"/>
      <c r="D79" s="183"/>
      <c r="E79" s="183"/>
      <c r="F79" s="183"/>
      <c r="G79" s="183"/>
      <c r="H79" s="183"/>
      <c r="I79" s="183"/>
      <c r="J79" s="183"/>
      <c r="K79" s="183"/>
      <c r="L79" s="183"/>
      <c r="M79" s="183"/>
      <c r="N79" s="183"/>
    </row>
  </sheetData>
  <sheetProtection formatCells="0" formatColumns="0" formatRows="0" insertColumns="0" insertRows="0" insertHyperlinks="0" deleteColumns="0" deleteRows="0" sort="0" autoFilter="0" pivotTables="0"/>
  <mergeCells count="166">
    <mergeCell ref="H2:N2"/>
    <mergeCell ref="K44:N44"/>
    <mergeCell ref="G36:J36"/>
    <mergeCell ref="K39:N39"/>
    <mergeCell ref="K40:N40"/>
    <mergeCell ref="G37:J37"/>
    <mergeCell ref="G38:J38"/>
    <mergeCell ref="K42:N42"/>
    <mergeCell ref="K43:N43"/>
    <mergeCell ref="G43:J43"/>
    <mergeCell ref="A70:B70"/>
    <mergeCell ref="F47:F48"/>
    <mergeCell ref="K22:N22"/>
    <mergeCell ref="K23:N23"/>
    <mergeCell ref="K24:N24"/>
    <mergeCell ref="K25:N25"/>
    <mergeCell ref="K26:N26"/>
    <mergeCell ref="K41:N41"/>
    <mergeCell ref="K32:N32"/>
    <mergeCell ref="K33:N33"/>
    <mergeCell ref="K51:N51"/>
    <mergeCell ref="K52:N52"/>
    <mergeCell ref="K55:N55"/>
    <mergeCell ref="O16:Q18"/>
    <mergeCell ref="K30:N30"/>
    <mergeCell ref="K31:N31"/>
    <mergeCell ref="K38:N38"/>
    <mergeCell ref="K28:N28"/>
    <mergeCell ref="K36:N36"/>
    <mergeCell ref="K37:N37"/>
    <mergeCell ref="K29:N29"/>
    <mergeCell ref="K34:N34"/>
    <mergeCell ref="K35:N35"/>
    <mergeCell ref="G54:J54"/>
    <mergeCell ref="G55:J55"/>
    <mergeCell ref="G56:J56"/>
    <mergeCell ref="G51:J51"/>
    <mergeCell ref="G61:J61"/>
    <mergeCell ref="G44:J44"/>
    <mergeCell ref="G6:H6"/>
    <mergeCell ref="K62:N62"/>
    <mergeCell ref="K58:N58"/>
    <mergeCell ref="K59:N59"/>
    <mergeCell ref="K60:N60"/>
    <mergeCell ref="K61:N61"/>
    <mergeCell ref="K53:N53"/>
    <mergeCell ref="K54:N54"/>
    <mergeCell ref="G49:J49"/>
    <mergeCell ref="K45:N45"/>
    <mergeCell ref="G48:J48"/>
    <mergeCell ref="G45:J45"/>
    <mergeCell ref="G46:J46"/>
    <mergeCell ref="K46:N46"/>
    <mergeCell ref="K48:N48"/>
    <mergeCell ref="K56:N56"/>
    <mergeCell ref="K49:N49"/>
    <mergeCell ref="K50:N50"/>
    <mergeCell ref="F16:F17"/>
    <mergeCell ref="A28:E28"/>
    <mergeCell ref="K20:N20"/>
    <mergeCell ref="K21:N21"/>
    <mergeCell ref="A19:E19"/>
    <mergeCell ref="A18:E18"/>
    <mergeCell ref="K18:N18"/>
    <mergeCell ref="A23:E23"/>
    <mergeCell ref="G26:J26"/>
    <mergeCell ref="K27:N27"/>
    <mergeCell ref="G17:J17"/>
    <mergeCell ref="K17:N17"/>
    <mergeCell ref="G20:J20"/>
    <mergeCell ref="G21:J21"/>
    <mergeCell ref="G22:J22"/>
    <mergeCell ref="A12:C12"/>
    <mergeCell ref="A10:C10"/>
    <mergeCell ref="E10:N10"/>
    <mergeCell ref="A14:C14"/>
    <mergeCell ref="E14:N14"/>
    <mergeCell ref="E12:N12"/>
    <mergeCell ref="A11:C11"/>
    <mergeCell ref="A13:C13"/>
    <mergeCell ref="E13:N13"/>
    <mergeCell ref="K57:N57"/>
    <mergeCell ref="A58:E58"/>
    <mergeCell ref="A57:E57"/>
    <mergeCell ref="G60:J60"/>
    <mergeCell ref="A59:E59"/>
    <mergeCell ref="A62:E62"/>
    <mergeCell ref="A61:E61"/>
    <mergeCell ref="B67:C67"/>
    <mergeCell ref="B68:C68"/>
    <mergeCell ref="J68:N68"/>
    <mergeCell ref="J65:N65"/>
    <mergeCell ref="J64:N64"/>
    <mergeCell ref="J67:N67"/>
    <mergeCell ref="B65:C65"/>
    <mergeCell ref="B64:C64"/>
    <mergeCell ref="A60:E60"/>
    <mergeCell ref="G57:J57"/>
    <mergeCell ref="G58:J58"/>
    <mergeCell ref="G59:J59"/>
    <mergeCell ref="G62:J62"/>
    <mergeCell ref="J1:N1"/>
    <mergeCell ref="A4:N4"/>
    <mergeCell ref="A36:E36"/>
    <mergeCell ref="A37:E37"/>
    <mergeCell ref="A34:E34"/>
    <mergeCell ref="A30:E30"/>
    <mergeCell ref="A20:E20"/>
    <mergeCell ref="A24:E24"/>
    <mergeCell ref="A22:E22"/>
    <mergeCell ref="G23:J23"/>
    <mergeCell ref="G18:J18"/>
    <mergeCell ref="G19:J19"/>
    <mergeCell ref="G27:J27"/>
    <mergeCell ref="A27:E27"/>
    <mergeCell ref="G25:J25"/>
    <mergeCell ref="A5:N5"/>
    <mergeCell ref="A21:E21"/>
    <mergeCell ref="A8:C8"/>
    <mergeCell ref="E8:N8"/>
    <mergeCell ref="A9:C9"/>
    <mergeCell ref="E9:N9"/>
    <mergeCell ref="A16:E17"/>
    <mergeCell ref="K19:N19"/>
    <mergeCell ref="E11:N11"/>
    <mergeCell ref="G24:J24"/>
    <mergeCell ref="A29:E29"/>
    <mergeCell ref="A26:E26"/>
    <mergeCell ref="G28:J28"/>
    <mergeCell ref="G29:J29"/>
    <mergeCell ref="A25:E25"/>
    <mergeCell ref="A56:E56"/>
    <mergeCell ref="A41:E41"/>
    <mergeCell ref="A55:E55"/>
    <mergeCell ref="A54:E54"/>
    <mergeCell ref="A47:E48"/>
    <mergeCell ref="A53:E53"/>
    <mergeCell ref="A51:E51"/>
    <mergeCell ref="A52:E52"/>
    <mergeCell ref="A50:E50"/>
    <mergeCell ref="A49:E49"/>
    <mergeCell ref="G39:J39"/>
    <mergeCell ref="G42:J42"/>
    <mergeCell ref="G40:J40"/>
    <mergeCell ref="G41:J41"/>
    <mergeCell ref="G35:J35"/>
    <mergeCell ref="G50:J50"/>
    <mergeCell ref="G52:J52"/>
    <mergeCell ref="G53:J53"/>
    <mergeCell ref="A33:E33"/>
    <mergeCell ref="A31:E31"/>
    <mergeCell ref="A32:E32"/>
    <mergeCell ref="G34:J34"/>
    <mergeCell ref="G30:J30"/>
    <mergeCell ref="G31:J31"/>
    <mergeCell ref="G32:J32"/>
    <mergeCell ref="G33:J33"/>
    <mergeCell ref="A46:E46"/>
    <mergeCell ref="A35:E35"/>
    <mergeCell ref="A38:E38"/>
    <mergeCell ref="A42:E42"/>
    <mergeCell ref="A44:E44"/>
    <mergeCell ref="A39:E39"/>
    <mergeCell ref="A40:E40"/>
    <mergeCell ref="A43:E43"/>
    <mergeCell ref="A45:E45"/>
  </mergeCells>
  <phoneticPr fontId="5" type="noConversion"/>
  <conditionalFormatting sqref="E9:N9 G27:J27">
    <cfRule type="cellIs" dxfId="34" priority="3" stopIfTrue="1" operator="equal">
      <formula>0</formula>
    </cfRule>
  </conditionalFormatting>
  <conditionalFormatting sqref="O57">
    <cfRule type="cellIs" dxfId="33" priority="1" stopIfTrue="1" operator="equal">
      <formula>"стр. 210 гр. 3 не равна стр. 470 гр. 3 Баланса!"</formula>
    </cfRule>
  </conditionalFormatting>
  <dataValidations count="1">
    <dataValidation type="decimal" operator="greaterThanOrEqual" allowBlank="1" showInputMessage="1" showErrorMessage="1" errorTitle="Внимание!" error="Значение в данной ячейке не должно быть отрицательным" sqref="G52:N52 G55:N56 G44:N46 G36:N37 G26:N26 G22:N23 G20:N20" xr:uid="{00000000-0002-0000-0200-000000000000}">
      <formula1>0</formula1>
    </dataValidation>
  </dataValidations>
  <pageMargins left="0.59055118110236227" right="0.19685039370078741" top="0.39370078740157483" bottom="0.19685039370078741" header="0.19685039370078741" footer="0.23622047244094491"/>
  <pageSetup paperSize="9" fitToHeight="0" orientation="portrait" blackAndWhite="1" r:id="rId1"/>
  <headerFooter alignWithMargins="0">
    <oddHeader>&amp;R&amp;"Times New Roman,обычный"&amp;7Подготовлено с использованием системы "КонсультантПлюс"</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12">
    <tabColor indexed="13"/>
    <pageSetUpPr fitToPage="1"/>
  </sheetPr>
  <dimension ref="A1:AA91"/>
  <sheetViews>
    <sheetView showGridLines="0" topLeftCell="A79" zoomScaleNormal="100" zoomScaleSheetLayoutView="100" workbookViewId="0">
      <selection activeCell="A89" sqref="A89:C89"/>
    </sheetView>
  </sheetViews>
  <sheetFormatPr defaultColWidth="9.17578125" defaultRowHeight="12.7"/>
  <cols>
    <col min="1" max="1" width="3.29296875" style="115" customWidth="1"/>
    <col min="2" max="2" width="6.703125" style="115" customWidth="1"/>
    <col min="3" max="3" width="8.52734375" style="115" customWidth="1"/>
    <col min="4" max="4" width="8.29296875" style="115" customWidth="1"/>
    <col min="5" max="5" width="5.8203125" style="115" customWidth="1"/>
    <col min="6" max="6" width="7.17578125" style="115" customWidth="1"/>
    <col min="7" max="7" width="6.703125" style="115" customWidth="1"/>
    <col min="8" max="8" width="1.703125" style="115" customWidth="1"/>
    <col min="9" max="9" width="8.703125" style="115" customWidth="1"/>
    <col min="10" max="10" width="7.46875" style="115" customWidth="1"/>
    <col min="11" max="11" width="8.52734375" style="115" customWidth="1"/>
    <col min="12" max="12" width="12.29296875" style="115" customWidth="1"/>
    <col min="13" max="13" width="7.8203125" style="115" customWidth="1"/>
    <col min="14" max="14" width="8.46875" style="115" customWidth="1"/>
    <col min="15" max="15" width="66.29296875" style="115" customWidth="1"/>
    <col min="16" max="16" width="3.703125" style="152" hidden="1" customWidth="1"/>
    <col min="17" max="23" width="4.703125" style="152" hidden="1" customWidth="1"/>
    <col min="24" max="24" width="3.703125" style="152" hidden="1" customWidth="1"/>
    <col min="25" max="25" width="9.17578125" style="152"/>
    <col min="26" max="16384" width="9.17578125" style="115"/>
  </cols>
  <sheetData>
    <row r="1" spans="1:25" ht="12.85" customHeight="1">
      <c r="A1" s="5"/>
      <c r="B1" s="157"/>
      <c r="C1" s="157"/>
      <c r="D1" s="157"/>
      <c r="E1" s="157"/>
      <c r="F1" s="157"/>
      <c r="G1" s="157"/>
      <c r="H1" s="157"/>
      <c r="I1" s="666"/>
      <c r="J1" s="666"/>
      <c r="K1" s="157"/>
      <c r="L1" s="634" t="s">
        <v>991</v>
      </c>
      <c r="M1" s="634"/>
      <c r="N1" s="634"/>
    </row>
    <row r="2" spans="1:25" ht="24.1" customHeight="1">
      <c r="A2" s="157"/>
      <c r="B2" s="157"/>
      <c r="C2" s="157"/>
      <c r="D2" s="157"/>
      <c r="E2" s="157"/>
      <c r="F2" s="157"/>
      <c r="G2" s="157"/>
      <c r="H2" s="157"/>
      <c r="I2" s="157"/>
      <c r="J2" s="157"/>
      <c r="K2" s="634" t="s">
        <v>443</v>
      </c>
      <c r="L2" s="634"/>
      <c r="M2" s="634"/>
      <c r="N2" s="634"/>
    </row>
    <row r="3" spans="1:25" ht="19.5" customHeight="1">
      <c r="A3" s="157"/>
      <c r="B3" s="157"/>
      <c r="C3" s="157"/>
      <c r="D3" s="157"/>
      <c r="E3" s="157"/>
      <c r="F3" s="157"/>
      <c r="G3" s="157"/>
      <c r="H3" s="157"/>
      <c r="I3" s="157"/>
      <c r="J3" s="157"/>
      <c r="K3" s="634" t="s">
        <v>442</v>
      </c>
      <c r="L3" s="634"/>
      <c r="M3" s="634"/>
      <c r="N3" s="634"/>
    </row>
    <row r="4" spans="1:25" ht="12.85" customHeight="1">
      <c r="A4" s="583" t="s">
        <v>965</v>
      </c>
      <c r="B4" s="583"/>
      <c r="C4" s="583"/>
      <c r="D4" s="583"/>
      <c r="E4" s="583"/>
      <c r="F4" s="583"/>
      <c r="G4" s="583"/>
      <c r="H4" s="583"/>
      <c r="I4" s="583"/>
      <c r="J4" s="583"/>
      <c r="K4" s="583"/>
      <c r="L4" s="583"/>
      <c r="M4" s="583"/>
      <c r="N4" s="583"/>
    </row>
    <row r="5" spans="1:25" ht="12.85" customHeight="1">
      <c r="A5" s="583" t="s">
        <v>344</v>
      </c>
      <c r="B5" s="583"/>
      <c r="C5" s="583"/>
      <c r="D5" s="583"/>
      <c r="E5" s="583"/>
      <c r="F5" s="583"/>
      <c r="G5" s="583"/>
      <c r="H5" s="583"/>
      <c r="I5" s="583"/>
      <c r="J5" s="583"/>
      <c r="K5" s="583"/>
      <c r="L5" s="583"/>
      <c r="M5" s="583"/>
      <c r="N5" s="583"/>
    </row>
    <row r="6" spans="1:25" ht="15.1" customHeight="1">
      <c r="A6" s="157"/>
      <c r="B6" s="157"/>
      <c r="C6" s="157"/>
      <c r="D6" s="157"/>
      <c r="E6" s="157"/>
      <c r="F6" s="205" t="s">
        <v>848</v>
      </c>
      <c r="G6" s="89" t="str">
        <f>Баланс!O6</f>
        <v>январь</v>
      </c>
      <c r="H6" s="90" t="s">
        <v>53</v>
      </c>
      <c r="I6" s="90" t="str">
        <f>Баланс!Q6</f>
        <v>декабрь</v>
      </c>
      <c r="J6" s="668">
        <f>Баланс!K5</f>
        <v>44561</v>
      </c>
      <c r="K6" s="668"/>
      <c r="L6" s="157"/>
      <c r="M6" s="157"/>
      <c r="N6" s="157"/>
    </row>
    <row r="7" spans="1:25" s="116" customFormat="1" ht="11.35" customHeight="1">
      <c r="A7" s="206"/>
      <c r="B7" s="206"/>
      <c r="C7" s="206"/>
      <c r="D7" s="206"/>
      <c r="E7" s="206"/>
      <c r="F7" s="206"/>
      <c r="G7" s="206"/>
      <c r="H7" s="206"/>
      <c r="I7" s="206"/>
      <c r="J7" s="206"/>
      <c r="K7" s="207"/>
      <c r="L7" s="206"/>
      <c r="M7" s="206"/>
      <c r="N7" s="206"/>
      <c r="P7" s="320"/>
      <c r="Q7" s="320"/>
      <c r="R7" s="320"/>
      <c r="S7" s="320"/>
      <c r="T7" s="320"/>
      <c r="U7" s="320"/>
      <c r="V7" s="320"/>
      <c r="W7" s="320"/>
      <c r="X7" s="320"/>
      <c r="Y7" s="320"/>
    </row>
    <row r="8" spans="1:25" ht="12.95" customHeight="1">
      <c r="A8" s="591" t="s">
        <v>975</v>
      </c>
      <c r="B8" s="592"/>
      <c r="C8" s="592"/>
      <c r="D8" s="667"/>
      <c r="E8" s="593" t="str">
        <f>Баланс!D21</f>
        <v xml:space="preserve">ОАО "8 Марта"                </v>
      </c>
      <c r="F8" s="594"/>
      <c r="G8" s="594"/>
      <c r="H8" s="594"/>
      <c r="I8" s="594"/>
      <c r="J8" s="594"/>
      <c r="K8" s="594"/>
      <c r="L8" s="594"/>
      <c r="M8" s="594"/>
      <c r="N8" s="595"/>
    </row>
    <row r="9" spans="1:25" ht="12.95" customHeight="1">
      <c r="A9" s="591" t="s">
        <v>966</v>
      </c>
      <c r="B9" s="592"/>
      <c r="C9" s="592"/>
      <c r="D9" s="667"/>
      <c r="E9" s="652">
        <f>Баланс!D22</f>
        <v>400078265</v>
      </c>
      <c r="F9" s="653"/>
      <c r="G9" s="653"/>
      <c r="H9" s="653"/>
      <c r="I9" s="653"/>
      <c r="J9" s="653"/>
      <c r="K9" s="653"/>
      <c r="L9" s="653"/>
      <c r="M9" s="653"/>
      <c r="N9" s="654"/>
    </row>
    <row r="10" spans="1:25" ht="12.95" customHeight="1">
      <c r="A10" s="591" t="s">
        <v>721</v>
      </c>
      <c r="B10" s="592"/>
      <c r="C10" s="592"/>
      <c r="D10" s="667"/>
      <c r="E10" s="593" t="str">
        <f>Баланс!D23</f>
        <v>производство чулочно-носочных и трикотажных изделий</v>
      </c>
      <c r="F10" s="594"/>
      <c r="G10" s="594"/>
      <c r="H10" s="594"/>
      <c r="I10" s="594"/>
      <c r="J10" s="594"/>
      <c r="K10" s="594"/>
      <c r="L10" s="594"/>
      <c r="M10" s="594"/>
      <c r="N10" s="595"/>
      <c r="O10" s="639"/>
    </row>
    <row r="11" spans="1:25" ht="12.95" customHeight="1">
      <c r="A11" s="591" t="s">
        <v>967</v>
      </c>
      <c r="B11" s="592"/>
      <c r="C11" s="592"/>
      <c r="D11" s="667"/>
      <c r="E11" s="593" t="str">
        <f>Баланс!D24</f>
        <v>открытое акционерное общество</v>
      </c>
      <c r="F11" s="594"/>
      <c r="G11" s="594"/>
      <c r="H11" s="594"/>
      <c r="I11" s="594"/>
      <c r="J11" s="594"/>
      <c r="K11" s="594"/>
      <c r="L11" s="594"/>
      <c r="M11" s="594"/>
      <c r="N11" s="595"/>
      <c r="O11" s="640"/>
    </row>
    <row r="12" spans="1:25" ht="12.95" customHeight="1">
      <c r="A12" s="591" t="s">
        <v>968</v>
      </c>
      <c r="B12" s="592"/>
      <c r="C12" s="592"/>
      <c r="D12" s="667"/>
      <c r="E12" s="593" t="str">
        <f>Баланс!D25</f>
        <v>концерн "Беллегпром"</v>
      </c>
      <c r="F12" s="594"/>
      <c r="G12" s="594"/>
      <c r="H12" s="594"/>
      <c r="I12" s="594"/>
      <c r="J12" s="594"/>
      <c r="K12" s="594"/>
      <c r="L12" s="594"/>
      <c r="M12" s="594"/>
      <c r="N12" s="595"/>
      <c r="O12" s="640"/>
    </row>
    <row r="13" spans="1:25" ht="12.95" customHeight="1">
      <c r="A13" s="591" t="s">
        <v>969</v>
      </c>
      <c r="B13" s="592"/>
      <c r="C13" s="592"/>
      <c r="D13" s="667"/>
      <c r="E13" s="593" t="str">
        <f>Баланс!D26</f>
        <v>тыс.руб.</v>
      </c>
      <c r="F13" s="594"/>
      <c r="G13" s="594"/>
      <c r="H13" s="594"/>
      <c r="I13" s="594"/>
      <c r="J13" s="594"/>
      <c r="K13" s="594"/>
      <c r="L13" s="594"/>
      <c r="M13" s="594"/>
      <c r="N13" s="595"/>
      <c r="O13" s="640"/>
    </row>
    <row r="14" spans="1:25" ht="12.95" customHeight="1">
      <c r="A14" s="591" t="s">
        <v>976</v>
      </c>
      <c r="B14" s="592"/>
      <c r="C14" s="592"/>
      <c r="D14" s="667"/>
      <c r="E14" s="593" t="str">
        <f>Баланс!D27</f>
        <v>246022, г.Гомель, ул.Советская, 41</v>
      </c>
      <c r="F14" s="594"/>
      <c r="G14" s="594"/>
      <c r="H14" s="594"/>
      <c r="I14" s="594"/>
      <c r="J14" s="594"/>
      <c r="K14" s="594"/>
      <c r="L14" s="594"/>
      <c r="M14" s="594"/>
      <c r="N14" s="595"/>
      <c r="O14" s="640"/>
    </row>
    <row r="15" spans="1:25" ht="9.9499999999999993" customHeight="1">
      <c r="A15" s="671"/>
      <c r="B15" s="671"/>
      <c r="C15" s="671"/>
      <c r="D15" s="671"/>
      <c r="E15" s="671"/>
      <c r="F15" s="671"/>
      <c r="G15" s="671"/>
      <c r="H15" s="671"/>
      <c r="I15" s="671"/>
      <c r="J15" s="671"/>
      <c r="K15" s="157"/>
      <c r="L15" s="157"/>
      <c r="M15" s="157"/>
      <c r="N15" s="157"/>
      <c r="O15" s="640"/>
    </row>
    <row r="16" spans="1:25" ht="69.099999999999994" customHeight="1">
      <c r="A16" s="524" t="s">
        <v>994</v>
      </c>
      <c r="B16" s="525"/>
      <c r="C16" s="525"/>
      <c r="D16" s="526"/>
      <c r="E16" s="159" t="s">
        <v>942</v>
      </c>
      <c r="F16" s="159" t="s">
        <v>856</v>
      </c>
      <c r="G16" s="524" t="s">
        <v>852</v>
      </c>
      <c r="H16" s="526"/>
      <c r="I16" s="159" t="s">
        <v>853</v>
      </c>
      <c r="J16" s="159" t="s">
        <v>857</v>
      </c>
      <c r="K16" s="159" t="s">
        <v>854</v>
      </c>
      <c r="L16" s="159" t="s">
        <v>855</v>
      </c>
      <c r="M16" s="148" t="s">
        <v>961</v>
      </c>
      <c r="N16" s="24" t="s">
        <v>792</v>
      </c>
      <c r="O16" s="117" t="s">
        <v>76</v>
      </c>
    </row>
    <row r="17" spans="1:25" s="118" customFormat="1" ht="11.35" customHeight="1">
      <c r="A17" s="615">
        <v>1</v>
      </c>
      <c r="B17" s="616"/>
      <c r="C17" s="616"/>
      <c r="D17" s="617"/>
      <c r="E17" s="208">
        <v>2</v>
      </c>
      <c r="F17" s="47">
        <v>3</v>
      </c>
      <c r="G17" s="615">
        <v>4</v>
      </c>
      <c r="H17" s="617"/>
      <c r="I17" s="47">
        <v>5</v>
      </c>
      <c r="J17" s="47">
        <v>6</v>
      </c>
      <c r="K17" s="70">
        <v>7</v>
      </c>
      <c r="L17" s="70" t="s">
        <v>52</v>
      </c>
      <c r="M17" s="70">
        <v>9</v>
      </c>
      <c r="N17" s="70">
        <v>10</v>
      </c>
      <c r="O17" s="627" t="s">
        <v>118</v>
      </c>
      <c r="P17" s="321"/>
      <c r="Q17" s="321"/>
      <c r="R17" s="321"/>
      <c r="S17" s="322"/>
      <c r="T17" s="322"/>
      <c r="U17" s="322"/>
      <c r="V17" s="322"/>
      <c r="W17" s="322"/>
      <c r="X17" s="322"/>
      <c r="Y17" s="322"/>
    </row>
    <row r="18" spans="1:25" ht="24.75" customHeight="1">
      <c r="A18" s="482" t="s">
        <v>74</v>
      </c>
      <c r="B18" s="483"/>
      <c r="C18" s="682">
        <f>DATE(YEAR(Баланс!G33),MONTH(0),DAY(0))</f>
        <v>43830</v>
      </c>
      <c r="D18" s="683"/>
      <c r="E18" s="273" t="s">
        <v>982</v>
      </c>
      <c r="F18" s="74">
        <v>758</v>
      </c>
      <c r="G18" s="669">
        <v>0</v>
      </c>
      <c r="H18" s="670"/>
      <c r="I18" s="202">
        <v>0</v>
      </c>
      <c r="J18" s="74">
        <v>556</v>
      </c>
      <c r="K18" s="74">
        <v>16497</v>
      </c>
      <c r="L18" s="74">
        <v>-3115</v>
      </c>
      <c r="M18" s="74">
        <v>0</v>
      </c>
      <c r="N18" s="440">
        <f>F18-G18-I18+J18+K18+L18+M18</f>
        <v>14696</v>
      </c>
      <c r="O18" s="627"/>
      <c r="P18" s="321"/>
      <c r="Q18" s="321"/>
      <c r="R18" s="321"/>
      <c r="S18" s="323"/>
    </row>
    <row r="19" spans="1:25" ht="29.95" customHeight="1">
      <c r="A19" s="658" t="s">
        <v>794</v>
      </c>
      <c r="B19" s="659"/>
      <c r="C19" s="659"/>
      <c r="D19" s="660"/>
      <c r="E19" s="274" t="s">
        <v>983</v>
      </c>
      <c r="F19" s="74">
        <v>0</v>
      </c>
      <c r="G19" s="645">
        <v>0</v>
      </c>
      <c r="H19" s="646"/>
      <c r="I19" s="74">
        <v>0</v>
      </c>
      <c r="J19" s="74">
        <v>0</v>
      </c>
      <c r="K19" s="74">
        <v>0</v>
      </c>
      <c r="L19" s="74">
        <v>0</v>
      </c>
      <c r="M19" s="74">
        <v>0</v>
      </c>
      <c r="N19" s="440">
        <f>SUM(F19:M19)</f>
        <v>0</v>
      </c>
      <c r="O19" s="627" t="s">
        <v>230</v>
      </c>
      <c r="P19" s="321"/>
      <c r="Q19" s="321"/>
      <c r="R19" s="321"/>
      <c r="S19" s="323"/>
    </row>
    <row r="20" spans="1:25" ht="31.7" customHeight="1">
      <c r="A20" s="684" t="s">
        <v>795</v>
      </c>
      <c r="B20" s="664"/>
      <c r="C20" s="664"/>
      <c r="D20" s="665"/>
      <c r="E20" s="274" t="s">
        <v>984</v>
      </c>
      <c r="F20" s="74">
        <v>0</v>
      </c>
      <c r="G20" s="645">
        <v>0</v>
      </c>
      <c r="H20" s="646"/>
      <c r="I20" s="74">
        <v>0</v>
      </c>
      <c r="J20" s="74">
        <v>0</v>
      </c>
      <c r="K20" s="74">
        <v>0</v>
      </c>
      <c r="L20" s="74">
        <v>2</v>
      </c>
      <c r="M20" s="74">
        <v>0</v>
      </c>
      <c r="N20" s="440">
        <f>SUM(F20:M20)</f>
        <v>2</v>
      </c>
      <c r="O20" s="627"/>
      <c r="P20" s="321"/>
      <c r="Q20" s="321"/>
      <c r="R20" s="321"/>
      <c r="S20" s="323"/>
    </row>
    <row r="21" spans="1:25" ht="15.1" customHeight="1">
      <c r="A21" s="476" t="s">
        <v>75</v>
      </c>
      <c r="B21" s="664"/>
      <c r="C21" s="664"/>
      <c r="D21" s="665"/>
      <c r="E21" s="680" t="s">
        <v>985</v>
      </c>
      <c r="F21" s="624">
        <f>F18+F19+F20</f>
        <v>758</v>
      </c>
      <c r="G21" s="672">
        <f>G19+G20-G18</f>
        <v>0</v>
      </c>
      <c r="H21" s="673"/>
      <c r="I21" s="624">
        <f>I19+I20-I18</f>
        <v>0</v>
      </c>
      <c r="J21" s="624">
        <f>J18+J19+J20</f>
        <v>556</v>
      </c>
      <c r="K21" s="624">
        <f>K18+K19+K20</f>
        <v>16497</v>
      </c>
      <c r="L21" s="624">
        <f>L18+L19+L20</f>
        <v>-3113</v>
      </c>
      <c r="M21" s="624">
        <f>M18+M19+M20</f>
        <v>0</v>
      </c>
      <c r="N21" s="624">
        <f>N18+N19+N20</f>
        <v>14698</v>
      </c>
      <c r="O21" s="119"/>
      <c r="P21" s="323"/>
      <c r="Q21" s="323"/>
      <c r="R21" s="323"/>
      <c r="S21" s="323"/>
    </row>
    <row r="22" spans="1:25" ht="15.1" customHeight="1">
      <c r="A22" s="661">
        <f>DATE(YEAR(Баланс!G33),MONTH(0),DAY(0))</f>
        <v>43830</v>
      </c>
      <c r="B22" s="662"/>
      <c r="C22" s="662"/>
      <c r="D22" s="663"/>
      <c r="E22" s="681"/>
      <c r="F22" s="625"/>
      <c r="G22" s="674"/>
      <c r="H22" s="675"/>
      <c r="I22" s="625"/>
      <c r="J22" s="625"/>
      <c r="K22" s="625"/>
      <c r="L22" s="625"/>
      <c r="M22" s="625"/>
      <c r="N22" s="625"/>
      <c r="O22" s="119"/>
      <c r="P22" s="323"/>
      <c r="Q22" s="323"/>
      <c r="R22" s="323"/>
      <c r="S22" s="323"/>
    </row>
    <row r="23" spans="1:25" ht="15.1" customHeight="1">
      <c r="A23" s="209" t="s">
        <v>858</v>
      </c>
      <c r="B23" s="688" t="str">
        <f>CONCATENATE(G6," ","-"," ",I6," ",YEAR(J6)-1," года")</f>
        <v>январь - декабрь 2020 года</v>
      </c>
      <c r="C23" s="688"/>
      <c r="D23" s="689"/>
      <c r="E23" s="680" t="s">
        <v>986</v>
      </c>
      <c r="F23" s="637">
        <f>SUM(F25:F34)</f>
        <v>0</v>
      </c>
      <c r="G23" s="676">
        <f>SUM(G25:H34)</f>
        <v>0</v>
      </c>
      <c r="H23" s="677"/>
      <c r="I23" s="637">
        <f t="shared" ref="I23:N23" si="0">SUM(I25:I34)</f>
        <v>0</v>
      </c>
      <c r="J23" s="637">
        <f t="shared" si="0"/>
        <v>0</v>
      </c>
      <c r="K23" s="637">
        <f t="shared" si="0"/>
        <v>1043</v>
      </c>
      <c r="L23" s="637">
        <f t="shared" si="0"/>
        <v>0</v>
      </c>
      <c r="M23" s="637">
        <f t="shared" si="0"/>
        <v>0</v>
      </c>
      <c r="N23" s="637">
        <f t="shared" si="0"/>
        <v>1043</v>
      </c>
    </row>
    <row r="24" spans="1:25" ht="25.6" customHeight="1">
      <c r="A24" s="685" t="s">
        <v>859</v>
      </c>
      <c r="B24" s="686"/>
      <c r="C24" s="686"/>
      <c r="D24" s="687"/>
      <c r="E24" s="681"/>
      <c r="F24" s="638"/>
      <c r="G24" s="678"/>
      <c r="H24" s="679"/>
      <c r="I24" s="638"/>
      <c r="J24" s="638"/>
      <c r="K24" s="638"/>
      <c r="L24" s="638"/>
      <c r="M24" s="638"/>
      <c r="N24" s="638"/>
    </row>
    <row r="25" spans="1:25" ht="15.1" customHeight="1">
      <c r="A25" s="564" t="s">
        <v>943</v>
      </c>
      <c r="B25" s="565"/>
      <c r="C25" s="565"/>
      <c r="D25" s="566"/>
      <c r="E25" s="274"/>
      <c r="F25" s="635">
        <v>0</v>
      </c>
      <c r="G25" s="641">
        <v>0</v>
      </c>
      <c r="H25" s="642"/>
      <c r="I25" s="635">
        <v>0</v>
      </c>
      <c r="J25" s="635">
        <v>0</v>
      </c>
      <c r="K25" s="635">
        <v>0</v>
      </c>
      <c r="L25" s="635">
        <v>0</v>
      </c>
      <c r="M25" s="635">
        <v>0</v>
      </c>
      <c r="N25" s="637">
        <f>SUM(F25:M26)</f>
        <v>0</v>
      </c>
    </row>
    <row r="26" spans="1:25" ht="14.25" customHeight="1">
      <c r="A26" s="567" t="s">
        <v>817</v>
      </c>
      <c r="B26" s="568"/>
      <c r="C26" s="568"/>
      <c r="D26" s="569"/>
      <c r="E26" s="275" t="s">
        <v>995</v>
      </c>
      <c r="F26" s="636"/>
      <c r="G26" s="643"/>
      <c r="H26" s="644"/>
      <c r="I26" s="636"/>
      <c r="J26" s="636"/>
      <c r="K26" s="636"/>
      <c r="L26" s="636"/>
      <c r="M26" s="636"/>
      <c r="N26" s="638"/>
      <c r="O26" s="120" t="str">
        <f>IF(O27&gt;0,"ВНИМАНИЕ!","")</f>
        <v/>
      </c>
    </row>
    <row r="27" spans="1:25" ht="25.6" customHeight="1">
      <c r="A27" s="552" t="s">
        <v>796</v>
      </c>
      <c r="B27" s="553"/>
      <c r="C27" s="553"/>
      <c r="D27" s="554"/>
      <c r="E27" s="274" t="s">
        <v>996</v>
      </c>
      <c r="F27" s="74">
        <v>0</v>
      </c>
      <c r="G27" s="645">
        <v>0</v>
      </c>
      <c r="H27" s="646"/>
      <c r="I27" s="74">
        <v>0</v>
      </c>
      <c r="J27" s="74">
        <v>0</v>
      </c>
      <c r="K27" s="74">
        <v>1043</v>
      </c>
      <c r="L27" s="74">
        <v>0</v>
      </c>
      <c r="M27" s="74">
        <v>0</v>
      </c>
      <c r="N27" s="78">
        <f t="shared" ref="N27:N34" si="1">SUM(F27:M27)</f>
        <v>1043</v>
      </c>
      <c r="O27" s="121">
        <f>IF(ABS($K$27)-ABS($K$38)=ABS(Прил.2!$K$58),0,"разность стр. 052 гр. 7 и стр. 062 гр. 7 не равна стр. 220 гр.4 Приложения 2!")</f>
        <v>0</v>
      </c>
    </row>
    <row r="28" spans="1:25" ht="37.5" customHeight="1">
      <c r="A28" s="552" t="s">
        <v>797</v>
      </c>
      <c r="B28" s="553"/>
      <c r="C28" s="553"/>
      <c r="D28" s="554"/>
      <c r="E28" s="274" t="s">
        <v>997</v>
      </c>
      <c r="F28" s="74">
        <v>0</v>
      </c>
      <c r="G28" s="645">
        <v>0</v>
      </c>
      <c r="H28" s="646"/>
      <c r="I28" s="74">
        <v>0</v>
      </c>
      <c r="J28" s="74">
        <v>0</v>
      </c>
      <c r="K28" s="74">
        <v>0</v>
      </c>
      <c r="L28" s="74">
        <v>0</v>
      </c>
      <c r="M28" s="74">
        <v>0</v>
      </c>
      <c r="N28" s="78">
        <f t="shared" si="1"/>
        <v>0</v>
      </c>
      <c r="O28" s="121"/>
    </row>
    <row r="29" spans="1:25" ht="15.1" customHeight="1">
      <c r="A29" s="552" t="s">
        <v>860</v>
      </c>
      <c r="B29" s="553"/>
      <c r="C29" s="553"/>
      <c r="D29" s="554"/>
      <c r="E29" s="274" t="s">
        <v>998</v>
      </c>
      <c r="F29" s="74">
        <v>0</v>
      </c>
      <c r="G29" s="645">
        <v>0</v>
      </c>
      <c r="H29" s="646"/>
      <c r="I29" s="74">
        <v>0</v>
      </c>
      <c r="J29" s="74">
        <v>0</v>
      </c>
      <c r="K29" s="74">
        <v>0</v>
      </c>
      <c r="L29" s="74">
        <v>0</v>
      </c>
      <c r="M29" s="74">
        <v>0</v>
      </c>
      <c r="N29" s="78">
        <f t="shared" si="1"/>
        <v>0</v>
      </c>
      <c r="O29" s="627" t="s">
        <v>422</v>
      </c>
    </row>
    <row r="30" spans="1:25" ht="27" customHeight="1">
      <c r="A30" s="552" t="s">
        <v>798</v>
      </c>
      <c r="B30" s="553"/>
      <c r="C30" s="553"/>
      <c r="D30" s="554"/>
      <c r="E30" s="274" t="s">
        <v>999</v>
      </c>
      <c r="F30" s="74">
        <v>0</v>
      </c>
      <c r="G30" s="645">
        <v>0</v>
      </c>
      <c r="H30" s="646"/>
      <c r="I30" s="74">
        <v>0</v>
      </c>
      <c r="J30" s="74">
        <v>0</v>
      </c>
      <c r="K30" s="74">
        <v>0</v>
      </c>
      <c r="L30" s="74">
        <v>0</v>
      </c>
      <c r="M30" s="74">
        <v>0</v>
      </c>
      <c r="N30" s="78">
        <f t="shared" si="1"/>
        <v>0</v>
      </c>
      <c r="O30" s="633"/>
    </row>
    <row r="31" spans="1:25" ht="38.35" customHeight="1">
      <c r="A31" s="552" t="s">
        <v>799</v>
      </c>
      <c r="B31" s="553"/>
      <c r="C31" s="553"/>
      <c r="D31" s="554"/>
      <c r="E31" s="274" t="s">
        <v>1000</v>
      </c>
      <c r="F31" s="74">
        <v>0</v>
      </c>
      <c r="G31" s="645">
        <v>0</v>
      </c>
      <c r="H31" s="646"/>
      <c r="I31" s="74">
        <v>0</v>
      </c>
      <c r="J31" s="74">
        <v>0</v>
      </c>
      <c r="K31" s="74">
        <v>0</v>
      </c>
      <c r="L31" s="74">
        <v>0</v>
      </c>
      <c r="M31" s="74">
        <v>0</v>
      </c>
      <c r="N31" s="78">
        <f t="shared" si="1"/>
        <v>0</v>
      </c>
      <c r="O31" s="633"/>
    </row>
    <row r="32" spans="1:25" ht="12.95" customHeight="1">
      <c r="A32" s="552" t="s">
        <v>800</v>
      </c>
      <c r="B32" s="553"/>
      <c r="C32" s="553"/>
      <c r="D32" s="554"/>
      <c r="E32" s="274" t="s">
        <v>1001</v>
      </c>
      <c r="F32" s="74">
        <v>0</v>
      </c>
      <c r="G32" s="645">
        <v>0</v>
      </c>
      <c r="H32" s="646"/>
      <c r="I32" s="74">
        <v>0</v>
      </c>
      <c r="J32" s="74">
        <v>0</v>
      </c>
      <c r="K32" s="74">
        <v>0</v>
      </c>
      <c r="L32" s="74">
        <v>0</v>
      </c>
      <c r="M32" s="74">
        <v>0</v>
      </c>
      <c r="N32" s="78">
        <f t="shared" si="1"/>
        <v>0</v>
      </c>
      <c r="O32" s="633"/>
    </row>
    <row r="33" spans="1:25" ht="12.95" customHeight="1">
      <c r="A33" s="655"/>
      <c r="B33" s="656"/>
      <c r="C33" s="656"/>
      <c r="D33" s="657"/>
      <c r="E33" s="274" t="s">
        <v>801</v>
      </c>
      <c r="F33" s="74">
        <v>0</v>
      </c>
      <c r="G33" s="645">
        <v>0</v>
      </c>
      <c r="H33" s="646"/>
      <c r="I33" s="74">
        <v>0</v>
      </c>
      <c r="J33" s="74">
        <v>0</v>
      </c>
      <c r="K33" s="74">
        <v>0</v>
      </c>
      <c r="L33" s="74">
        <v>0</v>
      </c>
      <c r="M33" s="74">
        <v>0</v>
      </c>
      <c r="N33" s="78">
        <f t="shared" si="1"/>
        <v>0</v>
      </c>
      <c r="O33" s="633"/>
    </row>
    <row r="34" spans="1:25" ht="12.95" customHeight="1">
      <c r="A34" s="655"/>
      <c r="B34" s="656"/>
      <c r="C34" s="656"/>
      <c r="D34" s="657"/>
      <c r="E34" s="274" t="s">
        <v>802</v>
      </c>
      <c r="F34" s="74">
        <v>0</v>
      </c>
      <c r="G34" s="645">
        <v>0</v>
      </c>
      <c r="H34" s="646"/>
      <c r="I34" s="74">
        <v>0</v>
      </c>
      <c r="J34" s="74">
        <v>0</v>
      </c>
      <c r="K34" s="74">
        <v>0</v>
      </c>
      <c r="L34" s="74">
        <v>0</v>
      </c>
      <c r="M34" s="74">
        <v>0</v>
      </c>
      <c r="N34" s="78">
        <f t="shared" si="1"/>
        <v>0</v>
      </c>
      <c r="O34" s="633"/>
    </row>
    <row r="35" spans="1:25" ht="25.6" customHeight="1">
      <c r="A35" s="658" t="s">
        <v>803</v>
      </c>
      <c r="B35" s="659"/>
      <c r="C35" s="659"/>
      <c r="D35" s="660"/>
      <c r="E35" s="274" t="s">
        <v>987</v>
      </c>
      <c r="F35" s="78">
        <f>SUM(F36:F41,F44:F47)</f>
        <v>0</v>
      </c>
      <c r="G35" s="650">
        <f>SUM(G36:H41,G44:H47)</f>
        <v>0</v>
      </c>
      <c r="H35" s="651"/>
      <c r="I35" s="78">
        <f t="shared" ref="I35:N35" si="2">SUM(I36:I41,I44:I47)</f>
        <v>0</v>
      </c>
      <c r="J35" s="78">
        <f t="shared" si="2"/>
        <v>0</v>
      </c>
      <c r="K35" s="78">
        <f t="shared" si="2"/>
        <v>0</v>
      </c>
      <c r="L35" s="78">
        <f t="shared" si="2"/>
        <v>-8374</v>
      </c>
      <c r="M35" s="78">
        <f t="shared" si="2"/>
        <v>0</v>
      </c>
      <c r="N35" s="78">
        <f t="shared" si="2"/>
        <v>-8374</v>
      </c>
    </row>
    <row r="36" spans="1:25" ht="12.95" customHeight="1">
      <c r="A36" s="564" t="s">
        <v>943</v>
      </c>
      <c r="B36" s="565"/>
      <c r="C36" s="565"/>
      <c r="D36" s="566"/>
      <c r="E36" s="274"/>
      <c r="F36" s="635">
        <v>0</v>
      </c>
      <c r="G36" s="641">
        <v>0</v>
      </c>
      <c r="H36" s="642"/>
      <c r="I36" s="635">
        <v>0</v>
      </c>
      <c r="J36" s="635">
        <v>0</v>
      </c>
      <c r="K36" s="635">
        <v>0</v>
      </c>
      <c r="L36" s="635">
        <v>-8374</v>
      </c>
      <c r="M36" s="635">
        <v>0</v>
      </c>
      <c r="N36" s="637">
        <f>SUM(F36:M37)</f>
        <v>-8374</v>
      </c>
      <c r="O36" s="627" t="s">
        <v>421</v>
      </c>
    </row>
    <row r="37" spans="1:25" ht="12.95" customHeight="1">
      <c r="A37" s="567" t="s">
        <v>804</v>
      </c>
      <c r="B37" s="568"/>
      <c r="C37" s="568"/>
      <c r="D37" s="569"/>
      <c r="E37" s="275" t="s">
        <v>1002</v>
      </c>
      <c r="F37" s="636"/>
      <c r="G37" s="643"/>
      <c r="H37" s="644"/>
      <c r="I37" s="636"/>
      <c r="J37" s="636"/>
      <c r="K37" s="636"/>
      <c r="L37" s="636"/>
      <c r="M37" s="636"/>
      <c r="N37" s="638"/>
      <c r="O37" s="633"/>
    </row>
    <row r="38" spans="1:25" ht="25.6" customHeight="1">
      <c r="A38" s="552" t="s">
        <v>796</v>
      </c>
      <c r="B38" s="553"/>
      <c r="C38" s="553"/>
      <c r="D38" s="554"/>
      <c r="E38" s="274" t="s">
        <v>1003</v>
      </c>
      <c r="F38" s="74">
        <v>0</v>
      </c>
      <c r="G38" s="645">
        <v>0</v>
      </c>
      <c r="H38" s="646"/>
      <c r="I38" s="74">
        <v>0</v>
      </c>
      <c r="J38" s="74">
        <v>0</v>
      </c>
      <c r="K38" s="74">
        <v>0</v>
      </c>
      <c r="L38" s="74">
        <v>0</v>
      </c>
      <c r="M38" s="74">
        <v>0</v>
      </c>
      <c r="N38" s="78">
        <f t="shared" ref="N38:N54" si="3">SUM(F38:M38)</f>
        <v>0</v>
      </c>
      <c r="O38" s="633"/>
    </row>
    <row r="39" spans="1:25" ht="38.35" customHeight="1">
      <c r="A39" s="552" t="s">
        <v>805</v>
      </c>
      <c r="B39" s="553"/>
      <c r="C39" s="553"/>
      <c r="D39" s="554"/>
      <c r="E39" s="274" t="s">
        <v>1004</v>
      </c>
      <c r="F39" s="74">
        <v>0</v>
      </c>
      <c r="G39" s="645">
        <v>0</v>
      </c>
      <c r="H39" s="646"/>
      <c r="I39" s="74">
        <v>0</v>
      </c>
      <c r="J39" s="74">
        <v>0</v>
      </c>
      <c r="K39" s="74">
        <v>0</v>
      </c>
      <c r="L39" s="74">
        <v>0</v>
      </c>
      <c r="M39" s="74">
        <v>0</v>
      </c>
      <c r="N39" s="78">
        <f t="shared" si="3"/>
        <v>0</v>
      </c>
      <c r="O39" s="633"/>
    </row>
    <row r="40" spans="1:25" ht="26.2" customHeight="1">
      <c r="A40" s="552" t="s">
        <v>806</v>
      </c>
      <c r="B40" s="553"/>
      <c r="C40" s="553"/>
      <c r="D40" s="554"/>
      <c r="E40" s="274" t="s">
        <v>1005</v>
      </c>
      <c r="F40" s="74">
        <v>0</v>
      </c>
      <c r="G40" s="645">
        <v>0</v>
      </c>
      <c r="H40" s="646"/>
      <c r="I40" s="74">
        <v>0</v>
      </c>
      <c r="J40" s="74">
        <v>0</v>
      </c>
      <c r="K40" s="74">
        <v>0</v>
      </c>
      <c r="L40" s="74">
        <v>0</v>
      </c>
      <c r="M40" s="74">
        <v>0</v>
      </c>
      <c r="N40" s="78">
        <f t="shared" si="3"/>
        <v>0</v>
      </c>
      <c r="O40" s="633"/>
    </row>
    <row r="41" spans="1:25" ht="26.2" customHeight="1">
      <c r="A41" s="552" t="s">
        <v>807</v>
      </c>
      <c r="B41" s="553"/>
      <c r="C41" s="553"/>
      <c r="D41" s="554"/>
      <c r="E41" s="273" t="s">
        <v>1006</v>
      </c>
      <c r="F41" s="74">
        <v>0</v>
      </c>
      <c r="G41" s="645">
        <v>0</v>
      </c>
      <c r="H41" s="646"/>
      <c r="I41" s="74">
        <v>0</v>
      </c>
      <c r="J41" s="74">
        <v>0</v>
      </c>
      <c r="K41" s="74">
        <v>0</v>
      </c>
      <c r="L41" s="74">
        <v>0</v>
      </c>
      <c r="M41" s="74">
        <v>0</v>
      </c>
      <c r="N41" s="78">
        <f t="shared" si="3"/>
        <v>0</v>
      </c>
      <c r="O41" s="633"/>
    </row>
    <row r="42" spans="1:25" ht="69.099999999999994" customHeight="1">
      <c r="A42" s="524" t="s">
        <v>994</v>
      </c>
      <c r="B42" s="525"/>
      <c r="C42" s="525"/>
      <c r="D42" s="526"/>
      <c r="E42" s="276" t="s">
        <v>942</v>
      </c>
      <c r="F42" s="159" t="s">
        <v>856</v>
      </c>
      <c r="G42" s="524" t="s">
        <v>852</v>
      </c>
      <c r="H42" s="526"/>
      <c r="I42" s="159" t="s">
        <v>853</v>
      </c>
      <c r="J42" s="159" t="s">
        <v>857</v>
      </c>
      <c r="K42" s="159" t="s">
        <v>854</v>
      </c>
      <c r="L42" s="159" t="s">
        <v>855</v>
      </c>
      <c r="M42" s="148" t="s">
        <v>961</v>
      </c>
      <c r="N42" s="24" t="s">
        <v>792</v>
      </c>
      <c r="O42" s="326" t="s">
        <v>420</v>
      </c>
      <c r="P42" s="321"/>
      <c r="Q42" s="321"/>
      <c r="R42" s="321"/>
    </row>
    <row r="43" spans="1:25" s="118" customFormat="1" ht="11.35" customHeight="1">
      <c r="A43" s="615">
        <v>1</v>
      </c>
      <c r="B43" s="616"/>
      <c r="C43" s="616"/>
      <c r="D43" s="617"/>
      <c r="E43" s="277">
        <v>2</v>
      </c>
      <c r="F43" s="47">
        <v>3</v>
      </c>
      <c r="G43" s="615">
        <v>4</v>
      </c>
      <c r="H43" s="617"/>
      <c r="I43" s="47">
        <v>5</v>
      </c>
      <c r="J43" s="47">
        <v>6</v>
      </c>
      <c r="K43" s="70">
        <v>7</v>
      </c>
      <c r="L43" s="70" t="s">
        <v>52</v>
      </c>
      <c r="M43" s="70">
        <v>9</v>
      </c>
      <c r="N43" s="70">
        <v>10</v>
      </c>
      <c r="P43" s="321"/>
      <c r="Q43" s="321"/>
      <c r="R43" s="321"/>
      <c r="S43" s="322"/>
      <c r="T43" s="322"/>
      <c r="U43" s="322"/>
      <c r="V43" s="322"/>
      <c r="W43" s="322"/>
      <c r="X43" s="322"/>
      <c r="Y43" s="322"/>
    </row>
    <row r="44" spans="1:25" ht="37.5" customHeight="1">
      <c r="A44" s="552" t="s">
        <v>808</v>
      </c>
      <c r="B44" s="553"/>
      <c r="C44" s="553"/>
      <c r="D44" s="554"/>
      <c r="E44" s="273" t="s">
        <v>1007</v>
      </c>
      <c r="F44" s="74">
        <v>0</v>
      </c>
      <c r="G44" s="645">
        <v>0</v>
      </c>
      <c r="H44" s="646"/>
      <c r="I44" s="74">
        <v>0</v>
      </c>
      <c r="J44" s="74">
        <v>0</v>
      </c>
      <c r="K44" s="74">
        <v>0</v>
      </c>
      <c r="L44" s="74">
        <v>0</v>
      </c>
      <c r="M44" s="74">
        <v>0</v>
      </c>
      <c r="N44" s="78">
        <f t="shared" si="3"/>
        <v>0</v>
      </c>
      <c r="O44" s="326"/>
      <c r="P44" s="324"/>
      <c r="Q44" s="321"/>
      <c r="R44" s="321"/>
    </row>
    <row r="45" spans="1:25" ht="12.95" customHeight="1">
      <c r="A45" s="552" t="s">
        <v>800</v>
      </c>
      <c r="B45" s="553"/>
      <c r="C45" s="553"/>
      <c r="D45" s="554"/>
      <c r="E45" s="274" t="s">
        <v>1008</v>
      </c>
      <c r="F45" s="74">
        <v>0</v>
      </c>
      <c r="G45" s="645">
        <v>0</v>
      </c>
      <c r="H45" s="646"/>
      <c r="I45" s="74">
        <v>0</v>
      </c>
      <c r="J45" s="74">
        <v>0</v>
      </c>
      <c r="K45" s="74">
        <v>0</v>
      </c>
      <c r="L45" s="74">
        <v>0</v>
      </c>
      <c r="M45" s="74">
        <v>0</v>
      </c>
      <c r="N45" s="78">
        <f t="shared" si="3"/>
        <v>0</v>
      </c>
      <c r="O45" s="627" t="s">
        <v>313</v>
      </c>
      <c r="P45" s="628"/>
      <c r="Q45" s="321"/>
      <c r="R45" s="321"/>
    </row>
    <row r="46" spans="1:25" ht="12.95" customHeight="1">
      <c r="A46" s="655"/>
      <c r="B46" s="656"/>
      <c r="C46" s="656"/>
      <c r="D46" s="657"/>
      <c r="E46" s="274" t="s">
        <v>1009</v>
      </c>
      <c r="F46" s="74">
        <v>0</v>
      </c>
      <c r="G46" s="645">
        <v>0</v>
      </c>
      <c r="H46" s="646"/>
      <c r="I46" s="84">
        <v>0</v>
      </c>
      <c r="J46" s="74">
        <v>0</v>
      </c>
      <c r="K46" s="74">
        <v>0</v>
      </c>
      <c r="L46" s="74">
        <v>0</v>
      </c>
      <c r="M46" s="74">
        <v>0</v>
      </c>
      <c r="N46" s="78">
        <f t="shared" si="3"/>
        <v>0</v>
      </c>
      <c r="O46" s="627"/>
      <c r="P46" s="628"/>
    </row>
    <row r="47" spans="1:25" ht="12.95" customHeight="1">
      <c r="A47" s="655"/>
      <c r="B47" s="656"/>
      <c r="C47" s="656"/>
      <c r="D47" s="657"/>
      <c r="E47" s="274" t="s">
        <v>1010</v>
      </c>
      <c r="F47" s="74">
        <v>0</v>
      </c>
      <c r="G47" s="645">
        <v>0</v>
      </c>
      <c r="H47" s="646"/>
      <c r="I47" s="74">
        <v>0</v>
      </c>
      <c r="J47" s="74">
        <v>0</v>
      </c>
      <c r="K47" s="74">
        <v>0</v>
      </c>
      <c r="L47" s="74">
        <v>0</v>
      </c>
      <c r="M47" s="74">
        <v>0</v>
      </c>
      <c r="N47" s="78">
        <f t="shared" si="3"/>
        <v>0</v>
      </c>
      <c r="O47" s="627"/>
      <c r="P47" s="628"/>
    </row>
    <row r="48" spans="1:25" ht="12.95" customHeight="1">
      <c r="A48" s="658" t="s">
        <v>809</v>
      </c>
      <c r="B48" s="659"/>
      <c r="C48" s="659"/>
      <c r="D48" s="660"/>
      <c r="E48" s="273" t="s">
        <v>988</v>
      </c>
      <c r="F48" s="74">
        <v>0</v>
      </c>
      <c r="G48" s="645">
        <v>0</v>
      </c>
      <c r="H48" s="646"/>
      <c r="I48" s="74">
        <v>0</v>
      </c>
      <c r="J48" s="74">
        <v>0</v>
      </c>
      <c r="K48" s="74">
        <v>0</v>
      </c>
      <c r="L48" s="74">
        <v>0</v>
      </c>
      <c r="M48" s="74">
        <v>0</v>
      </c>
      <c r="N48" s="78">
        <f t="shared" si="3"/>
        <v>0</v>
      </c>
      <c r="O48" s="627"/>
      <c r="P48" s="628"/>
    </row>
    <row r="49" spans="1:23" ht="12.95" customHeight="1">
      <c r="A49" s="658" t="s">
        <v>810</v>
      </c>
      <c r="B49" s="659"/>
      <c r="C49" s="659"/>
      <c r="D49" s="660"/>
      <c r="E49" s="273" t="s">
        <v>989</v>
      </c>
      <c r="F49" s="74">
        <v>0</v>
      </c>
      <c r="G49" s="645">
        <v>0</v>
      </c>
      <c r="H49" s="646"/>
      <c r="I49" s="74">
        <v>0</v>
      </c>
      <c r="J49" s="74">
        <v>0</v>
      </c>
      <c r="K49" s="74">
        <v>0</v>
      </c>
      <c r="L49" s="74">
        <v>0</v>
      </c>
      <c r="M49" s="74">
        <v>0</v>
      </c>
      <c r="N49" s="78">
        <f t="shared" si="3"/>
        <v>0</v>
      </c>
      <c r="O49" s="627"/>
      <c r="P49" s="628"/>
    </row>
    <row r="50" spans="1:23" ht="24.1" customHeight="1">
      <c r="A50" s="684" t="s">
        <v>811</v>
      </c>
      <c r="B50" s="664"/>
      <c r="C50" s="664"/>
      <c r="D50" s="665"/>
      <c r="E50" s="273" t="s">
        <v>990</v>
      </c>
      <c r="F50" s="74">
        <v>0</v>
      </c>
      <c r="G50" s="645">
        <v>0</v>
      </c>
      <c r="H50" s="646"/>
      <c r="I50" s="74">
        <v>0</v>
      </c>
      <c r="J50" s="74">
        <v>0</v>
      </c>
      <c r="K50" s="74">
        <v>-6</v>
      </c>
      <c r="L50" s="74">
        <v>6</v>
      </c>
      <c r="M50" s="74">
        <v>0</v>
      </c>
      <c r="N50" s="78">
        <f t="shared" si="3"/>
        <v>0</v>
      </c>
      <c r="O50" s="393"/>
      <c r="P50" s="321"/>
    </row>
    <row r="51" spans="1:23" ht="15.1" customHeight="1">
      <c r="A51" s="684" t="s">
        <v>861</v>
      </c>
      <c r="B51" s="664"/>
      <c r="C51" s="682">
        <f>DATE(YEAR(Баланс!K5)-1,MONTH(Баланс!K5),DAY(Баланс!K5))</f>
        <v>44196</v>
      </c>
      <c r="D51" s="683"/>
      <c r="E51" s="273" t="s">
        <v>812</v>
      </c>
      <c r="F51" s="80">
        <f>F21+F23+F35+F48+F49+F50</f>
        <v>758</v>
      </c>
      <c r="G51" s="650">
        <f>G21+G23+G35+G48+G49+G50</f>
        <v>0</v>
      </c>
      <c r="H51" s="651"/>
      <c r="I51" s="80">
        <f t="shared" ref="I51:N51" si="4">I21+I23+I35+I48+I49+I50</f>
        <v>0</v>
      </c>
      <c r="J51" s="80">
        <f t="shared" si="4"/>
        <v>556</v>
      </c>
      <c r="K51" s="80">
        <f t="shared" si="4"/>
        <v>17534</v>
      </c>
      <c r="L51" s="80">
        <f t="shared" si="4"/>
        <v>-11481</v>
      </c>
      <c r="M51" s="80">
        <f t="shared" si="4"/>
        <v>0</v>
      </c>
      <c r="N51" s="80">
        <f t="shared" si="4"/>
        <v>7367</v>
      </c>
      <c r="O51" s="626"/>
      <c r="Q51" s="121"/>
      <c r="R51" s="121"/>
      <c r="S51" s="121"/>
      <c r="T51" s="121"/>
      <c r="U51" s="121"/>
      <c r="V51" s="121"/>
      <c r="W51" s="121"/>
    </row>
    <row r="52" spans="1:23" ht="36" customHeight="1">
      <c r="A52" s="482" t="s">
        <v>74</v>
      </c>
      <c r="B52" s="483"/>
      <c r="C52" s="682">
        <f>Баланс!G33</f>
        <v>44196</v>
      </c>
      <c r="D52" s="683"/>
      <c r="E52" s="273" t="s">
        <v>776</v>
      </c>
      <c r="F52" s="390">
        <f>IF(OR(Баланс!$I$2="I",Баланс!$I$2="II",Баланс!$I$2="III",Баланс!$I$2="IV"),0,F51)</f>
        <v>758</v>
      </c>
      <c r="G52" s="698">
        <f>IF(OR(Баланс!$I$2="I",Баланс!$I$2="II",Баланс!$I$2="III",Баланс!$I$2="IV"),0,G51)</f>
        <v>0</v>
      </c>
      <c r="H52" s="699"/>
      <c r="I52" s="394">
        <f>IF(OR(Баланс!$I$2="I",Баланс!$I$2="II",Баланс!$I$2="III",Баланс!$I$2="IV"),0,I51)</f>
        <v>0</v>
      </c>
      <c r="J52" s="390">
        <f>IF(OR(Баланс!$I$2="I",Баланс!$I$2="II",Баланс!$I$2="III",Баланс!$I$2="IV"),0,J51)</f>
        <v>556</v>
      </c>
      <c r="K52" s="390">
        <v>17534</v>
      </c>
      <c r="L52" s="390">
        <v>-11481</v>
      </c>
      <c r="M52" s="390">
        <v>0</v>
      </c>
      <c r="N52" s="440">
        <v>7367</v>
      </c>
      <c r="O52" s="626"/>
    </row>
    <row r="53" spans="1:23" ht="26.2" customHeight="1">
      <c r="A53" s="658" t="s">
        <v>794</v>
      </c>
      <c r="B53" s="659"/>
      <c r="C53" s="659"/>
      <c r="D53" s="660"/>
      <c r="E53" s="274" t="s">
        <v>813</v>
      </c>
      <c r="F53" s="74">
        <v>0</v>
      </c>
      <c r="G53" s="645">
        <v>0</v>
      </c>
      <c r="H53" s="646"/>
      <c r="I53" s="74">
        <v>0</v>
      </c>
      <c r="J53" s="74">
        <v>0</v>
      </c>
      <c r="K53" s="74">
        <v>0</v>
      </c>
      <c r="L53" s="74">
        <v>0</v>
      </c>
      <c r="M53" s="74">
        <v>0</v>
      </c>
      <c r="N53" s="78">
        <f t="shared" si="3"/>
        <v>0</v>
      </c>
      <c r="O53" s="121"/>
      <c r="P53" s="321"/>
    </row>
    <row r="54" spans="1:23" ht="25.6" customHeight="1">
      <c r="A54" s="684" t="s">
        <v>795</v>
      </c>
      <c r="B54" s="664"/>
      <c r="C54" s="664"/>
      <c r="D54" s="665"/>
      <c r="E54" s="274" t="s">
        <v>814</v>
      </c>
      <c r="F54" s="74">
        <v>0</v>
      </c>
      <c r="G54" s="645">
        <v>0</v>
      </c>
      <c r="H54" s="646"/>
      <c r="I54" s="74">
        <v>0</v>
      </c>
      <c r="J54" s="74">
        <v>0</v>
      </c>
      <c r="K54" s="74">
        <v>0</v>
      </c>
      <c r="L54" s="74">
        <v>-613</v>
      </c>
      <c r="M54" s="74">
        <v>0</v>
      </c>
      <c r="N54" s="78">
        <f t="shared" si="3"/>
        <v>-613</v>
      </c>
      <c r="O54" s="319" t="str">
        <f>IF(O55&gt;0,"ВНИМАНИЕ!","")</f>
        <v/>
      </c>
      <c r="P54" s="321"/>
      <c r="Q54" s="152">
        <v>3</v>
      </c>
      <c r="R54" s="152">
        <v>4</v>
      </c>
      <c r="S54" s="152">
        <v>5</v>
      </c>
      <c r="T54" s="152">
        <v>6</v>
      </c>
      <c r="U54" s="152">
        <v>7</v>
      </c>
      <c r="V54" s="152">
        <v>8</v>
      </c>
      <c r="W54" s="152">
        <v>9</v>
      </c>
    </row>
    <row r="55" spans="1:23" ht="15.1" customHeight="1">
      <c r="A55" s="476" t="s">
        <v>75</v>
      </c>
      <c r="B55" s="664"/>
      <c r="C55" s="664"/>
      <c r="D55" s="665"/>
      <c r="E55" s="680" t="s">
        <v>815</v>
      </c>
      <c r="F55" s="624">
        <f>Баланс!$G$70</f>
        <v>758</v>
      </c>
      <c r="G55" s="692">
        <f>Баланс!$G$71</f>
        <v>0</v>
      </c>
      <c r="H55" s="693"/>
      <c r="I55" s="647">
        <f>Баланс!$G$72</f>
        <v>0</v>
      </c>
      <c r="J55" s="624">
        <f>Баланс!$G$73</f>
        <v>556</v>
      </c>
      <c r="K55" s="624">
        <f>Баланс!$G$74</f>
        <v>17534</v>
      </c>
      <c r="L55" s="624">
        <f>Баланс!$G$75</f>
        <v>-12094</v>
      </c>
      <c r="M55" s="624">
        <f>Баланс!$G$76</f>
        <v>0</v>
      </c>
      <c r="N55" s="624">
        <f>F55-G55-I55+J55+K55+L55+M55</f>
        <v>6754</v>
      </c>
      <c r="O55" s="632">
        <f>IF(OR(Q56=1,R56=1,S56=1,T56=1,U56=1,V56=1,W56=1),"Желтая заливка ячейки означает, что сумма стр. 110, 120, 130  по данной графе не равна значению, перенесенному из графы 4 строк 410 - 470 Баланса!",0)</f>
        <v>0</v>
      </c>
      <c r="Q55" s="121">
        <f>F52+F53+F54</f>
        <v>758</v>
      </c>
      <c r="R55" s="325">
        <f>G53-G52+G54</f>
        <v>0</v>
      </c>
      <c r="S55" s="121">
        <f>I53-I52+I54</f>
        <v>0</v>
      </c>
      <c r="T55" s="121">
        <f>J52+J53+J54</f>
        <v>556</v>
      </c>
      <c r="U55" s="121">
        <f>K52+K53+K54</f>
        <v>17534</v>
      </c>
      <c r="V55" s="121">
        <f>L52+L53+L54</f>
        <v>-12094</v>
      </c>
      <c r="W55" s="121">
        <f>M52+M53+M54</f>
        <v>0</v>
      </c>
    </row>
    <row r="56" spans="1:23" ht="15.1" customHeight="1">
      <c r="A56" s="661">
        <f>Баланс!G33</f>
        <v>44196</v>
      </c>
      <c r="B56" s="662"/>
      <c r="C56" s="662"/>
      <c r="D56" s="663"/>
      <c r="E56" s="681"/>
      <c r="F56" s="625"/>
      <c r="G56" s="694"/>
      <c r="H56" s="695"/>
      <c r="I56" s="648"/>
      <c r="J56" s="625"/>
      <c r="K56" s="625"/>
      <c r="L56" s="625"/>
      <c r="M56" s="625"/>
      <c r="N56" s="625"/>
      <c r="O56" s="632"/>
      <c r="Q56" s="152">
        <f>IF(Q55&lt;&gt;F55,1,0)</f>
        <v>0</v>
      </c>
      <c r="R56" s="152">
        <f>IF(R55&lt;&gt;G55,1,0)</f>
        <v>0</v>
      </c>
      <c r="S56" s="152">
        <f>IF(S55&lt;&gt;I55,1,0)</f>
        <v>0</v>
      </c>
      <c r="T56" s="152">
        <f>IF(T55&lt;&gt;J55,1,0)</f>
        <v>0</v>
      </c>
      <c r="U56" s="152">
        <f>IF(U55&lt;&gt;K55,1,0)</f>
        <v>0</v>
      </c>
      <c r="V56" s="152">
        <f>IF(V55&lt;&gt;L55,1,0)</f>
        <v>0</v>
      </c>
      <c r="W56" s="152">
        <f>IF(W55&lt;&gt;M55,1,0)</f>
        <v>0</v>
      </c>
    </row>
    <row r="57" spans="1:23" ht="14.1" customHeight="1">
      <c r="A57" s="209" t="s">
        <v>858</v>
      </c>
      <c r="B57" s="688" t="str">
        <f>CONCATENATE(G6," ","-"," ",I6," ",YEAR(J6)," года")</f>
        <v>январь - декабрь 2021 года</v>
      </c>
      <c r="C57" s="688"/>
      <c r="D57" s="689"/>
      <c r="E57" s="274"/>
      <c r="F57" s="164"/>
      <c r="G57" s="696"/>
      <c r="H57" s="697"/>
      <c r="I57" s="164"/>
      <c r="J57" s="164"/>
      <c r="K57" s="210"/>
      <c r="L57" s="210"/>
      <c r="M57" s="210"/>
      <c r="N57" s="441"/>
    </row>
    <row r="58" spans="1:23" ht="25.6" customHeight="1">
      <c r="A58" s="685" t="s">
        <v>859</v>
      </c>
      <c r="B58" s="686"/>
      <c r="C58" s="686"/>
      <c r="D58" s="687"/>
      <c r="E58" s="275" t="s">
        <v>816</v>
      </c>
      <c r="F58" s="79">
        <f>SUM(F59:F68)</f>
        <v>0</v>
      </c>
      <c r="G58" s="674">
        <f>SUM(G59:H68)</f>
        <v>0</v>
      </c>
      <c r="H58" s="675"/>
      <c r="I58" s="79">
        <f t="shared" ref="I58:N58" si="5">SUM(I59:I68)</f>
        <v>0</v>
      </c>
      <c r="J58" s="79">
        <f t="shared" si="5"/>
        <v>0</v>
      </c>
      <c r="K58" s="79">
        <f t="shared" si="5"/>
        <v>2539</v>
      </c>
      <c r="L58" s="79">
        <f t="shared" si="5"/>
        <v>0</v>
      </c>
      <c r="M58" s="79">
        <f t="shared" si="5"/>
        <v>0</v>
      </c>
      <c r="N58" s="79">
        <f t="shared" si="5"/>
        <v>2539</v>
      </c>
      <c r="O58" s="122"/>
    </row>
    <row r="59" spans="1:23" ht="12.95" customHeight="1">
      <c r="A59" s="564" t="s">
        <v>943</v>
      </c>
      <c r="B59" s="565"/>
      <c r="C59" s="565"/>
      <c r="D59" s="566"/>
      <c r="E59" s="274"/>
      <c r="F59" s="635">
        <v>0</v>
      </c>
      <c r="G59" s="641">
        <v>0</v>
      </c>
      <c r="H59" s="642"/>
      <c r="I59" s="635">
        <v>0</v>
      </c>
      <c r="J59" s="635">
        <v>0</v>
      </c>
      <c r="K59" s="635">
        <v>0</v>
      </c>
      <c r="L59" s="635">
        <v>0</v>
      </c>
      <c r="M59" s="635">
        <v>0</v>
      </c>
      <c r="N59" s="624">
        <f>SUM(F59:M60)</f>
        <v>0</v>
      </c>
    </row>
    <row r="60" spans="1:23" ht="12.95" customHeight="1">
      <c r="A60" s="567" t="s">
        <v>817</v>
      </c>
      <c r="B60" s="568"/>
      <c r="C60" s="568"/>
      <c r="D60" s="569"/>
      <c r="E60" s="275" t="s">
        <v>818</v>
      </c>
      <c r="F60" s="636"/>
      <c r="G60" s="643"/>
      <c r="H60" s="644"/>
      <c r="I60" s="636"/>
      <c r="J60" s="636"/>
      <c r="K60" s="636"/>
      <c r="L60" s="636"/>
      <c r="M60" s="636"/>
      <c r="N60" s="625"/>
      <c r="O60" s="120" t="str">
        <f>IF(OR(O62&gt;0,O61&gt;0),"ВНИМАНИЕ!","")</f>
        <v/>
      </c>
    </row>
    <row r="61" spans="1:23" ht="27" customHeight="1">
      <c r="A61" s="552" t="s">
        <v>796</v>
      </c>
      <c r="B61" s="553"/>
      <c r="C61" s="553"/>
      <c r="D61" s="554"/>
      <c r="E61" s="274" t="s">
        <v>819</v>
      </c>
      <c r="F61" s="76">
        <v>0</v>
      </c>
      <c r="G61" s="645">
        <v>0</v>
      </c>
      <c r="H61" s="646"/>
      <c r="I61" s="76">
        <v>0</v>
      </c>
      <c r="J61" s="76">
        <v>0</v>
      </c>
      <c r="K61" s="76">
        <v>2539</v>
      </c>
      <c r="L61" s="76">
        <v>0</v>
      </c>
      <c r="M61" s="76">
        <v>0</v>
      </c>
      <c r="N61" s="82">
        <f t="shared" ref="N61:N68" si="6">SUM(F61:M61)</f>
        <v>2539</v>
      </c>
      <c r="O61" s="121">
        <f>IF(ABS($K$61)-ABS($K$72)=ABS(Прил.2!$G$58),0,"разность стр.152 гр. 7 и стр. 162 гр. 7 не равна стр. 220 гр.3 Приложения 2!")</f>
        <v>0</v>
      </c>
    </row>
    <row r="62" spans="1:23" ht="37.5" customHeight="1">
      <c r="A62" s="552" t="s">
        <v>797</v>
      </c>
      <c r="B62" s="553"/>
      <c r="C62" s="553"/>
      <c r="D62" s="554"/>
      <c r="E62" s="274" t="s">
        <v>820</v>
      </c>
      <c r="F62" s="74">
        <v>0</v>
      </c>
      <c r="G62" s="645">
        <v>0</v>
      </c>
      <c r="H62" s="646"/>
      <c r="I62" s="74">
        <v>0</v>
      </c>
      <c r="J62" s="74">
        <v>0</v>
      </c>
      <c r="K62" s="74">
        <v>0</v>
      </c>
      <c r="L62" s="74">
        <v>0</v>
      </c>
      <c r="M62" s="74">
        <v>0</v>
      </c>
      <c r="N62" s="82">
        <f t="shared" si="6"/>
        <v>0</v>
      </c>
      <c r="O62" s="121"/>
    </row>
    <row r="63" spans="1:23" ht="12.95" customHeight="1">
      <c r="A63" s="552" t="s">
        <v>860</v>
      </c>
      <c r="B63" s="553"/>
      <c r="C63" s="553"/>
      <c r="D63" s="554"/>
      <c r="E63" s="274" t="s">
        <v>821</v>
      </c>
      <c r="F63" s="74">
        <v>0</v>
      </c>
      <c r="G63" s="645">
        <v>0</v>
      </c>
      <c r="H63" s="646"/>
      <c r="I63" s="74">
        <v>0</v>
      </c>
      <c r="J63" s="74">
        <v>0</v>
      </c>
      <c r="K63" s="74">
        <v>0</v>
      </c>
      <c r="L63" s="74">
        <v>0</v>
      </c>
      <c r="M63" s="74">
        <v>0</v>
      </c>
      <c r="N63" s="82">
        <f t="shared" si="6"/>
        <v>0</v>
      </c>
      <c r="O63" s="629" t="s">
        <v>233</v>
      </c>
    </row>
    <row r="64" spans="1:23" ht="25.6" customHeight="1">
      <c r="A64" s="552" t="s">
        <v>798</v>
      </c>
      <c r="B64" s="553"/>
      <c r="C64" s="553"/>
      <c r="D64" s="554"/>
      <c r="E64" s="274" t="s">
        <v>822</v>
      </c>
      <c r="F64" s="74">
        <v>0</v>
      </c>
      <c r="G64" s="645">
        <v>0</v>
      </c>
      <c r="H64" s="646"/>
      <c r="I64" s="74">
        <v>0</v>
      </c>
      <c r="J64" s="74">
        <v>0</v>
      </c>
      <c r="K64" s="74">
        <v>0</v>
      </c>
      <c r="L64" s="74">
        <v>0</v>
      </c>
      <c r="M64" s="74">
        <v>0</v>
      </c>
      <c r="N64" s="82">
        <f t="shared" si="6"/>
        <v>0</v>
      </c>
      <c r="O64" s="631"/>
    </row>
    <row r="65" spans="1:18" ht="38.35" customHeight="1">
      <c r="A65" s="552" t="s">
        <v>799</v>
      </c>
      <c r="B65" s="553"/>
      <c r="C65" s="553"/>
      <c r="D65" s="554"/>
      <c r="E65" s="274" t="s">
        <v>823</v>
      </c>
      <c r="F65" s="74">
        <v>0</v>
      </c>
      <c r="G65" s="645">
        <v>0</v>
      </c>
      <c r="H65" s="646"/>
      <c r="I65" s="74">
        <v>0</v>
      </c>
      <c r="J65" s="74">
        <v>0</v>
      </c>
      <c r="K65" s="74">
        <v>0</v>
      </c>
      <c r="L65" s="74">
        <v>0</v>
      </c>
      <c r="M65" s="74">
        <v>0</v>
      </c>
      <c r="N65" s="82">
        <f t="shared" si="6"/>
        <v>0</v>
      </c>
      <c r="O65" s="631"/>
    </row>
    <row r="66" spans="1:18" ht="12.95" customHeight="1">
      <c r="A66" s="552" t="s">
        <v>800</v>
      </c>
      <c r="B66" s="553"/>
      <c r="C66" s="553"/>
      <c r="D66" s="554"/>
      <c r="E66" s="274" t="s">
        <v>824</v>
      </c>
      <c r="F66" s="74">
        <v>0</v>
      </c>
      <c r="G66" s="645">
        <v>0</v>
      </c>
      <c r="H66" s="646"/>
      <c r="I66" s="74">
        <v>0</v>
      </c>
      <c r="J66" s="74">
        <v>0</v>
      </c>
      <c r="K66" s="74">
        <v>0</v>
      </c>
      <c r="L66" s="74">
        <v>0</v>
      </c>
      <c r="M66" s="74">
        <v>0</v>
      </c>
      <c r="N66" s="82">
        <f t="shared" si="6"/>
        <v>0</v>
      </c>
      <c r="O66" s="631"/>
    </row>
    <row r="67" spans="1:18" ht="12.95" customHeight="1">
      <c r="A67" s="655"/>
      <c r="B67" s="656"/>
      <c r="C67" s="656"/>
      <c r="D67" s="657"/>
      <c r="E67" s="274" t="s">
        <v>825</v>
      </c>
      <c r="F67" s="74">
        <v>0</v>
      </c>
      <c r="G67" s="645">
        <v>0</v>
      </c>
      <c r="H67" s="646"/>
      <c r="I67" s="74">
        <v>0</v>
      </c>
      <c r="J67" s="74">
        <v>0</v>
      </c>
      <c r="K67" s="74">
        <v>0</v>
      </c>
      <c r="L67" s="74">
        <v>0</v>
      </c>
      <c r="M67" s="74">
        <v>0</v>
      </c>
      <c r="N67" s="82">
        <f t="shared" si="6"/>
        <v>0</v>
      </c>
      <c r="O67" s="631"/>
    </row>
    <row r="68" spans="1:18" ht="12.95" customHeight="1">
      <c r="A68" s="655"/>
      <c r="B68" s="656"/>
      <c r="C68" s="656"/>
      <c r="D68" s="657"/>
      <c r="E68" s="274" t="s">
        <v>826</v>
      </c>
      <c r="F68" s="74">
        <v>0</v>
      </c>
      <c r="G68" s="645">
        <v>0</v>
      </c>
      <c r="H68" s="646"/>
      <c r="I68" s="74">
        <v>0</v>
      </c>
      <c r="J68" s="74">
        <v>0</v>
      </c>
      <c r="K68" s="74">
        <v>0</v>
      </c>
      <c r="L68" s="74">
        <v>0</v>
      </c>
      <c r="M68" s="74">
        <v>0</v>
      </c>
      <c r="N68" s="82">
        <f t="shared" si="6"/>
        <v>0</v>
      </c>
      <c r="O68" s="631"/>
    </row>
    <row r="69" spans="1:18" ht="26.2" customHeight="1">
      <c r="A69" s="658" t="s">
        <v>803</v>
      </c>
      <c r="B69" s="659"/>
      <c r="C69" s="659"/>
      <c r="D69" s="660"/>
      <c r="E69" s="274" t="s">
        <v>827</v>
      </c>
      <c r="F69" s="78">
        <f>SUM(F70:F79)</f>
        <v>0</v>
      </c>
      <c r="G69" s="650">
        <f>SUM(G70:H79)</f>
        <v>0</v>
      </c>
      <c r="H69" s="651"/>
      <c r="I69" s="78">
        <f t="shared" ref="I69:N69" si="7">SUM(I70:I79)</f>
        <v>0</v>
      </c>
      <c r="J69" s="78">
        <f t="shared" si="7"/>
        <v>0</v>
      </c>
      <c r="K69" s="78">
        <f t="shared" si="7"/>
        <v>0</v>
      </c>
      <c r="L69" s="78">
        <f t="shared" si="7"/>
        <v>-10313</v>
      </c>
      <c r="M69" s="78">
        <f t="shared" si="7"/>
        <v>0</v>
      </c>
      <c r="N69" s="78">
        <f t="shared" si="7"/>
        <v>-10313</v>
      </c>
    </row>
    <row r="70" spans="1:18" ht="12.95" customHeight="1">
      <c r="A70" s="564" t="s">
        <v>943</v>
      </c>
      <c r="B70" s="565"/>
      <c r="C70" s="565"/>
      <c r="D70" s="566"/>
      <c r="E70" s="274"/>
      <c r="F70" s="635">
        <v>0</v>
      </c>
      <c r="G70" s="641">
        <v>0</v>
      </c>
      <c r="H70" s="642"/>
      <c r="I70" s="635">
        <v>0</v>
      </c>
      <c r="J70" s="635">
        <v>0</v>
      </c>
      <c r="K70" s="635">
        <v>0</v>
      </c>
      <c r="L70" s="635">
        <v>-10313</v>
      </c>
      <c r="M70" s="635">
        <v>0</v>
      </c>
      <c r="N70" s="624">
        <f>SUM(F70:M71)</f>
        <v>-10313</v>
      </c>
      <c r="O70" s="629" t="s">
        <v>234</v>
      </c>
    </row>
    <row r="71" spans="1:18" ht="12.95" customHeight="1">
      <c r="A71" s="567" t="s">
        <v>804</v>
      </c>
      <c r="B71" s="568"/>
      <c r="C71" s="568"/>
      <c r="D71" s="569"/>
      <c r="E71" s="275" t="s">
        <v>828</v>
      </c>
      <c r="F71" s="636"/>
      <c r="G71" s="643"/>
      <c r="H71" s="644"/>
      <c r="I71" s="636"/>
      <c r="J71" s="636"/>
      <c r="K71" s="636"/>
      <c r="L71" s="636"/>
      <c r="M71" s="636"/>
      <c r="N71" s="625"/>
      <c r="O71" s="630"/>
    </row>
    <row r="72" spans="1:18" ht="27" customHeight="1">
      <c r="A72" s="552" t="s">
        <v>796</v>
      </c>
      <c r="B72" s="553"/>
      <c r="C72" s="553"/>
      <c r="D72" s="554"/>
      <c r="E72" s="274" t="s">
        <v>829</v>
      </c>
      <c r="F72" s="76">
        <v>0</v>
      </c>
      <c r="G72" s="645">
        <v>0</v>
      </c>
      <c r="H72" s="646"/>
      <c r="I72" s="76">
        <v>0</v>
      </c>
      <c r="J72" s="76">
        <v>0</v>
      </c>
      <c r="K72" s="76">
        <v>0</v>
      </c>
      <c r="L72" s="76">
        <v>0</v>
      </c>
      <c r="M72" s="76">
        <v>0</v>
      </c>
      <c r="N72" s="82">
        <f t="shared" ref="N72:N84" si="8">SUM(F72:M72)</f>
        <v>0</v>
      </c>
      <c r="O72" s="630"/>
    </row>
    <row r="73" spans="1:18" ht="38.35" customHeight="1">
      <c r="A73" s="552" t="s">
        <v>805</v>
      </c>
      <c r="B73" s="553"/>
      <c r="C73" s="553"/>
      <c r="D73" s="554"/>
      <c r="E73" s="274" t="s">
        <v>830</v>
      </c>
      <c r="F73" s="74">
        <v>0</v>
      </c>
      <c r="G73" s="645">
        <v>0</v>
      </c>
      <c r="H73" s="646"/>
      <c r="I73" s="74">
        <v>0</v>
      </c>
      <c r="J73" s="74">
        <v>0</v>
      </c>
      <c r="K73" s="74">
        <v>0</v>
      </c>
      <c r="L73" s="74">
        <v>0</v>
      </c>
      <c r="M73" s="74">
        <v>0</v>
      </c>
      <c r="N73" s="82">
        <f t="shared" si="8"/>
        <v>0</v>
      </c>
      <c r="O73" s="630"/>
    </row>
    <row r="74" spans="1:18" ht="27" customHeight="1">
      <c r="A74" s="552" t="s">
        <v>806</v>
      </c>
      <c r="B74" s="553"/>
      <c r="C74" s="553"/>
      <c r="D74" s="554"/>
      <c r="E74" s="274" t="s">
        <v>831</v>
      </c>
      <c r="F74" s="74">
        <v>0</v>
      </c>
      <c r="G74" s="645">
        <v>0</v>
      </c>
      <c r="H74" s="646"/>
      <c r="I74" s="74">
        <v>0</v>
      </c>
      <c r="J74" s="74">
        <v>0</v>
      </c>
      <c r="K74" s="74">
        <v>0</v>
      </c>
      <c r="L74" s="74">
        <v>0</v>
      </c>
      <c r="M74" s="74">
        <v>0</v>
      </c>
      <c r="N74" s="82">
        <f t="shared" si="8"/>
        <v>0</v>
      </c>
      <c r="O74" s="630"/>
    </row>
    <row r="75" spans="1:18" ht="25.6" customHeight="1">
      <c r="A75" s="552" t="s">
        <v>807</v>
      </c>
      <c r="B75" s="553"/>
      <c r="C75" s="553"/>
      <c r="D75" s="554"/>
      <c r="E75" s="274" t="s">
        <v>832</v>
      </c>
      <c r="F75" s="74">
        <v>0</v>
      </c>
      <c r="G75" s="645">
        <v>0</v>
      </c>
      <c r="H75" s="646"/>
      <c r="I75" s="74">
        <v>0</v>
      </c>
      <c r="J75" s="74">
        <v>0</v>
      </c>
      <c r="K75" s="74">
        <v>0</v>
      </c>
      <c r="L75" s="74">
        <v>0</v>
      </c>
      <c r="M75" s="74">
        <v>0</v>
      </c>
      <c r="N75" s="82">
        <f t="shared" si="8"/>
        <v>0</v>
      </c>
      <c r="O75" s="629" t="s">
        <v>235</v>
      </c>
    </row>
    <row r="76" spans="1:18" ht="36.85" customHeight="1">
      <c r="A76" s="552" t="s">
        <v>808</v>
      </c>
      <c r="B76" s="553"/>
      <c r="C76" s="553"/>
      <c r="D76" s="554"/>
      <c r="E76" s="274" t="s">
        <v>833</v>
      </c>
      <c r="F76" s="74">
        <v>0</v>
      </c>
      <c r="G76" s="645">
        <v>0</v>
      </c>
      <c r="H76" s="646"/>
      <c r="I76" s="74">
        <v>0</v>
      </c>
      <c r="J76" s="74">
        <v>0</v>
      </c>
      <c r="K76" s="74">
        <v>0</v>
      </c>
      <c r="L76" s="74">
        <v>0</v>
      </c>
      <c r="M76" s="74">
        <v>0</v>
      </c>
      <c r="N76" s="82">
        <f t="shared" si="8"/>
        <v>0</v>
      </c>
      <c r="O76" s="630"/>
    </row>
    <row r="77" spans="1:18" ht="12.95" customHeight="1">
      <c r="A77" s="552" t="s">
        <v>800</v>
      </c>
      <c r="B77" s="553"/>
      <c r="C77" s="553"/>
      <c r="D77" s="554"/>
      <c r="E77" s="274" t="s">
        <v>834</v>
      </c>
      <c r="F77" s="74">
        <v>0</v>
      </c>
      <c r="G77" s="645">
        <v>0</v>
      </c>
      <c r="H77" s="646"/>
      <c r="I77" s="74">
        <v>0</v>
      </c>
      <c r="J77" s="74">
        <v>0</v>
      </c>
      <c r="K77" s="74">
        <v>0</v>
      </c>
      <c r="L77" s="74">
        <v>0</v>
      </c>
      <c r="M77" s="74">
        <v>0</v>
      </c>
      <c r="N77" s="82">
        <f t="shared" si="8"/>
        <v>0</v>
      </c>
      <c r="O77" s="630"/>
      <c r="P77" s="321"/>
    </row>
    <row r="78" spans="1:18" ht="12.95" customHeight="1">
      <c r="A78" s="655"/>
      <c r="B78" s="656"/>
      <c r="C78" s="656"/>
      <c r="D78" s="657"/>
      <c r="E78" s="274" t="s">
        <v>835</v>
      </c>
      <c r="F78" s="74">
        <v>0</v>
      </c>
      <c r="G78" s="645">
        <v>0</v>
      </c>
      <c r="H78" s="646"/>
      <c r="I78" s="74">
        <v>0</v>
      </c>
      <c r="J78" s="74">
        <v>0</v>
      </c>
      <c r="K78" s="74">
        <v>0</v>
      </c>
      <c r="L78" s="74">
        <v>0</v>
      </c>
      <c r="M78" s="74">
        <v>0</v>
      </c>
      <c r="N78" s="82">
        <f t="shared" si="8"/>
        <v>0</v>
      </c>
      <c r="O78" s="307"/>
      <c r="P78" s="321"/>
    </row>
    <row r="79" spans="1:18" ht="12.95" customHeight="1">
      <c r="A79" s="655"/>
      <c r="B79" s="656"/>
      <c r="C79" s="656"/>
      <c r="D79" s="657"/>
      <c r="E79" s="278" t="s">
        <v>836</v>
      </c>
      <c r="F79" s="74">
        <v>0</v>
      </c>
      <c r="G79" s="645">
        <v>0</v>
      </c>
      <c r="H79" s="646"/>
      <c r="I79" s="74">
        <v>0</v>
      </c>
      <c r="J79" s="74">
        <v>0</v>
      </c>
      <c r="K79" s="74">
        <v>0</v>
      </c>
      <c r="L79" s="74">
        <v>0</v>
      </c>
      <c r="M79" s="74">
        <v>0</v>
      </c>
      <c r="N79" s="82">
        <f t="shared" si="8"/>
        <v>0</v>
      </c>
      <c r="O79" s="307"/>
      <c r="P79" s="321"/>
    </row>
    <row r="80" spans="1:18" ht="69.099999999999994" customHeight="1">
      <c r="A80" s="524" t="s">
        <v>994</v>
      </c>
      <c r="B80" s="525"/>
      <c r="C80" s="525"/>
      <c r="D80" s="526"/>
      <c r="E80" s="276" t="s">
        <v>942</v>
      </c>
      <c r="F80" s="159" t="s">
        <v>856</v>
      </c>
      <c r="G80" s="524" t="s">
        <v>852</v>
      </c>
      <c r="H80" s="526"/>
      <c r="I80" s="159" t="s">
        <v>853</v>
      </c>
      <c r="J80" s="159" t="s">
        <v>857</v>
      </c>
      <c r="K80" s="159" t="s">
        <v>854</v>
      </c>
      <c r="L80" s="159" t="s">
        <v>855</v>
      </c>
      <c r="M80" s="148" t="s">
        <v>961</v>
      </c>
      <c r="N80" s="24" t="s">
        <v>792</v>
      </c>
      <c r="O80" s="319" t="str">
        <f>IF(O82&gt;0,"ВНИМАНИЕ!","")</f>
        <v/>
      </c>
      <c r="P80" s="321"/>
      <c r="Q80" s="321"/>
      <c r="R80" s="321"/>
    </row>
    <row r="81" spans="1:27" s="118" customFormat="1" ht="11.35" customHeight="1">
      <c r="A81" s="615">
        <v>1</v>
      </c>
      <c r="B81" s="616"/>
      <c r="C81" s="616"/>
      <c r="D81" s="617"/>
      <c r="E81" s="277">
        <v>2</v>
      </c>
      <c r="F81" s="47">
        <v>3</v>
      </c>
      <c r="G81" s="615">
        <v>4</v>
      </c>
      <c r="H81" s="617"/>
      <c r="I81" s="47">
        <v>5</v>
      </c>
      <c r="J81" s="47">
        <v>6</v>
      </c>
      <c r="K81" s="70">
        <v>7</v>
      </c>
      <c r="L81" s="70" t="s">
        <v>52</v>
      </c>
      <c r="M81" s="70">
        <v>9</v>
      </c>
      <c r="N81" s="70">
        <v>10</v>
      </c>
      <c r="O81" s="316"/>
      <c r="P81" s="322"/>
      <c r="Q81" s="321"/>
      <c r="R81" s="321"/>
      <c r="S81" s="322"/>
      <c r="T81" s="322"/>
      <c r="U81" s="322"/>
      <c r="V81" s="322"/>
      <c r="W81" s="322"/>
      <c r="X81" s="322"/>
      <c r="Y81" s="322"/>
    </row>
    <row r="82" spans="1:27" ht="12.95" customHeight="1">
      <c r="A82" s="658" t="s">
        <v>809</v>
      </c>
      <c r="B82" s="659"/>
      <c r="C82" s="659"/>
      <c r="D82" s="660"/>
      <c r="E82" s="274" t="s">
        <v>837</v>
      </c>
      <c r="F82" s="74">
        <v>0</v>
      </c>
      <c r="G82" s="645">
        <v>0</v>
      </c>
      <c r="H82" s="646"/>
      <c r="I82" s="74">
        <v>0</v>
      </c>
      <c r="J82" s="74">
        <v>0</v>
      </c>
      <c r="K82" s="74">
        <v>0</v>
      </c>
      <c r="L82" s="74">
        <v>0</v>
      </c>
      <c r="M82" s="74">
        <v>0</v>
      </c>
      <c r="N82" s="82">
        <f t="shared" si="8"/>
        <v>0</v>
      </c>
      <c r="O82" s="626">
        <f>IF(OR(Q85=1,R85=1,S85=1,T85=1,U85=1,V85=1,W85=1),"Желтая заливка ячейки означает, что сумма стр. 140, 150, 160, 170, 180, 190 по данной графе не равна значению, перенесенному из графы 3 строк 410 - 470 Баланса!",0)</f>
        <v>0</v>
      </c>
      <c r="Q82" s="321"/>
      <c r="R82" s="321"/>
    </row>
    <row r="83" spans="1:27" ht="12.95" customHeight="1">
      <c r="A83" s="658" t="s">
        <v>810</v>
      </c>
      <c r="B83" s="659"/>
      <c r="C83" s="659"/>
      <c r="D83" s="660"/>
      <c r="E83" s="274" t="s">
        <v>838</v>
      </c>
      <c r="F83" s="74">
        <v>0</v>
      </c>
      <c r="G83" s="645">
        <v>0</v>
      </c>
      <c r="H83" s="646"/>
      <c r="I83" s="74">
        <v>0</v>
      </c>
      <c r="J83" s="74">
        <v>0</v>
      </c>
      <c r="K83" s="74">
        <v>0</v>
      </c>
      <c r="L83" s="74">
        <v>0</v>
      </c>
      <c r="M83" s="74">
        <v>0</v>
      </c>
      <c r="N83" s="82">
        <f t="shared" si="8"/>
        <v>0</v>
      </c>
      <c r="O83" s="626"/>
      <c r="Q83" s="152">
        <v>3</v>
      </c>
      <c r="R83" s="152">
        <v>4</v>
      </c>
      <c r="S83" s="152">
        <v>5</v>
      </c>
      <c r="T83" s="152">
        <v>6</v>
      </c>
      <c r="U83" s="152">
        <v>7</v>
      </c>
      <c r="V83" s="152">
        <v>8</v>
      </c>
      <c r="W83" s="152">
        <v>9</v>
      </c>
    </row>
    <row r="84" spans="1:27" ht="12.95" customHeight="1">
      <c r="A84" s="658" t="s">
        <v>811</v>
      </c>
      <c r="B84" s="659"/>
      <c r="C84" s="659"/>
      <c r="D84" s="660"/>
      <c r="E84" s="274" t="s">
        <v>839</v>
      </c>
      <c r="F84" s="74">
        <v>0</v>
      </c>
      <c r="G84" s="645">
        <v>0</v>
      </c>
      <c r="H84" s="646"/>
      <c r="I84" s="74">
        <v>0</v>
      </c>
      <c r="J84" s="74">
        <v>0</v>
      </c>
      <c r="K84" s="74">
        <v>-36</v>
      </c>
      <c r="L84" s="74">
        <v>36</v>
      </c>
      <c r="M84" s="74">
        <v>0</v>
      </c>
      <c r="N84" s="82">
        <f t="shared" si="8"/>
        <v>0</v>
      </c>
      <c r="O84" s="626"/>
      <c r="Q84" s="121">
        <f>F55+F58+F69+F82+F83+F84</f>
        <v>758</v>
      </c>
      <c r="R84" s="325">
        <f>G58+G69+G82+G83+G84-G55</f>
        <v>0</v>
      </c>
      <c r="S84" s="121">
        <f>I58+I69+I82+I83+I84-I55</f>
        <v>0</v>
      </c>
      <c r="T84" s="121">
        <f>J55+J58+J69+J82+J83+J84</f>
        <v>556</v>
      </c>
      <c r="U84" s="121">
        <f>K55+K58+K69+K82+K83+K84</f>
        <v>20037</v>
      </c>
      <c r="V84" s="121">
        <f>L55+L58+L69+L82+L83+L84</f>
        <v>-22371</v>
      </c>
      <c r="W84" s="121">
        <f>M55+M58+M69+M82+M83+M84</f>
        <v>0</v>
      </c>
    </row>
    <row r="85" spans="1:27" ht="12.95" customHeight="1">
      <c r="A85" s="658" t="s">
        <v>861</v>
      </c>
      <c r="B85" s="659"/>
      <c r="C85" s="682">
        <f>Баланс!K5</f>
        <v>44561</v>
      </c>
      <c r="D85" s="683"/>
      <c r="E85" s="273" t="s">
        <v>840</v>
      </c>
      <c r="F85" s="78">
        <f>Баланс!$F$70</f>
        <v>758</v>
      </c>
      <c r="G85" s="650">
        <f>-Баланс!$F$71</f>
        <v>0</v>
      </c>
      <c r="H85" s="651"/>
      <c r="I85" s="78">
        <f>-Баланс!$F$72</f>
        <v>0</v>
      </c>
      <c r="J85" s="78">
        <f>Баланс!$F$73</f>
        <v>556</v>
      </c>
      <c r="K85" s="78">
        <f>Баланс!$F$74</f>
        <v>20037</v>
      </c>
      <c r="L85" s="78">
        <f>Баланс!$F$75</f>
        <v>-22371</v>
      </c>
      <c r="M85" s="78">
        <f>Баланс!$F$76</f>
        <v>0</v>
      </c>
      <c r="N85" s="78">
        <f>F85+G85+I85+J85+K85+L85+M85</f>
        <v>-1020</v>
      </c>
      <c r="O85" s="316"/>
      <c r="Q85" s="152">
        <f>IF(Q84&lt;&gt;F85,1,0)</f>
        <v>0</v>
      </c>
      <c r="R85" s="152">
        <f>IF(R84&lt;&gt;G85,1,0)</f>
        <v>0</v>
      </c>
      <c r="S85" s="152">
        <f>IF(S84&lt;&gt;I85,1,0)</f>
        <v>0</v>
      </c>
      <c r="T85" s="152">
        <f>IF(T84&lt;&gt;J85,1,0)</f>
        <v>0</v>
      </c>
      <c r="U85" s="152">
        <f>IF(U84&lt;&gt;K85,1,0)</f>
        <v>0</v>
      </c>
      <c r="V85" s="152">
        <f>IF(V84&lt;&gt;L85,1,0)</f>
        <v>0</v>
      </c>
      <c r="W85" s="152">
        <f>IF(W84&lt;&gt;M85,1,0)</f>
        <v>0</v>
      </c>
    </row>
    <row r="86" spans="1:27" ht="51.1" customHeight="1">
      <c r="A86" s="211"/>
      <c r="B86" s="211"/>
      <c r="C86" s="211"/>
      <c r="D86" s="211"/>
      <c r="E86" s="212"/>
      <c r="F86" s="213"/>
      <c r="G86" s="213"/>
      <c r="H86" s="213"/>
      <c r="I86" s="213"/>
      <c r="J86" s="213"/>
      <c r="K86" s="157"/>
      <c r="L86" s="157"/>
      <c r="M86" s="157"/>
      <c r="N86" s="157"/>
      <c r="O86" s="317"/>
    </row>
    <row r="87" spans="1:27" s="123" customFormat="1" ht="9.9499999999999993" customHeight="1">
      <c r="A87" s="691"/>
      <c r="B87" s="691"/>
      <c r="C87" s="691"/>
      <c r="D87" s="537"/>
      <c r="E87" s="537"/>
      <c r="F87" s="179"/>
      <c r="G87" s="179"/>
      <c r="H87" s="179"/>
      <c r="I87" s="179"/>
      <c r="J87" s="179"/>
      <c r="K87" s="179"/>
      <c r="L87" s="649" t="str">
        <f>Баланс!F107</f>
        <v>Д.В.Аскальдович</v>
      </c>
      <c r="M87" s="649"/>
      <c r="N87" s="649"/>
      <c r="P87" s="172"/>
      <c r="Q87" s="172"/>
      <c r="R87" s="172"/>
      <c r="S87" s="172"/>
      <c r="T87" s="172"/>
      <c r="U87" s="172"/>
      <c r="V87" s="172"/>
      <c r="W87" s="172"/>
      <c r="X87" s="172"/>
      <c r="Y87" s="172"/>
      <c r="Z87" s="185"/>
      <c r="AA87" s="185"/>
    </row>
    <row r="88" spans="1:27" s="123" customFormat="1" ht="9.9499999999999993" customHeight="1">
      <c r="A88" s="179"/>
      <c r="B88" s="179"/>
      <c r="C88" s="179"/>
      <c r="D88" s="538" t="s">
        <v>962</v>
      </c>
      <c r="E88" s="538"/>
      <c r="F88" s="179"/>
      <c r="G88" s="179"/>
      <c r="H88" s="179"/>
      <c r="I88" s="179"/>
      <c r="J88" s="179"/>
      <c r="K88" s="179"/>
      <c r="L88" s="535" t="s">
        <v>770</v>
      </c>
      <c r="M88" s="535"/>
      <c r="N88" s="535"/>
      <c r="P88" s="172"/>
      <c r="Q88" s="172"/>
      <c r="R88" s="172"/>
      <c r="S88" s="172"/>
      <c r="T88" s="172"/>
      <c r="U88" s="172"/>
      <c r="V88" s="172"/>
      <c r="W88" s="172"/>
      <c r="X88" s="172"/>
      <c r="Y88" s="172"/>
      <c r="Z88" s="185"/>
      <c r="AA88" s="185"/>
    </row>
    <row r="89" spans="1:27" s="123" customFormat="1" ht="18.850000000000001" customHeight="1">
      <c r="A89" s="690" t="s">
        <v>964</v>
      </c>
      <c r="B89" s="690"/>
      <c r="C89" s="690"/>
      <c r="D89" s="537"/>
      <c r="E89" s="537"/>
      <c r="F89" s="179"/>
      <c r="G89" s="179"/>
      <c r="H89" s="179"/>
      <c r="I89" s="179"/>
      <c r="J89" s="179"/>
      <c r="K89" s="179"/>
      <c r="L89" s="649" t="str">
        <f>Баланс!F110</f>
        <v>И.В.Лапезо</v>
      </c>
      <c r="M89" s="649"/>
      <c r="N89" s="649"/>
      <c r="P89" s="172"/>
      <c r="Q89" s="172"/>
      <c r="R89" s="172"/>
      <c r="S89" s="172"/>
      <c r="T89" s="172"/>
      <c r="U89" s="172"/>
      <c r="V89" s="172"/>
      <c r="W89" s="172"/>
      <c r="X89" s="172"/>
      <c r="Y89" s="172"/>
      <c r="Z89" s="185"/>
      <c r="AA89" s="185"/>
    </row>
    <row r="90" spans="1:27" s="123" customFormat="1" ht="9.9499999999999993" customHeight="1">
      <c r="A90" s="179"/>
      <c r="B90" s="179"/>
      <c r="C90" s="179"/>
      <c r="D90" s="538" t="s">
        <v>962</v>
      </c>
      <c r="E90" s="538"/>
      <c r="F90" s="179"/>
      <c r="G90" s="179"/>
      <c r="H90" s="179"/>
      <c r="I90" s="179"/>
      <c r="J90" s="179"/>
      <c r="K90" s="179"/>
      <c r="L90" s="535" t="s">
        <v>770</v>
      </c>
      <c r="M90" s="535"/>
      <c r="N90" s="535"/>
      <c r="P90" s="172"/>
      <c r="Q90" s="172"/>
      <c r="R90" s="172"/>
      <c r="S90" s="172"/>
      <c r="T90" s="172"/>
      <c r="U90" s="172"/>
      <c r="V90" s="172"/>
      <c r="W90" s="172"/>
      <c r="X90" s="172"/>
      <c r="Y90" s="172"/>
      <c r="Z90" s="185"/>
      <c r="AA90" s="185"/>
    </row>
    <row r="91" spans="1:27" s="123" customFormat="1" ht="11.35" customHeight="1">
      <c r="A91" s="622">
        <v>44641</v>
      </c>
      <c r="B91" s="622"/>
      <c r="C91" s="622"/>
      <c r="D91" s="622"/>
      <c r="E91" s="176"/>
      <c r="F91" s="181"/>
      <c r="G91" s="181"/>
      <c r="H91" s="181"/>
      <c r="I91" s="179"/>
      <c r="J91" s="179"/>
      <c r="K91" s="179"/>
      <c r="L91" s="179"/>
      <c r="M91" s="179"/>
      <c r="N91" s="179"/>
      <c r="P91" s="172"/>
      <c r="Q91" s="172"/>
      <c r="R91" s="172"/>
      <c r="S91" s="172"/>
      <c r="T91" s="172"/>
      <c r="U91" s="172"/>
      <c r="V91" s="172"/>
      <c r="W91" s="172"/>
      <c r="X91" s="172"/>
      <c r="Y91" s="172"/>
      <c r="Z91" s="185"/>
      <c r="AA91" s="185"/>
    </row>
  </sheetData>
  <sheetProtection formatCells="0" formatColumns="0" formatRows="0" insertColumns="0" insertRows="0" insertHyperlinks="0" deleteColumns="0" deleteRows="0" sort="0" autoFilter="0" pivotTables="0"/>
  <mergeCells count="234">
    <mergeCell ref="F36:F37"/>
    <mergeCell ref="G33:H33"/>
    <mergeCell ref="G44:H44"/>
    <mergeCell ref="G42:H42"/>
    <mergeCell ref="L36:L37"/>
    <mergeCell ref="K36:K37"/>
    <mergeCell ref="I36:I37"/>
    <mergeCell ref="J36:J37"/>
    <mergeCell ref="L55:L56"/>
    <mergeCell ref="G45:H45"/>
    <mergeCell ref="G49:H49"/>
    <mergeCell ref="G46:H46"/>
    <mergeCell ref="G52:H52"/>
    <mergeCell ref="G51:H51"/>
    <mergeCell ref="G47:H47"/>
    <mergeCell ref="G53:H53"/>
    <mergeCell ref="E55:E56"/>
    <mergeCell ref="F55:F56"/>
    <mergeCell ref="A85:B85"/>
    <mergeCell ref="A82:D82"/>
    <mergeCell ref="C85:D85"/>
    <mergeCell ref="A83:D83"/>
    <mergeCell ref="A71:D71"/>
    <mergeCell ref="A76:D76"/>
    <mergeCell ref="M70:M71"/>
    <mergeCell ref="G58:H58"/>
    <mergeCell ref="G63:H63"/>
    <mergeCell ref="G64:H64"/>
    <mergeCell ref="G61:H61"/>
    <mergeCell ref="G67:H67"/>
    <mergeCell ref="G66:H66"/>
    <mergeCell ref="G55:H56"/>
    <mergeCell ref="G57:H57"/>
    <mergeCell ref="K70:K71"/>
    <mergeCell ref="L70:L71"/>
    <mergeCell ref="A59:D59"/>
    <mergeCell ref="A60:D60"/>
    <mergeCell ref="A66:D66"/>
    <mergeCell ref="A67:D67"/>
    <mergeCell ref="A61:D61"/>
    <mergeCell ref="A62:D62"/>
    <mergeCell ref="A77:D77"/>
    <mergeCell ref="A91:D91"/>
    <mergeCell ref="D89:E89"/>
    <mergeCell ref="D90:E90"/>
    <mergeCell ref="A89:C89"/>
    <mergeCell ref="A78:D78"/>
    <mergeCell ref="A84:D84"/>
    <mergeCell ref="A80:D80"/>
    <mergeCell ref="A81:D81"/>
    <mergeCell ref="A79:D79"/>
    <mergeCell ref="A87:C87"/>
    <mergeCell ref="D88:E88"/>
    <mergeCell ref="A47:D47"/>
    <mergeCell ref="A48:D48"/>
    <mergeCell ref="A36:D36"/>
    <mergeCell ref="A53:D53"/>
    <mergeCell ref="A54:D54"/>
    <mergeCell ref="A55:D55"/>
    <mergeCell ref="A58:D58"/>
    <mergeCell ref="A56:D56"/>
    <mergeCell ref="B57:D57"/>
    <mergeCell ref="C52:D52"/>
    <mergeCell ref="C51:D51"/>
    <mergeCell ref="A51:B51"/>
    <mergeCell ref="A9:D9"/>
    <mergeCell ref="A10:D10"/>
    <mergeCell ref="A11:D11"/>
    <mergeCell ref="A24:D24"/>
    <mergeCell ref="A19:D19"/>
    <mergeCell ref="A20:D20"/>
    <mergeCell ref="A41:D41"/>
    <mergeCell ref="A44:D44"/>
    <mergeCell ref="A37:D37"/>
    <mergeCell ref="A38:D38"/>
    <mergeCell ref="A40:D40"/>
    <mergeCell ref="A42:D42"/>
    <mergeCell ref="A43:D43"/>
    <mergeCell ref="A39:D39"/>
    <mergeCell ref="A49:D49"/>
    <mergeCell ref="A50:D50"/>
    <mergeCell ref="A18:B18"/>
    <mergeCell ref="C18:D18"/>
    <mergeCell ref="B23:D23"/>
    <mergeCell ref="A45:D45"/>
    <mergeCell ref="A46:D46"/>
    <mergeCell ref="A35:D35"/>
    <mergeCell ref="A32:D32"/>
    <mergeCell ref="G29:H29"/>
    <mergeCell ref="G30:H30"/>
    <mergeCell ref="G34:H34"/>
    <mergeCell ref="G35:H35"/>
    <mergeCell ref="G32:H32"/>
    <mergeCell ref="A29:D29"/>
    <mergeCell ref="A30:D30"/>
    <mergeCell ref="A31:D31"/>
    <mergeCell ref="G27:H27"/>
    <mergeCell ref="G28:H28"/>
    <mergeCell ref="G21:H22"/>
    <mergeCell ref="G31:H31"/>
    <mergeCell ref="G23:H24"/>
    <mergeCell ref="E21:E22"/>
    <mergeCell ref="F21:F22"/>
    <mergeCell ref="E23:E24"/>
    <mergeCell ref="F23:F24"/>
    <mergeCell ref="A15:J15"/>
    <mergeCell ref="A16:D16"/>
    <mergeCell ref="J25:J26"/>
    <mergeCell ref="F25:F26"/>
    <mergeCell ref="I21:I22"/>
    <mergeCell ref="J21:J22"/>
    <mergeCell ref="I23:I24"/>
    <mergeCell ref="I25:I26"/>
    <mergeCell ref="G25:H26"/>
    <mergeCell ref="G20:H20"/>
    <mergeCell ref="A27:D27"/>
    <mergeCell ref="A65:D65"/>
    <mergeCell ref="A28:D28"/>
    <mergeCell ref="A33:D33"/>
    <mergeCell ref="A22:D22"/>
    <mergeCell ref="A21:D21"/>
    <mergeCell ref="L1:N1"/>
    <mergeCell ref="I1:J1"/>
    <mergeCell ref="E8:N8"/>
    <mergeCell ref="A8:D8"/>
    <mergeCell ref="J6:K6"/>
    <mergeCell ref="A4:N4"/>
    <mergeCell ref="A5:N5"/>
    <mergeCell ref="G17:H17"/>
    <mergeCell ref="G18:H18"/>
    <mergeCell ref="A17:D17"/>
    <mergeCell ref="E12:N12"/>
    <mergeCell ref="E13:N13"/>
    <mergeCell ref="E14:N14"/>
    <mergeCell ref="A12:D12"/>
    <mergeCell ref="A13:D13"/>
    <mergeCell ref="A14:D14"/>
    <mergeCell ref="G16:H16"/>
    <mergeCell ref="G19:H19"/>
    <mergeCell ref="D87:E87"/>
    <mergeCell ref="L88:N88"/>
    <mergeCell ref="E9:N9"/>
    <mergeCell ref="E10:N10"/>
    <mergeCell ref="E11:N11"/>
    <mergeCell ref="G43:H43"/>
    <mergeCell ref="G40:H40"/>
    <mergeCell ref="G36:H37"/>
    <mergeCell ref="M23:M24"/>
    <mergeCell ref="A34:D34"/>
    <mergeCell ref="A74:D74"/>
    <mergeCell ref="A63:D63"/>
    <mergeCell ref="A64:D64"/>
    <mergeCell ref="A72:D72"/>
    <mergeCell ref="A70:D70"/>
    <mergeCell ref="A68:D68"/>
    <mergeCell ref="A69:D69"/>
    <mergeCell ref="A73:D73"/>
    <mergeCell ref="A52:B52"/>
    <mergeCell ref="F70:F71"/>
    <mergeCell ref="A75:D75"/>
    <mergeCell ref="G62:H62"/>
    <mergeCell ref="A25:D25"/>
    <mergeCell ref="A26:D26"/>
    <mergeCell ref="L90:N90"/>
    <mergeCell ref="L89:N89"/>
    <mergeCell ref="G82:H82"/>
    <mergeCell ref="G70:H71"/>
    <mergeCell ref="G81:H81"/>
    <mergeCell ref="G75:H75"/>
    <mergeCell ref="G78:H78"/>
    <mergeCell ref="G79:H79"/>
    <mergeCell ref="I70:I71"/>
    <mergeCell ref="J70:J71"/>
    <mergeCell ref="G84:H84"/>
    <mergeCell ref="G85:H85"/>
    <mergeCell ref="G72:H72"/>
    <mergeCell ref="G73:H73"/>
    <mergeCell ref="G80:H80"/>
    <mergeCell ref="G83:H83"/>
    <mergeCell ref="G77:H77"/>
    <mergeCell ref="G74:H74"/>
    <mergeCell ref="L87:N87"/>
    <mergeCell ref="G76:H76"/>
    <mergeCell ref="M59:M60"/>
    <mergeCell ref="N59:N60"/>
    <mergeCell ref="M55:M56"/>
    <mergeCell ref="I55:I56"/>
    <mergeCell ref="J55:J56"/>
    <mergeCell ref="K55:K56"/>
    <mergeCell ref="L59:L60"/>
    <mergeCell ref="K59:K60"/>
    <mergeCell ref="G65:H65"/>
    <mergeCell ref="G68:H68"/>
    <mergeCell ref="G69:H69"/>
    <mergeCell ref="F59:F60"/>
    <mergeCell ref="G59:H60"/>
    <mergeCell ref="I59:I60"/>
    <mergeCell ref="J59:J60"/>
    <mergeCell ref="G38:H38"/>
    <mergeCell ref="G39:H39"/>
    <mergeCell ref="G41:H41"/>
    <mergeCell ref="G50:H50"/>
    <mergeCell ref="G48:H48"/>
    <mergeCell ref="G54:H54"/>
    <mergeCell ref="J23:J24"/>
    <mergeCell ref="L21:L22"/>
    <mergeCell ref="K23:K24"/>
    <mergeCell ref="O17:O18"/>
    <mergeCell ref="N25:N26"/>
    <mergeCell ref="L25:L26"/>
    <mergeCell ref="L23:L24"/>
    <mergeCell ref="O19:O20"/>
    <mergeCell ref="K25:K26"/>
    <mergeCell ref="O36:O41"/>
    <mergeCell ref="K2:N2"/>
    <mergeCell ref="M25:M26"/>
    <mergeCell ref="M21:M22"/>
    <mergeCell ref="M36:M37"/>
    <mergeCell ref="N36:N37"/>
    <mergeCell ref="O10:O15"/>
    <mergeCell ref="O29:O34"/>
    <mergeCell ref="N21:N22"/>
    <mergeCell ref="N23:N24"/>
    <mergeCell ref="K21:K22"/>
    <mergeCell ref="K3:N3"/>
    <mergeCell ref="N70:N71"/>
    <mergeCell ref="O82:O84"/>
    <mergeCell ref="O45:P49"/>
    <mergeCell ref="O70:O74"/>
    <mergeCell ref="O75:O77"/>
    <mergeCell ref="O63:O68"/>
    <mergeCell ref="O51:O52"/>
    <mergeCell ref="O55:O56"/>
    <mergeCell ref="N55:N56"/>
  </mergeCells>
  <phoneticPr fontId="5" type="noConversion"/>
  <conditionalFormatting sqref="E9:N9">
    <cfRule type="cellIs" dxfId="32" priority="61" stopIfTrue="1" operator="equal">
      <formula>0</formula>
    </cfRule>
  </conditionalFormatting>
  <conditionalFormatting sqref="F55:F56">
    <cfRule type="cellIs" dxfId="31" priority="52" stopIfTrue="1" operator="notEqual">
      <formula>$Q$55</formula>
    </cfRule>
  </conditionalFormatting>
  <conditionalFormatting sqref="F85">
    <cfRule type="cellIs" dxfId="30" priority="46" stopIfTrue="1" operator="notEqual">
      <formula>$Q$84</formula>
    </cfRule>
  </conditionalFormatting>
  <conditionalFormatting sqref="G55:H56">
    <cfRule type="cellIs" dxfId="29" priority="53" stopIfTrue="1" operator="notEqual">
      <formula>$R$55</formula>
    </cfRule>
  </conditionalFormatting>
  <conditionalFormatting sqref="G85:H85">
    <cfRule type="cellIs" dxfId="28" priority="47" stopIfTrue="1" operator="notEqual">
      <formula>$R$84</formula>
    </cfRule>
  </conditionalFormatting>
  <conditionalFormatting sqref="I55:I56">
    <cfRule type="cellIs" dxfId="27" priority="54" stopIfTrue="1" operator="notEqual">
      <formula>$S$55</formula>
    </cfRule>
  </conditionalFormatting>
  <conditionalFormatting sqref="I85">
    <cfRule type="cellIs" dxfId="26" priority="48" stopIfTrue="1" operator="notEqual">
      <formula>$S$84</formula>
    </cfRule>
  </conditionalFormatting>
  <conditionalFormatting sqref="J55:J56">
    <cfRule type="cellIs" dxfId="25" priority="55" stopIfTrue="1" operator="notEqual">
      <formula>$T$55</formula>
    </cfRule>
  </conditionalFormatting>
  <conditionalFormatting sqref="J85">
    <cfRule type="cellIs" dxfId="24" priority="49" stopIfTrue="1" operator="notEqual">
      <formula>$T$84</formula>
    </cfRule>
  </conditionalFormatting>
  <conditionalFormatting sqref="K55:K56">
    <cfRule type="cellIs" dxfId="23" priority="56" stopIfTrue="1" operator="notEqual">
      <formula>$U$55</formula>
    </cfRule>
  </conditionalFormatting>
  <conditionalFormatting sqref="K85">
    <cfRule type="cellIs" dxfId="22" priority="50" stopIfTrue="1" operator="notEqual">
      <formula>$U$84</formula>
    </cfRule>
  </conditionalFormatting>
  <conditionalFormatting sqref="L55:L56">
    <cfRule type="cellIs" dxfId="21" priority="57" stopIfTrue="1" operator="notEqual">
      <formula>$V$55</formula>
    </cfRule>
  </conditionalFormatting>
  <conditionalFormatting sqref="L85">
    <cfRule type="cellIs" dxfId="20" priority="51" stopIfTrue="1" operator="notEqual">
      <formula>$V$84</formula>
    </cfRule>
  </conditionalFormatting>
  <conditionalFormatting sqref="M55:M56">
    <cfRule type="cellIs" dxfId="19" priority="58" stopIfTrue="1" operator="notEqual">
      <formula>$W$55</formula>
    </cfRule>
  </conditionalFormatting>
  <conditionalFormatting sqref="M85">
    <cfRule type="cellIs" dxfId="18" priority="86" stopIfTrue="1" operator="notEqual">
      <formula>$W$84</formula>
    </cfRule>
  </conditionalFormatting>
  <conditionalFormatting sqref="O27">
    <cfRule type="cellIs" dxfId="17" priority="87" stopIfTrue="1" operator="notEqual">
      <formula>0</formula>
    </cfRule>
  </conditionalFormatting>
  <conditionalFormatting sqref="O28">
    <cfRule type="cellIs" dxfId="16" priority="27" stopIfTrue="1" operator="equal">
      <formula>"разность стр.053 гр. 10 и стр. 063 гр. 10  не равна стр. 230 гр.4 Приложения2!"</formula>
    </cfRule>
  </conditionalFormatting>
  <conditionalFormatting sqref="O53 O81:O86">
    <cfRule type="cellIs" dxfId="15" priority="25" stopIfTrue="1" operator="greaterThan">
      <formula>0</formula>
    </cfRule>
  </conditionalFormatting>
  <conditionalFormatting sqref="O54 O80">
    <cfRule type="cellIs" dxfId="14" priority="45" stopIfTrue="1" operator="greaterThan">
      <formula>0</formula>
    </cfRule>
  </conditionalFormatting>
  <conditionalFormatting sqref="O55">
    <cfRule type="cellIs" dxfId="13" priority="7" stopIfTrue="1" operator="greaterThan">
      <formula>0</formula>
    </cfRule>
    <cfRule type="cellIs" dxfId="12" priority="35" stopIfTrue="1" operator="greaterThan">
      <formula>0</formula>
    </cfRule>
  </conditionalFormatting>
  <conditionalFormatting sqref="O58">
    <cfRule type="cellIs" dxfId="11" priority="22" stopIfTrue="1" operator="equal">
      <formula>"стр. 200 гр. 9 не равна стр. 470 гр. 3 Баланса!"</formula>
    </cfRule>
  </conditionalFormatting>
  <conditionalFormatting sqref="O61">
    <cfRule type="cellIs" dxfId="10" priority="23" stopIfTrue="1" operator="equal">
      <formula>"разность стр.152 гр. 7 и стр. 162 гр. 7 не равна стр. 220 гр.3 Приложения2!"</formula>
    </cfRule>
  </conditionalFormatting>
  <conditionalFormatting sqref="O62">
    <cfRule type="cellIs" dxfId="9" priority="24" stopIfTrue="1" operator="equal">
      <formula>"разность стр.153 гр. 10 и стр. 163 гр. 10  не равна стр. 230 гр.3 Приложения2!"</formula>
    </cfRule>
  </conditionalFormatting>
  <conditionalFormatting sqref="O82:O84">
    <cfRule type="cellIs" dxfId="8" priority="60" stopIfTrue="1" operator="equal">
      <formula>0</formula>
    </cfRule>
  </conditionalFormatting>
  <dataValidations count="1">
    <dataValidation type="decimal" operator="greaterThanOrEqual" allowBlank="1" showInputMessage="1" showErrorMessage="1" errorTitle="Внимание!" error="Значение в данной ячейке не должно быть отрицательным" sqref="G18:I18" xr:uid="{00000000-0002-0000-0300-000000000000}">
      <formula1>0</formula1>
    </dataValidation>
  </dataValidations>
  <pageMargins left="0.59055118110236227" right="0.19685039370078741" top="0.39370078740157483" bottom="0.19685039370078741" header="0.19685039370078741" footer="0.15748031496062992"/>
  <pageSetup paperSize="9" scale="95" fitToHeight="0" orientation="portrait" blackAndWhite="1" r:id="rId1"/>
  <headerFooter alignWithMargins="0">
    <oddHeader>&amp;R&amp;"Times New Roman,обычный"&amp;7Подготовлено с использованием системы "КонсультантПлюс"</oddHeader>
  </headerFooter>
  <rowBreaks count="1" manualBreakCount="1">
    <brk id="79" max="13"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24">
    <tabColor indexed="13"/>
  </sheetPr>
  <dimension ref="A1:S90"/>
  <sheetViews>
    <sheetView tabSelected="1" topLeftCell="A46" zoomScaleNormal="85" zoomScaleSheetLayoutView="100" workbookViewId="0">
      <selection activeCell="K56" sqref="K56:N56"/>
    </sheetView>
  </sheetViews>
  <sheetFormatPr defaultColWidth="9.17578125" defaultRowHeight="11.35" customHeight="1"/>
  <cols>
    <col min="1" max="1" width="16.8203125" style="123" customWidth="1"/>
    <col min="2" max="2" width="3" style="123" customWidth="1"/>
    <col min="3" max="3" width="6.46875" style="123" customWidth="1"/>
    <col min="4" max="4" width="6.8203125" style="123" customWidth="1"/>
    <col min="5" max="5" width="3.29296875" style="123" customWidth="1"/>
    <col min="6" max="6" width="8.46875" style="123" customWidth="1"/>
    <col min="7" max="7" width="2.703125" style="123" customWidth="1"/>
    <col min="8" max="8" width="7.703125" style="123" customWidth="1"/>
    <col min="9" max="9" width="1.703125" style="123" customWidth="1"/>
    <col min="10" max="10" width="7.8203125" style="123" customWidth="1"/>
    <col min="11" max="11" width="3" style="123" customWidth="1"/>
    <col min="12" max="12" width="7.17578125" style="123" customWidth="1"/>
    <col min="13" max="13" width="1.703125" style="123" customWidth="1"/>
    <col min="14" max="14" width="9" style="123" customWidth="1"/>
    <col min="15" max="16" width="18.8203125" style="123" customWidth="1"/>
    <col min="17" max="18" width="4.703125" style="123" customWidth="1"/>
    <col min="19" max="16384" width="9.17578125" style="123"/>
  </cols>
  <sheetData>
    <row r="1" spans="1:18" s="115" customFormat="1" ht="11.35" customHeight="1">
      <c r="A1" s="5"/>
      <c r="B1" s="157"/>
      <c r="C1" s="157"/>
      <c r="D1" s="157"/>
      <c r="E1" s="157"/>
      <c r="F1" s="157"/>
      <c r="G1" s="157"/>
      <c r="H1" s="157"/>
      <c r="I1" s="157"/>
      <c r="J1" s="582" t="s">
        <v>1011</v>
      </c>
      <c r="K1" s="582"/>
      <c r="L1" s="582"/>
      <c r="M1" s="582"/>
      <c r="N1" s="582"/>
    </row>
    <row r="2" spans="1:18" s="115" customFormat="1" ht="22.7" customHeight="1">
      <c r="A2" s="157"/>
      <c r="B2" s="157"/>
      <c r="C2" s="157"/>
      <c r="D2" s="157"/>
      <c r="E2" s="157"/>
      <c r="F2" s="157"/>
      <c r="G2" s="157"/>
      <c r="H2" s="623" t="s">
        <v>443</v>
      </c>
      <c r="I2" s="623"/>
      <c r="J2" s="623"/>
      <c r="K2" s="623"/>
      <c r="L2" s="623"/>
      <c r="M2" s="623"/>
      <c r="N2" s="623"/>
    </row>
    <row r="3" spans="1:18" s="115" customFormat="1" ht="11.35" customHeight="1">
      <c r="A3" s="157"/>
      <c r="B3" s="157"/>
      <c r="C3" s="157"/>
      <c r="D3" s="157"/>
      <c r="E3" s="157"/>
      <c r="F3" s="157"/>
      <c r="G3" s="157"/>
      <c r="H3" s="157"/>
      <c r="I3" s="157"/>
      <c r="J3" s="634" t="s">
        <v>442</v>
      </c>
      <c r="K3" s="729"/>
      <c r="L3" s="729"/>
      <c r="M3" s="729"/>
      <c r="N3" s="729"/>
    </row>
    <row r="4" spans="1:18" s="115" customFormat="1" ht="2.95" customHeight="1">
      <c r="A4" s="157"/>
      <c r="B4" s="157"/>
      <c r="C4" s="157"/>
      <c r="D4" s="157"/>
      <c r="E4" s="157"/>
      <c r="F4" s="157"/>
      <c r="G4" s="157"/>
      <c r="H4" s="157"/>
      <c r="I4" s="157"/>
      <c r="J4" s="157"/>
      <c r="K4" s="157"/>
      <c r="L4" s="157"/>
      <c r="M4" s="157"/>
      <c r="N4" s="157"/>
    </row>
    <row r="5" spans="1:18" s="115" customFormat="1" ht="12.85" customHeight="1">
      <c r="A5" s="583" t="s">
        <v>965</v>
      </c>
      <c r="B5" s="583"/>
      <c r="C5" s="583"/>
      <c r="D5" s="583"/>
      <c r="E5" s="583"/>
      <c r="F5" s="583"/>
      <c r="G5" s="583"/>
      <c r="H5" s="583"/>
      <c r="I5" s="583"/>
      <c r="J5" s="583"/>
      <c r="K5" s="583"/>
      <c r="L5" s="583"/>
      <c r="M5" s="583"/>
      <c r="N5" s="583"/>
    </row>
    <row r="6" spans="1:18" s="115" customFormat="1" ht="12.85" customHeight="1">
      <c r="A6" s="583" t="s">
        <v>849</v>
      </c>
      <c r="B6" s="583"/>
      <c r="C6" s="583"/>
      <c r="D6" s="583"/>
      <c r="E6" s="583"/>
      <c r="F6" s="583"/>
      <c r="G6" s="583"/>
      <c r="H6" s="583"/>
      <c r="I6" s="583"/>
      <c r="J6" s="583"/>
      <c r="K6" s="583"/>
      <c r="L6" s="583"/>
      <c r="M6" s="583"/>
      <c r="N6" s="583"/>
    </row>
    <row r="7" spans="1:18" s="115" customFormat="1" ht="15.1" customHeight="1">
      <c r="A7" s="157"/>
      <c r="B7" s="157"/>
      <c r="C7" s="214" t="s">
        <v>848</v>
      </c>
      <c r="D7" s="146" t="str">
        <f>Прил.2!D6</f>
        <v>январь</v>
      </c>
      <c r="E7" s="146" t="s">
        <v>53</v>
      </c>
      <c r="F7" s="146" t="str">
        <f>Прил.2!F6</f>
        <v>декабрь</v>
      </c>
      <c r="G7" s="730">
        <f>Баланс!K5</f>
        <v>44561</v>
      </c>
      <c r="H7" s="730"/>
      <c r="I7" s="730"/>
      <c r="J7" s="157"/>
      <c r="K7" s="157"/>
      <c r="L7" s="157"/>
      <c r="M7" s="157"/>
      <c r="N7" s="157"/>
    </row>
    <row r="8" spans="1:18" s="115" customFormat="1" ht="13.7" customHeight="1">
      <c r="A8" s="176"/>
      <c r="B8" s="157"/>
      <c r="C8" s="157"/>
      <c r="D8" s="157"/>
      <c r="E8" s="157"/>
      <c r="F8" s="157"/>
      <c r="G8" s="157"/>
      <c r="H8" s="157"/>
      <c r="I8" s="157"/>
      <c r="J8" s="157"/>
      <c r="K8" s="157"/>
      <c r="L8" s="157"/>
      <c r="M8" s="157"/>
      <c r="N8" s="157"/>
    </row>
    <row r="9" spans="1:18" s="115" customFormat="1" ht="15.1" customHeight="1">
      <c r="A9" s="591" t="s">
        <v>975</v>
      </c>
      <c r="B9" s="592"/>
      <c r="C9" s="592"/>
      <c r="D9" s="195"/>
      <c r="E9" s="593" t="str">
        <f>Баланс!D21</f>
        <v xml:space="preserve">ОАО "8 Марта"                </v>
      </c>
      <c r="F9" s="594"/>
      <c r="G9" s="594"/>
      <c r="H9" s="594"/>
      <c r="I9" s="594"/>
      <c r="J9" s="594"/>
      <c r="K9" s="594"/>
      <c r="L9" s="594"/>
      <c r="M9" s="594"/>
      <c r="N9" s="595"/>
    </row>
    <row r="10" spans="1:18" s="115" customFormat="1" ht="15.1" customHeight="1">
      <c r="A10" s="591" t="s">
        <v>966</v>
      </c>
      <c r="B10" s="592"/>
      <c r="C10" s="592"/>
      <c r="D10" s="195"/>
      <c r="E10" s="652">
        <f>Баланс!D22</f>
        <v>400078265</v>
      </c>
      <c r="F10" s="653"/>
      <c r="G10" s="653"/>
      <c r="H10" s="653"/>
      <c r="I10" s="653"/>
      <c r="J10" s="653"/>
      <c r="K10" s="653"/>
      <c r="L10" s="653"/>
      <c r="M10" s="653"/>
      <c r="N10" s="654"/>
    </row>
    <row r="11" spans="1:18" s="115" customFormat="1" ht="15.1" customHeight="1">
      <c r="A11" s="591" t="s">
        <v>721</v>
      </c>
      <c r="B11" s="592"/>
      <c r="C11" s="592"/>
      <c r="D11" s="195"/>
      <c r="E11" s="593" t="str">
        <f>Баланс!D23</f>
        <v>производство чулочно-носочных и трикотажных изделий</v>
      </c>
      <c r="F11" s="594"/>
      <c r="G11" s="594"/>
      <c r="H11" s="594"/>
      <c r="I11" s="594"/>
      <c r="J11" s="594"/>
      <c r="K11" s="594"/>
      <c r="L11" s="594"/>
      <c r="M11" s="594"/>
      <c r="N11" s="595"/>
    </row>
    <row r="12" spans="1:18" s="115" customFormat="1" ht="15.1" customHeight="1">
      <c r="A12" s="591" t="s">
        <v>967</v>
      </c>
      <c r="B12" s="592"/>
      <c r="C12" s="592"/>
      <c r="D12" s="195"/>
      <c r="E12" s="593" t="str">
        <f>Баланс!D24</f>
        <v>открытое акционерное общество</v>
      </c>
      <c r="F12" s="594"/>
      <c r="G12" s="594"/>
      <c r="H12" s="594"/>
      <c r="I12" s="594"/>
      <c r="J12" s="594"/>
      <c r="K12" s="594"/>
      <c r="L12" s="594"/>
      <c r="M12" s="594"/>
      <c r="N12" s="595"/>
    </row>
    <row r="13" spans="1:18" s="115" customFormat="1" ht="15.1" customHeight="1">
      <c r="A13" s="591" t="s">
        <v>968</v>
      </c>
      <c r="B13" s="592"/>
      <c r="C13" s="592"/>
      <c r="D13" s="195"/>
      <c r="E13" s="593" t="str">
        <f>Баланс!D25</f>
        <v>концерн "Беллегпром"</v>
      </c>
      <c r="F13" s="594"/>
      <c r="G13" s="594"/>
      <c r="H13" s="594"/>
      <c r="I13" s="594"/>
      <c r="J13" s="594"/>
      <c r="K13" s="594"/>
      <c r="L13" s="594"/>
      <c r="M13" s="594"/>
      <c r="N13" s="595"/>
    </row>
    <row r="14" spans="1:18" s="115" customFormat="1" ht="15.1" customHeight="1">
      <c r="A14" s="591" t="s">
        <v>969</v>
      </c>
      <c r="B14" s="592"/>
      <c r="C14" s="592"/>
      <c r="D14" s="195"/>
      <c r="E14" s="593" t="str">
        <f>Баланс!D26</f>
        <v>тыс.руб.</v>
      </c>
      <c r="F14" s="594"/>
      <c r="G14" s="594"/>
      <c r="H14" s="594"/>
      <c r="I14" s="594"/>
      <c r="J14" s="594"/>
      <c r="K14" s="594"/>
      <c r="L14" s="594"/>
      <c r="M14" s="594"/>
      <c r="N14" s="595"/>
    </row>
    <row r="15" spans="1:18" s="115" customFormat="1" ht="15.1" customHeight="1">
      <c r="A15" s="591" t="s">
        <v>976</v>
      </c>
      <c r="B15" s="592"/>
      <c r="C15" s="592"/>
      <c r="D15" s="195"/>
      <c r="E15" s="593" t="str">
        <f>Баланс!D27</f>
        <v>246022, г.Гомель, ул.Советская, 41</v>
      </c>
      <c r="F15" s="594"/>
      <c r="G15" s="594"/>
      <c r="H15" s="594"/>
      <c r="I15" s="594"/>
      <c r="J15" s="594"/>
      <c r="K15" s="594"/>
      <c r="L15" s="594"/>
      <c r="M15" s="594"/>
      <c r="N15" s="595"/>
    </row>
    <row r="16" spans="1:18" s="115" customFormat="1" ht="11.35" customHeight="1">
      <c r="A16" s="176"/>
      <c r="B16" s="176"/>
      <c r="C16" s="176"/>
      <c r="D16" s="176"/>
      <c r="E16" s="176"/>
      <c r="F16" s="176"/>
      <c r="G16" s="176"/>
      <c r="H16" s="176"/>
      <c r="I16" s="176"/>
      <c r="J16" s="157"/>
      <c r="K16" s="157"/>
      <c r="L16" s="157"/>
      <c r="M16" s="157"/>
      <c r="N16" s="157"/>
      <c r="O16" s="763" t="s">
        <v>259</v>
      </c>
      <c r="P16" s="763"/>
      <c r="Q16" s="763"/>
      <c r="R16" s="763"/>
    </row>
    <row r="17" spans="1:18" s="115" customFormat="1" ht="15.1" customHeight="1">
      <c r="A17" s="576" t="s">
        <v>994</v>
      </c>
      <c r="B17" s="577"/>
      <c r="C17" s="577"/>
      <c r="D17" s="577"/>
      <c r="E17" s="578"/>
      <c r="F17" s="727" t="s">
        <v>942</v>
      </c>
      <c r="G17" s="91" t="s">
        <v>72</v>
      </c>
      <c r="H17" s="92" t="str">
        <f>D7</f>
        <v>январь</v>
      </c>
      <c r="I17" s="93" t="s">
        <v>53</v>
      </c>
      <c r="J17" s="92" t="str">
        <f>F7</f>
        <v>декабрь</v>
      </c>
      <c r="K17" s="91" t="s">
        <v>72</v>
      </c>
      <c r="L17" s="92" t="str">
        <f>D7</f>
        <v>январь</v>
      </c>
      <c r="M17" s="92" t="s">
        <v>53</v>
      </c>
      <c r="N17" s="94" t="str">
        <f>F7</f>
        <v>декабрь</v>
      </c>
      <c r="O17" s="763"/>
      <c r="P17" s="763"/>
      <c r="Q17" s="763"/>
      <c r="R17" s="763"/>
    </row>
    <row r="18" spans="1:18" ht="15.1" customHeight="1">
      <c r="A18" s="579"/>
      <c r="B18" s="580"/>
      <c r="C18" s="580"/>
      <c r="D18" s="580"/>
      <c r="E18" s="581"/>
      <c r="F18" s="728"/>
      <c r="G18" s="726">
        <f>G7</f>
        <v>44561</v>
      </c>
      <c r="H18" s="580"/>
      <c r="I18" s="580"/>
      <c r="J18" s="580"/>
      <c r="K18" s="726">
        <f>DATE(YEAR(G18),MONTH(0),DAY(0))</f>
        <v>44196</v>
      </c>
      <c r="L18" s="764"/>
      <c r="M18" s="764"/>
      <c r="N18" s="765"/>
      <c r="O18" s="763"/>
      <c r="P18" s="763"/>
      <c r="Q18" s="763"/>
      <c r="R18" s="763"/>
    </row>
    <row r="19" spans="1:18" ht="11.35" customHeight="1">
      <c r="A19" s="524">
        <v>1</v>
      </c>
      <c r="B19" s="525"/>
      <c r="C19" s="525"/>
      <c r="D19" s="525"/>
      <c r="E19" s="526"/>
      <c r="F19" s="196">
        <v>2</v>
      </c>
      <c r="G19" s="731">
        <v>3</v>
      </c>
      <c r="H19" s="732"/>
      <c r="I19" s="732"/>
      <c r="J19" s="732"/>
      <c r="K19" s="588">
        <v>4</v>
      </c>
      <c r="L19" s="589"/>
      <c r="M19" s="589"/>
      <c r="N19" s="590"/>
      <c r="O19" s="763"/>
      <c r="P19" s="763"/>
      <c r="Q19" s="763"/>
      <c r="R19" s="763"/>
    </row>
    <row r="20" spans="1:18" s="18" customFormat="1" ht="15.1" customHeight="1">
      <c r="A20" s="743" t="s">
        <v>1017</v>
      </c>
      <c r="B20" s="744"/>
      <c r="C20" s="744"/>
      <c r="D20" s="744"/>
      <c r="E20" s="744"/>
      <c r="F20" s="744"/>
      <c r="G20" s="744"/>
      <c r="H20" s="744"/>
      <c r="I20" s="744"/>
      <c r="J20" s="744"/>
      <c r="K20" s="744"/>
      <c r="L20" s="744"/>
      <c r="M20" s="744"/>
      <c r="N20" s="745"/>
      <c r="O20" s="282" t="s">
        <v>311</v>
      </c>
    </row>
    <row r="21" spans="1:18" s="18" customFormat="1" ht="15.1" customHeight="1">
      <c r="A21" s="735" t="s">
        <v>1012</v>
      </c>
      <c r="B21" s="735"/>
      <c r="C21" s="735"/>
      <c r="D21" s="735"/>
      <c r="E21" s="735"/>
      <c r="F21" s="171" t="s">
        <v>983</v>
      </c>
      <c r="G21" s="570">
        <f>G23+G24+G25+G26</f>
        <v>17826</v>
      </c>
      <c r="H21" s="571"/>
      <c r="I21" s="571"/>
      <c r="J21" s="572"/>
      <c r="K21" s="570">
        <f>K23+K24+K25+K26</f>
        <v>23018</v>
      </c>
      <c r="L21" s="571"/>
      <c r="M21" s="571"/>
      <c r="N21" s="572"/>
    </row>
    <row r="22" spans="1:18" s="18" customFormat="1" ht="15.1" customHeight="1">
      <c r="A22" s="736" t="s">
        <v>943</v>
      </c>
      <c r="B22" s="736"/>
      <c r="C22" s="736"/>
      <c r="D22" s="736"/>
      <c r="E22" s="736"/>
      <c r="F22" s="198"/>
      <c r="G22" s="717"/>
      <c r="H22" s="718"/>
      <c r="I22" s="718"/>
      <c r="J22" s="719"/>
      <c r="K22" s="717"/>
      <c r="L22" s="718"/>
      <c r="M22" s="718"/>
      <c r="N22" s="719"/>
    </row>
    <row r="23" spans="1:18" s="18" customFormat="1" ht="27" customHeight="1">
      <c r="A23" s="734" t="s">
        <v>1020</v>
      </c>
      <c r="B23" s="734"/>
      <c r="C23" s="734"/>
      <c r="D23" s="734"/>
      <c r="E23" s="734"/>
      <c r="F23" s="199" t="s">
        <v>862</v>
      </c>
      <c r="G23" s="723">
        <v>16209</v>
      </c>
      <c r="H23" s="724"/>
      <c r="I23" s="724"/>
      <c r="J23" s="725"/>
      <c r="K23" s="723">
        <v>21655</v>
      </c>
      <c r="L23" s="724"/>
      <c r="M23" s="724"/>
      <c r="N23" s="725"/>
    </row>
    <row r="24" spans="1:18" s="18" customFormat="1" ht="15.1" customHeight="1">
      <c r="A24" s="733" t="s">
        <v>1021</v>
      </c>
      <c r="B24" s="733"/>
      <c r="C24" s="733"/>
      <c r="D24" s="733"/>
      <c r="E24" s="733"/>
      <c r="F24" s="171" t="s">
        <v>863</v>
      </c>
      <c r="G24" s="561">
        <v>18</v>
      </c>
      <c r="H24" s="562"/>
      <c r="I24" s="562"/>
      <c r="J24" s="563"/>
      <c r="K24" s="561">
        <v>194</v>
      </c>
      <c r="L24" s="562"/>
      <c r="M24" s="562"/>
      <c r="N24" s="563"/>
    </row>
    <row r="25" spans="1:18" s="18" customFormat="1" ht="15.1" customHeight="1">
      <c r="A25" s="733" t="s">
        <v>1022</v>
      </c>
      <c r="B25" s="733"/>
      <c r="C25" s="733"/>
      <c r="D25" s="733"/>
      <c r="E25" s="733"/>
      <c r="F25" s="171" t="s">
        <v>864</v>
      </c>
      <c r="G25" s="561">
        <v>0</v>
      </c>
      <c r="H25" s="562"/>
      <c r="I25" s="562"/>
      <c r="J25" s="563"/>
      <c r="K25" s="561">
        <v>0</v>
      </c>
      <c r="L25" s="562"/>
      <c r="M25" s="562"/>
      <c r="N25" s="563"/>
    </row>
    <row r="26" spans="1:18" s="18" customFormat="1" ht="15.1" customHeight="1">
      <c r="A26" s="733" t="s">
        <v>1013</v>
      </c>
      <c r="B26" s="733"/>
      <c r="C26" s="733"/>
      <c r="D26" s="733"/>
      <c r="E26" s="733"/>
      <c r="F26" s="171" t="s">
        <v>865</v>
      </c>
      <c r="G26" s="561">
        <v>1599</v>
      </c>
      <c r="H26" s="562"/>
      <c r="I26" s="562"/>
      <c r="J26" s="563"/>
      <c r="K26" s="561">
        <v>1169</v>
      </c>
      <c r="L26" s="562"/>
      <c r="M26" s="562"/>
      <c r="N26" s="563"/>
      <c r="O26" s="18">
        <v>-1610</v>
      </c>
    </row>
    <row r="27" spans="1:18" s="18" customFormat="1" ht="15.1" customHeight="1">
      <c r="A27" s="735" t="s">
        <v>1014</v>
      </c>
      <c r="B27" s="735"/>
      <c r="C27" s="735"/>
      <c r="D27" s="735"/>
      <c r="E27" s="735"/>
      <c r="F27" s="171" t="s">
        <v>984</v>
      </c>
      <c r="G27" s="720">
        <f>G29+G30+G31+G32</f>
        <v>17573</v>
      </c>
      <c r="H27" s="721"/>
      <c r="I27" s="721"/>
      <c r="J27" s="722"/>
      <c r="K27" s="720">
        <f>K29+K30+K31+K32</f>
        <v>23870</v>
      </c>
      <c r="L27" s="721"/>
      <c r="M27" s="721"/>
      <c r="N27" s="722"/>
    </row>
    <row r="28" spans="1:18" s="18" customFormat="1" ht="15.1" customHeight="1">
      <c r="A28" s="736" t="s">
        <v>943</v>
      </c>
      <c r="B28" s="736"/>
      <c r="C28" s="736"/>
      <c r="D28" s="736"/>
      <c r="E28" s="736"/>
      <c r="F28" s="216"/>
      <c r="G28" s="740"/>
      <c r="H28" s="741"/>
      <c r="I28" s="741"/>
      <c r="J28" s="742"/>
      <c r="K28" s="740"/>
      <c r="L28" s="741"/>
      <c r="M28" s="741"/>
      <c r="N28" s="742"/>
    </row>
    <row r="29" spans="1:18" s="18" customFormat="1" ht="15.1" customHeight="1">
      <c r="A29" s="734" t="s">
        <v>1023</v>
      </c>
      <c r="B29" s="734"/>
      <c r="C29" s="734"/>
      <c r="D29" s="734"/>
      <c r="E29" s="734"/>
      <c r="F29" s="217" t="s">
        <v>866</v>
      </c>
      <c r="G29" s="620">
        <v>6185</v>
      </c>
      <c r="H29" s="612"/>
      <c r="I29" s="612"/>
      <c r="J29" s="613"/>
      <c r="K29" s="620">
        <v>9918</v>
      </c>
      <c r="L29" s="612"/>
      <c r="M29" s="612"/>
      <c r="N29" s="613"/>
    </row>
    <row r="30" spans="1:18" s="18" customFormat="1" ht="15.1" customHeight="1">
      <c r="A30" s="733" t="s">
        <v>1016</v>
      </c>
      <c r="B30" s="733"/>
      <c r="C30" s="733"/>
      <c r="D30" s="733"/>
      <c r="E30" s="733"/>
      <c r="F30" s="171" t="s">
        <v>867</v>
      </c>
      <c r="G30" s="584">
        <v>6517</v>
      </c>
      <c r="H30" s="585"/>
      <c r="I30" s="585"/>
      <c r="J30" s="586"/>
      <c r="K30" s="584">
        <v>8196</v>
      </c>
      <c r="L30" s="585"/>
      <c r="M30" s="585"/>
      <c r="N30" s="586"/>
    </row>
    <row r="31" spans="1:18" s="18" customFormat="1" ht="15.1" customHeight="1">
      <c r="A31" s="733" t="s">
        <v>1024</v>
      </c>
      <c r="B31" s="733"/>
      <c r="C31" s="733"/>
      <c r="D31" s="733"/>
      <c r="E31" s="733"/>
      <c r="F31" s="171" t="s">
        <v>868</v>
      </c>
      <c r="G31" s="584">
        <v>2718</v>
      </c>
      <c r="H31" s="585"/>
      <c r="I31" s="585"/>
      <c r="J31" s="586"/>
      <c r="K31" s="584">
        <v>3915</v>
      </c>
      <c r="L31" s="585"/>
      <c r="M31" s="585"/>
      <c r="N31" s="586"/>
    </row>
    <row r="32" spans="1:18" s="18" customFormat="1" ht="15.1" customHeight="1">
      <c r="A32" s="733" t="s">
        <v>850</v>
      </c>
      <c r="B32" s="733"/>
      <c r="C32" s="733"/>
      <c r="D32" s="733"/>
      <c r="E32" s="733"/>
      <c r="F32" s="171" t="s">
        <v>869</v>
      </c>
      <c r="G32" s="584">
        <v>2153</v>
      </c>
      <c r="H32" s="585"/>
      <c r="I32" s="585"/>
      <c r="J32" s="586"/>
      <c r="K32" s="584">
        <v>1841</v>
      </c>
      <c r="L32" s="585"/>
      <c r="M32" s="585"/>
      <c r="N32" s="586"/>
      <c r="O32" s="18">
        <v>-1610</v>
      </c>
    </row>
    <row r="33" spans="1:18" s="18" customFormat="1" ht="27" customHeight="1">
      <c r="A33" s="735" t="s">
        <v>444</v>
      </c>
      <c r="B33" s="735"/>
      <c r="C33" s="735"/>
      <c r="D33" s="735"/>
      <c r="E33" s="735"/>
      <c r="F33" s="171" t="s">
        <v>985</v>
      </c>
      <c r="G33" s="570">
        <f>G21-G27</f>
        <v>253</v>
      </c>
      <c r="H33" s="571"/>
      <c r="I33" s="571"/>
      <c r="J33" s="572"/>
      <c r="K33" s="570">
        <f>K21-K27</f>
        <v>-852</v>
      </c>
      <c r="L33" s="571"/>
      <c r="M33" s="571"/>
      <c r="N33" s="572"/>
      <c r="O33" s="218">
        <v>1</v>
      </c>
      <c r="P33" s="218"/>
      <c r="Q33" s="218"/>
      <c r="R33" s="218"/>
    </row>
    <row r="34" spans="1:18" s="18" customFormat="1" ht="15.1" customHeight="1">
      <c r="A34" s="746" t="s">
        <v>851</v>
      </c>
      <c r="B34" s="747"/>
      <c r="C34" s="747"/>
      <c r="D34" s="747"/>
      <c r="E34" s="747"/>
      <c r="F34" s="747"/>
      <c r="G34" s="747"/>
      <c r="H34" s="747"/>
      <c r="I34" s="747"/>
      <c r="J34" s="747"/>
      <c r="K34" s="747"/>
      <c r="L34" s="747"/>
      <c r="M34" s="747"/>
      <c r="N34" s="748"/>
      <c r="O34" s="131"/>
      <c r="P34" s="131"/>
      <c r="Q34" s="131"/>
      <c r="R34" s="131"/>
    </row>
    <row r="35" spans="1:18" s="18" customFormat="1" ht="15.1" customHeight="1">
      <c r="A35" s="735" t="s">
        <v>1012</v>
      </c>
      <c r="B35" s="735"/>
      <c r="C35" s="735"/>
      <c r="D35" s="735"/>
      <c r="E35" s="735"/>
      <c r="F35" s="171" t="s">
        <v>986</v>
      </c>
      <c r="G35" s="570">
        <f>G37+G38+G39+G40+G41</f>
        <v>0</v>
      </c>
      <c r="H35" s="571"/>
      <c r="I35" s="571"/>
      <c r="J35" s="572"/>
      <c r="K35" s="570">
        <f>K37+K38+K39+K40+K41</f>
        <v>6</v>
      </c>
      <c r="L35" s="571"/>
      <c r="M35" s="571"/>
      <c r="N35" s="572"/>
    </row>
    <row r="36" spans="1:18" s="18" customFormat="1" ht="15.1" customHeight="1">
      <c r="A36" s="736" t="s">
        <v>943</v>
      </c>
      <c r="B36" s="736"/>
      <c r="C36" s="736"/>
      <c r="D36" s="736"/>
      <c r="E36" s="736"/>
      <c r="F36" s="17"/>
      <c r="G36" s="740"/>
      <c r="H36" s="741"/>
      <c r="I36" s="741"/>
      <c r="J36" s="742"/>
      <c r="K36" s="740"/>
      <c r="L36" s="741"/>
      <c r="M36" s="741"/>
      <c r="N36" s="742"/>
    </row>
    <row r="37" spans="1:18" s="18" customFormat="1" ht="27" customHeight="1">
      <c r="A37" s="734" t="s">
        <v>870</v>
      </c>
      <c r="B37" s="734"/>
      <c r="C37" s="734"/>
      <c r="D37" s="734"/>
      <c r="E37" s="734"/>
      <c r="F37" s="217" t="s">
        <v>995</v>
      </c>
      <c r="G37" s="723"/>
      <c r="H37" s="724"/>
      <c r="I37" s="724"/>
      <c r="J37" s="725"/>
      <c r="K37" s="723">
        <v>6</v>
      </c>
      <c r="L37" s="724"/>
      <c r="M37" s="724"/>
      <c r="N37" s="725"/>
    </row>
    <row r="38" spans="1:18" s="18" customFormat="1" ht="15.1" customHeight="1">
      <c r="A38" s="733" t="s">
        <v>871</v>
      </c>
      <c r="B38" s="733"/>
      <c r="C38" s="733"/>
      <c r="D38" s="733"/>
      <c r="E38" s="733"/>
      <c r="F38" s="171" t="s">
        <v>996</v>
      </c>
      <c r="G38" s="561">
        <v>0</v>
      </c>
      <c r="H38" s="562"/>
      <c r="I38" s="562"/>
      <c r="J38" s="563"/>
      <c r="K38" s="561">
        <v>0</v>
      </c>
      <c r="L38" s="562"/>
      <c r="M38" s="562"/>
      <c r="N38" s="563"/>
    </row>
    <row r="39" spans="1:18" s="18" customFormat="1" ht="27" customHeight="1">
      <c r="A39" s="733" t="s">
        <v>775</v>
      </c>
      <c r="B39" s="733"/>
      <c r="C39" s="733"/>
      <c r="D39" s="733"/>
      <c r="E39" s="733"/>
      <c r="F39" s="171" t="s">
        <v>997</v>
      </c>
      <c r="G39" s="561">
        <v>0</v>
      </c>
      <c r="H39" s="562"/>
      <c r="I39" s="562"/>
      <c r="J39" s="563"/>
      <c r="K39" s="561">
        <v>0</v>
      </c>
      <c r="L39" s="562"/>
      <c r="M39" s="562"/>
      <c r="N39" s="563"/>
    </row>
    <row r="40" spans="1:18" s="18" customFormat="1" ht="15.1" customHeight="1">
      <c r="A40" s="733" t="s">
        <v>872</v>
      </c>
      <c r="B40" s="733"/>
      <c r="C40" s="733"/>
      <c r="D40" s="733"/>
      <c r="E40" s="733"/>
      <c r="F40" s="171" t="s">
        <v>998</v>
      </c>
      <c r="G40" s="561">
        <v>0</v>
      </c>
      <c r="H40" s="562"/>
      <c r="I40" s="562"/>
      <c r="J40" s="563"/>
      <c r="K40" s="561">
        <v>0</v>
      </c>
      <c r="L40" s="562"/>
      <c r="M40" s="562"/>
      <c r="N40" s="563"/>
    </row>
    <row r="41" spans="1:18" s="18" customFormat="1" ht="15.1" customHeight="1">
      <c r="A41" s="733" t="s">
        <v>1013</v>
      </c>
      <c r="B41" s="733"/>
      <c r="C41" s="733"/>
      <c r="D41" s="733"/>
      <c r="E41" s="733"/>
      <c r="F41" s="171" t="s">
        <v>999</v>
      </c>
      <c r="G41" s="561">
        <v>0</v>
      </c>
      <c r="H41" s="562"/>
      <c r="I41" s="562"/>
      <c r="J41" s="563"/>
      <c r="K41" s="561">
        <v>0</v>
      </c>
      <c r="L41" s="562"/>
      <c r="M41" s="562"/>
      <c r="N41" s="563"/>
    </row>
    <row r="42" spans="1:18" s="18" customFormat="1" ht="15.1" customHeight="1">
      <c r="A42" s="735" t="s">
        <v>1014</v>
      </c>
      <c r="B42" s="735"/>
      <c r="C42" s="735"/>
      <c r="D42" s="735"/>
      <c r="E42" s="735"/>
      <c r="F42" s="171" t="s">
        <v>987</v>
      </c>
      <c r="G42" s="720">
        <f>G44+G45+G46+G47</f>
        <v>19</v>
      </c>
      <c r="H42" s="721"/>
      <c r="I42" s="721"/>
      <c r="J42" s="722"/>
      <c r="K42" s="720">
        <f>K44+K45+K46+K47</f>
        <v>2636</v>
      </c>
      <c r="L42" s="721"/>
      <c r="M42" s="721"/>
      <c r="N42" s="722"/>
    </row>
    <row r="43" spans="1:18" s="18" customFormat="1" ht="15.1" customHeight="1">
      <c r="A43" s="736" t="s">
        <v>943</v>
      </c>
      <c r="B43" s="736"/>
      <c r="C43" s="736"/>
      <c r="D43" s="736"/>
      <c r="E43" s="736"/>
      <c r="F43" s="216"/>
      <c r="G43" s="740"/>
      <c r="H43" s="741"/>
      <c r="I43" s="741"/>
      <c r="J43" s="742"/>
      <c r="K43" s="740"/>
      <c r="L43" s="741"/>
      <c r="M43" s="741"/>
      <c r="N43" s="742"/>
    </row>
    <row r="44" spans="1:18" s="18" customFormat="1" ht="38.35" customHeight="1">
      <c r="A44" s="734" t="s">
        <v>875</v>
      </c>
      <c r="B44" s="734"/>
      <c r="C44" s="734"/>
      <c r="D44" s="734"/>
      <c r="E44" s="734"/>
      <c r="F44" s="217" t="s">
        <v>1002</v>
      </c>
      <c r="G44" s="749">
        <v>19</v>
      </c>
      <c r="H44" s="750"/>
      <c r="I44" s="750"/>
      <c r="J44" s="751"/>
      <c r="K44" s="749">
        <v>2636</v>
      </c>
      <c r="L44" s="750"/>
      <c r="M44" s="750"/>
      <c r="N44" s="751"/>
    </row>
    <row r="45" spans="1:18" s="18" customFormat="1" ht="15.1" customHeight="1">
      <c r="A45" s="733" t="s">
        <v>876</v>
      </c>
      <c r="B45" s="733"/>
      <c r="C45" s="733"/>
      <c r="D45" s="733"/>
      <c r="E45" s="733"/>
      <c r="F45" s="171" t="s">
        <v>1003</v>
      </c>
      <c r="G45" s="584">
        <v>0</v>
      </c>
      <c r="H45" s="585"/>
      <c r="I45" s="585"/>
      <c r="J45" s="586"/>
      <c r="K45" s="584">
        <v>0</v>
      </c>
      <c r="L45" s="585"/>
      <c r="M45" s="585"/>
      <c r="N45" s="586"/>
    </row>
    <row r="46" spans="1:18" s="18" customFormat="1" ht="19.5" customHeight="1">
      <c r="A46" s="733" t="s">
        <v>877</v>
      </c>
      <c r="B46" s="733"/>
      <c r="C46" s="733"/>
      <c r="D46" s="733"/>
      <c r="E46" s="733"/>
      <c r="F46" s="171" t="s">
        <v>1004</v>
      </c>
      <c r="G46" s="584">
        <v>0</v>
      </c>
      <c r="H46" s="585"/>
      <c r="I46" s="585"/>
      <c r="J46" s="586"/>
      <c r="K46" s="584">
        <v>0</v>
      </c>
      <c r="L46" s="585"/>
      <c r="M46" s="585"/>
      <c r="N46" s="586"/>
    </row>
    <row r="47" spans="1:18" s="18" customFormat="1" ht="15.1" customHeight="1">
      <c r="A47" s="733" t="s">
        <v>878</v>
      </c>
      <c r="B47" s="733"/>
      <c r="C47" s="733"/>
      <c r="D47" s="733"/>
      <c r="E47" s="733"/>
      <c r="F47" s="171" t="s">
        <v>1005</v>
      </c>
      <c r="G47" s="584">
        <v>0</v>
      </c>
      <c r="H47" s="585"/>
      <c r="I47" s="585"/>
      <c r="J47" s="586"/>
      <c r="K47" s="584">
        <v>0</v>
      </c>
      <c r="L47" s="585"/>
      <c r="M47" s="585"/>
      <c r="N47" s="586"/>
    </row>
    <row r="48" spans="1:18" s="18" customFormat="1" ht="27" customHeight="1">
      <c r="A48" s="735" t="s">
        <v>445</v>
      </c>
      <c r="B48" s="735"/>
      <c r="C48" s="735"/>
      <c r="D48" s="735"/>
      <c r="E48" s="735"/>
      <c r="F48" s="171" t="s">
        <v>988</v>
      </c>
      <c r="G48" s="570">
        <f>G35-G42</f>
        <v>-19</v>
      </c>
      <c r="H48" s="571"/>
      <c r="I48" s="571"/>
      <c r="J48" s="572"/>
      <c r="K48" s="570">
        <f>K35-K42</f>
        <v>-2630</v>
      </c>
      <c r="L48" s="571"/>
      <c r="M48" s="571"/>
      <c r="N48" s="572"/>
      <c r="O48" s="218"/>
      <c r="P48" s="218"/>
      <c r="Q48" s="218"/>
      <c r="R48" s="218"/>
    </row>
    <row r="49" spans="1:15" s="18" customFormat="1" ht="27" customHeight="1">
      <c r="A49" s="163"/>
      <c r="B49" s="163"/>
      <c r="C49" s="163"/>
      <c r="D49" s="163"/>
      <c r="E49" s="163"/>
      <c r="F49" s="219"/>
      <c r="G49" s="219"/>
      <c r="H49" s="219"/>
      <c r="I49" s="219"/>
      <c r="J49" s="220"/>
      <c r="K49" s="220"/>
      <c r="L49" s="220"/>
      <c r="M49" s="220"/>
      <c r="N49" s="220"/>
    </row>
    <row r="50" spans="1:15" ht="15.1" customHeight="1">
      <c r="A50" s="576" t="s">
        <v>994</v>
      </c>
      <c r="B50" s="577"/>
      <c r="C50" s="577"/>
      <c r="D50" s="577"/>
      <c r="E50" s="578"/>
      <c r="F50" s="727" t="s">
        <v>942</v>
      </c>
      <c r="G50" s="95" t="s">
        <v>72</v>
      </c>
      <c r="H50" s="96" t="str">
        <f>H17</f>
        <v>январь</v>
      </c>
      <c r="I50" s="97" t="s">
        <v>53</v>
      </c>
      <c r="J50" s="98" t="str">
        <f>J17</f>
        <v>декабрь</v>
      </c>
      <c r="K50" s="95" t="s">
        <v>72</v>
      </c>
      <c r="L50" s="96" t="str">
        <f>L17</f>
        <v>январь</v>
      </c>
      <c r="M50" s="97" t="s">
        <v>53</v>
      </c>
      <c r="N50" s="99" t="str">
        <f>N17</f>
        <v>декабрь</v>
      </c>
    </row>
    <row r="51" spans="1:15" ht="15.1" customHeight="1">
      <c r="A51" s="579"/>
      <c r="B51" s="580"/>
      <c r="C51" s="580"/>
      <c r="D51" s="580"/>
      <c r="E51" s="581"/>
      <c r="F51" s="728"/>
      <c r="G51" s="737">
        <f>G18</f>
        <v>44561</v>
      </c>
      <c r="H51" s="738"/>
      <c r="I51" s="738"/>
      <c r="J51" s="739"/>
      <c r="K51" s="737">
        <f>K18</f>
        <v>44196</v>
      </c>
      <c r="L51" s="738"/>
      <c r="M51" s="738"/>
      <c r="N51" s="739"/>
    </row>
    <row r="52" spans="1:15" ht="11.35" customHeight="1">
      <c r="A52" s="524">
        <v>1</v>
      </c>
      <c r="B52" s="525"/>
      <c r="C52" s="525"/>
      <c r="D52" s="525"/>
      <c r="E52" s="526"/>
      <c r="F52" s="196">
        <v>2</v>
      </c>
      <c r="G52" s="579">
        <v>3</v>
      </c>
      <c r="H52" s="580"/>
      <c r="I52" s="580"/>
      <c r="J52" s="581"/>
      <c r="K52" s="579">
        <v>4</v>
      </c>
      <c r="L52" s="580"/>
      <c r="M52" s="580"/>
      <c r="N52" s="581"/>
    </row>
    <row r="53" spans="1:15" s="18" customFormat="1" ht="15.1" customHeight="1">
      <c r="A53" s="485" t="s">
        <v>879</v>
      </c>
      <c r="B53" s="486"/>
      <c r="C53" s="486"/>
      <c r="D53" s="486"/>
      <c r="E53" s="486"/>
      <c r="F53" s="486"/>
      <c r="G53" s="486"/>
      <c r="H53" s="486"/>
      <c r="I53" s="486"/>
      <c r="J53" s="486"/>
      <c r="K53" s="486"/>
      <c r="L53" s="486"/>
      <c r="M53" s="486"/>
      <c r="N53" s="487"/>
    </row>
    <row r="54" spans="1:15" s="18" customFormat="1" ht="15.1" customHeight="1">
      <c r="A54" s="735" t="s">
        <v>880</v>
      </c>
      <c r="B54" s="735"/>
      <c r="C54" s="735"/>
      <c r="D54" s="735"/>
      <c r="E54" s="735"/>
      <c r="F54" s="171" t="s">
        <v>989</v>
      </c>
      <c r="G54" s="570">
        <f>SUM(G56:J59)</f>
        <v>1752</v>
      </c>
      <c r="H54" s="571"/>
      <c r="I54" s="571"/>
      <c r="J54" s="572"/>
      <c r="K54" s="570">
        <f>SUM(K55:N59)</f>
        <v>5104</v>
      </c>
      <c r="L54" s="571"/>
      <c r="M54" s="571"/>
      <c r="N54" s="572"/>
    </row>
    <row r="55" spans="1:15" s="18" customFormat="1" ht="15.1" customHeight="1">
      <c r="A55" s="736" t="s">
        <v>943</v>
      </c>
      <c r="B55" s="736"/>
      <c r="C55" s="736"/>
      <c r="D55" s="736"/>
      <c r="E55" s="736"/>
      <c r="F55" s="198"/>
      <c r="L55" s="889"/>
      <c r="M55" s="889"/>
      <c r="N55" s="890"/>
    </row>
    <row r="56" spans="1:15" s="18" customFormat="1" ht="15.1" customHeight="1">
      <c r="A56" s="734" t="s">
        <v>881</v>
      </c>
      <c r="B56" s="734"/>
      <c r="C56" s="734"/>
      <c r="D56" s="734"/>
      <c r="E56" s="734"/>
      <c r="F56" s="199" t="s">
        <v>882</v>
      </c>
      <c r="G56" s="891">
        <v>1748</v>
      </c>
      <c r="H56" s="892"/>
      <c r="I56" s="892"/>
      <c r="J56" s="893"/>
      <c r="K56" s="723">
        <v>5102</v>
      </c>
      <c r="L56" s="724"/>
      <c r="M56" s="724"/>
      <c r="N56" s="725"/>
    </row>
    <row r="57" spans="1:15" s="18" customFormat="1" ht="15.1" customHeight="1">
      <c r="A57" s="733" t="s">
        <v>883</v>
      </c>
      <c r="B57" s="733"/>
      <c r="C57" s="733"/>
      <c r="D57" s="733"/>
      <c r="E57" s="733"/>
      <c r="F57" s="171" t="s">
        <v>884</v>
      </c>
      <c r="G57" s="561">
        <v>0</v>
      </c>
      <c r="H57" s="562"/>
      <c r="I57" s="562"/>
      <c r="J57" s="563"/>
      <c r="K57" s="561">
        <v>0</v>
      </c>
      <c r="L57" s="562"/>
      <c r="M57" s="562"/>
      <c r="N57" s="563"/>
    </row>
    <row r="58" spans="1:15" s="18" customFormat="1" ht="27" customHeight="1">
      <c r="A58" s="733" t="s">
        <v>799</v>
      </c>
      <c r="B58" s="733"/>
      <c r="C58" s="733"/>
      <c r="D58" s="733"/>
      <c r="E58" s="733"/>
      <c r="F58" s="171" t="s">
        <v>885</v>
      </c>
      <c r="G58" s="561">
        <v>0</v>
      </c>
      <c r="H58" s="562"/>
      <c r="I58" s="562"/>
      <c r="J58" s="563"/>
      <c r="K58" s="561">
        <v>0</v>
      </c>
      <c r="L58" s="562"/>
      <c r="M58" s="562"/>
      <c r="N58" s="563"/>
    </row>
    <row r="59" spans="1:15" s="18" customFormat="1" ht="15.1" customHeight="1">
      <c r="A59" s="733" t="s">
        <v>886</v>
      </c>
      <c r="B59" s="733"/>
      <c r="C59" s="733"/>
      <c r="D59" s="733"/>
      <c r="E59" s="733"/>
      <c r="F59" s="171" t="s">
        <v>887</v>
      </c>
      <c r="G59" s="561">
        <v>4</v>
      </c>
      <c r="H59" s="562"/>
      <c r="I59" s="562"/>
      <c r="J59" s="563"/>
      <c r="K59" s="558">
        <v>2</v>
      </c>
      <c r="L59" s="559"/>
      <c r="M59" s="559"/>
      <c r="N59" s="560"/>
    </row>
    <row r="60" spans="1:15" s="18" customFormat="1" ht="15.1" customHeight="1">
      <c r="A60" s="735" t="s">
        <v>888</v>
      </c>
      <c r="B60" s="735"/>
      <c r="C60" s="735"/>
      <c r="D60" s="735"/>
      <c r="E60" s="735"/>
      <c r="F60" s="171" t="s">
        <v>990</v>
      </c>
      <c r="G60" s="720">
        <f>SUM(G62:J66)</f>
        <v>2074</v>
      </c>
      <c r="H60" s="721"/>
      <c r="I60" s="721"/>
      <c r="J60" s="722"/>
      <c r="K60" s="720">
        <f>SUM(K62:N66)</f>
        <v>1594</v>
      </c>
      <c r="L60" s="721"/>
      <c r="M60" s="721"/>
      <c r="N60" s="722"/>
    </row>
    <row r="61" spans="1:15" s="18" customFormat="1" ht="15.1" customHeight="1">
      <c r="A61" s="736" t="s">
        <v>943</v>
      </c>
      <c r="B61" s="736"/>
      <c r="C61" s="736"/>
      <c r="D61" s="736"/>
      <c r="E61" s="736"/>
      <c r="F61" s="198"/>
      <c r="G61" s="717"/>
      <c r="H61" s="718"/>
      <c r="I61" s="718"/>
      <c r="J61" s="718"/>
      <c r="K61" s="717"/>
      <c r="L61" s="718"/>
      <c r="M61" s="718"/>
      <c r="N61" s="719"/>
    </row>
    <row r="62" spans="1:15" s="18" customFormat="1" ht="15.1" customHeight="1">
      <c r="A62" s="734" t="s">
        <v>889</v>
      </c>
      <c r="B62" s="734"/>
      <c r="C62" s="734"/>
      <c r="D62" s="734"/>
      <c r="E62" s="734"/>
      <c r="F62" s="199" t="s">
        <v>890</v>
      </c>
      <c r="G62" s="620">
        <v>2041</v>
      </c>
      <c r="H62" s="612"/>
      <c r="I62" s="612"/>
      <c r="J62" s="612"/>
      <c r="K62" s="620">
        <v>1533</v>
      </c>
      <c r="L62" s="612"/>
      <c r="M62" s="612"/>
      <c r="N62" s="613"/>
    </row>
    <row r="63" spans="1:15" s="18" customFormat="1" ht="27" customHeight="1">
      <c r="A63" s="733" t="s">
        <v>891</v>
      </c>
      <c r="B63" s="733"/>
      <c r="C63" s="733"/>
      <c r="D63" s="733"/>
      <c r="E63" s="733"/>
      <c r="F63" s="171" t="s">
        <v>892</v>
      </c>
      <c r="G63" s="584">
        <v>0</v>
      </c>
      <c r="H63" s="585"/>
      <c r="I63" s="585"/>
      <c r="J63" s="586"/>
      <c r="K63" s="620">
        <v>0</v>
      </c>
      <c r="L63" s="612"/>
      <c r="M63" s="612"/>
      <c r="N63" s="613"/>
    </row>
    <row r="64" spans="1:15" s="18" customFormat="1" ht="15.1" customHeight="1">
      <c r="A64" s="733" t="s">
        <v>893</v>
      </c>
      <c r="B64" s="733"/>
      <c r="C64" s="733"/>
      <c r="D64" s="733"/>
      <c r="E64" s="733"/>
      <c r="F64" s="171" t="s">
        <v>894</v>
      </c>
      <c r="G64" s="584">
        <v>27</v>
      </c>
      <c r="H64" s="585"/>
      <c r="I64" s="585"/>
      <c r="J64" s="586"/>
      <c r="K64" s="620">
        <v>56</v>
      </c>
      <c r="L64" s="612"/>
      <c r="M64" s="612"/>
      <c r="N64" s="613"/>
    </row>
    <row r="65" spans="1:19" s="18" customFormat="1" ht="15.1" customHeight="1">
      <c r="A65" s="733" t="s">
        <v>895</v>
      </c>
      <c r="B65" s="733"/>
      <c r="C65" s="733"/>
      <c r="D65" s="733"/>
      <c r="E65" s="733"/>
      <c r="F65" s="171" t="s">
        <v>896</v>
      </c>
      <c r="G65" s="584">
        <v>0</v>
      </c>
      <c r="H65" s="585"/>
      <c r="I65" s="585"/>
      <c r="J65" s="586"/>
      <c r="K65" s="620">
        <v>2</v>
      </c>
      <c r="L65" s="612"/>
      <c r="M65" s="612"/>
      <c r="N65" s="613"/>
    </row>
    <row r="66" spans="1:19" s="18" customFormat="1" ht="15.1" customHeight="1">
      <c r="A66" s="733" t="s">
        <v>878</v>
      </c>
      <c r="B66" s="733"/>
      <c r="C66" s="733"/>
      <c r="D66" s="733"/>
      <c r="E66" s="733"/>
      <c r="F66" s="171" t="s">
        <v>897</v>
      </c>
      <c r="G66" s="584">
        <v>6</v>
      </c>
      <c r="H66" s="585"/>
      <c r="I66" s="585"/>
      <c r="J66" s="586"/>
      <c r="K66" s="620">
        <v>3</v>
      </c>
      <c r="L66" s="612"/>
      <c r="M66" s="612"/>
      <c r="N66" s="613"/>
    </row>
    <row r="67" spans="1:19" s="18" customFormat="1" ht="27" customHeight="1">
      <c r="A67" s="733" t="s">
        <v>446</v>
      </c>
      <c r="B67" s="733"/>
      <c r="C67" s="733"/>
      <c r="D67" s="733"/>
      <c r="E67" s="733"/>
      <c r="F67" s="171" t="s">
        <v>812</v>
      </c>
      <c r="G67" s="570">
        <f>G54-G60</f>
        <v>-322</v>
      </c>
      <c r="H67" s="571"/>
      <c r="I67" s="571"/>
      <c r="J67" s="572"/>
      <c r="K67" s="570">
        <f>K54-K60</f>
        <v>3510</v>
      </c>
      <c r="L67" s="571"/>
      <c r="M67" s="571"/>
      <c r="N67" s="572"/>
      <c r="O67" s="221" t="str">
        <f>IF(OR(O69&gt;0,O71&gt;0,O70&gt;0),"ВНИМАНИЕ!","")</f>
        <v/>
      </c>
      <c r="P67" s="218"/>
      <c r="Q67" s="218"/>
      <c r="R67" s="218"/>
    </row>
    <row r="68" spans="1:19" s="18" customFormat="1" ht="38.35" customHeight="1">
      <c r="A68" s="735" t="s">
        <v>447</v>
      </c>
      <c r="B68" s="735"/>
      <c r="C68" s="735"/>
      <c r="D68" s="735"/>
      <c r="E68" s="735"/>
      <c r="F68" s="171" t="s">
        <v>776</v>
      </c>
      <c r="G68" s="570">
        <f>G33+G48+G67</f>
        <v>-88</v>
      </c>
      <c r="H68" s="571"/>
      <c r="I68" s="571"/>
      <c r="J68" s="572"/>
      <c r="K68" s="570">
        <f>K33+K48+K67</f>
        <v>28</v>
      </c>
      <c r="L68" s="571"/>
      <c r="M68" s="571"/>
      <c r="N68" s="572"/>
      <c r="O68" s="710">
        <f>IF(OR(Баланс!$I$2="I",Баланс!$I$2="II",Баланс!$I$2="III",Баланс!$I$2="IV",Баланс!$J$6&gt;0,Баланс!$K$6&gt;0),0,IF(K71=G69,0,"стр. 120 гр. 3 не равна стр. 130 гр. 4 (для годовой отчетности)"))</f>
        <v>0</v>
      </c>
      <c r="P68" s="711"/>
      <c r="Q68" s="711"/>
      <c r="R68" s="711"/>
      <c r="S68" s="711"/>
    </row>
    <row r="69" spans="1:19" s="18" customFormat="1" ht="15.1" customHeight="1">
      <c r="A69" s="476" t="s">
        <v>448</v>
      </c>
      <c r="B69" s="704"/>
      <c r="C69" s="704"/>
      <c r="D69" s="704"/>
      <c r="E69" s="705"/>
      <c r="F69" s="706" t="s">
        <v>813</v>
      </c>
      <c r="G69" s="714">
        <v>125</v>
      </c>
      <c r="H69" s="715"/>
      <c r="I69" s="715"/>
      <c r="J69" s="716"/>
      <c r="K69" s="714">
        <v>97</v>
      </c>
      <c r="L69" s="715"/>
      <c r="M69" s="715"/>
      <c r="N69" s="716"/>
      <c r="O69" s="710">
        <f>IF(G69=Баланс!G63,0,"стр. 120 гр. 3 не равна стр. 270 гр. 4 Баланса!")</f>
        <v>0</v>
      </c>
      <c r="P69" s="711"/>
      <c r="Q69" s="711"/>
      <c r="R69" s="711"/>
      <c r="S69" s="711"/>
    </row>
    <row r="70" spans="1:19" s="18" customFormat="1" ht="15.1" customHeight="1">
      <c r="A70" s="700" t="s">
        <v>449</v>
      </c>
      <c r="B70" s="701"/>
      <c r="C70" s="702">
        <f>Баланс!G33</f>
        <v>44196</v>
      </c>
      <c r="D70" s="702"/>
      <c r="E70" s="703"/>
      <c r="F70" s="707"/>
      <c r="G70" s="558"/>
      <c r="H70" s="559"/>
      <c r="I70" s="559"/>
      <c r="J70" s="560"/>
      <c r="K70" s="558"/>
      <c r="L70" s="559"/>
      <c r="M70" s="559"/>
      <c r="N70" s="560"/>
      <c r="O70" s="712">
        <f>IF(OR(Баланс!$I$2="I",Баланс!$I$2="II",Баланс!$I$2="III",Баланс!$I$2="IV",Баланс!$J$6&gt;0,Баланс!$K$6&gt;0),0,IF(K71=Баланс!G63,0,"стр. 130 гр. 4 не равна стр. 270 гр. 4 Баланса (для годовой отчетности)"))</f>
        <v>0</v>
      </c>
      <c r="P70" s="713"/>
      <c r="Q70" s="713"/>
      <c r="R70" s="713"/>
      <c r="S70" s="713"/>
    </row>
    <row r="71" spans="1:19" s="18" customFormat="1" ht="15.75" customHeight="1">
      <c r="A71" s="762" t="s">
        <v>448</v>
      </c>
      <c r="B71" s="704"/>
      <c r="C71" s="704"/>
      <c r="D71" s="704"/>
      <c r="E71" s="705"/>
      <c r="F71" s="706" t="s">
        <v>814</v>
      </c>
      <c r="G71" s="752">
        <f>G69+G68</f>
        <v>37</v>
      </c>
      <c r="H71" s="753"/>
      <c r="I71" s="753"/>
      <c r="J71" s="754"/>
      <c r="K71" s="752">
        <f>K69+K68</f>
        <v>125</v>
      </c>
      <c r="L71" s="753"/>
      <c r="M71" s="753"/>
      <c r="N71" s="754"/>
      <c r="O71" s="710">
        <f>IF(G71=Баланс!F63,0,"стр. 130 гр. 3 не равна стр. 270 гр. 3 Баланса!")</f>
        <v>0</v>
      </c>
      <c r="P71" s="711"/>
      <c r="Q71" s="711"/>
      <c r="R71" s="711"/>
      <c r="S71" s="711"/>
    </row>
    <row r="72" spans="1:19" s="18" customFormat="1" ht="17.2" customHeight="1">
      <c r="A72" s="759" t="s">
        <v>449</v>
      </c>
      <c r="B72" s="760"/>
      <c r="C72" s="662">
        <f>Баланс!F33</f>
        <v>44561</v>
      </c>
      <c r="D72" s="662"/>
      <c r="E72" s="663"/>
      <c r="F72" s="761"/>
      <c r="G72" s="755"/>
      <c r="H72" s="756"/>
      <c r="I72" s="756"/>
      <c r="J72" s="757"/>
      <c r="K72" s="755"/>
      <c r="L72" s="756"/>
      <c r="M72" s="756"/>
      <c r="N72" s="757"/>
      <c r="O72" s="442"/>
      <c r="P72" s="320"/>
      <c r="Q72" s="320"/>
      <c r="R72" s="320"/>
      <c r="S72" s="320"/>
    </row>
    <row r="73" spans="1:19" s="18" customFormat="1" ht="26.2" customHeight="1">
      <c r="A73" s="758" t="s">
        <v>450</v>
      </c>
      <c r="B73" s="758"/>
      <c r="C73" s="758"/>
      <c r="D73" s="758"/>
      <c r="E73" s="758"/>
      <c r="F73" s="171" t="s">
        <v>815</v>
      </c>
      <c r="G73" s="561">
        <v>-2</v>
      </c>
      <c r="H73" s="562"/>
      <c r="I73" s="562"/>
      <c r="J73" s="563"/>
      <c r="K73" s="561">
        <v>-1</v>
      </c>
      <c r="L73" s="562"/>
      <c r="M73" s="562"/>
      <c r="N73" s="563"/>
      <c r="O73" s="708" t="s">
        <v>451</v>
      </c>
      <c r="P73" s="709"/>
      <c r="Q73" s="709"/>
      <c r="R73" s="709"/>
    </row>
    <row r="74" spans="1:19" ht="11.35" customHeight="1">
      <c r="A74" s="176"/>
      <c r="B74" s="176"/>
      <c r="C74" s="176"/>
      <c r="D74" s="176"/>
      <c r="E74" s="176"/>
      <c r="F74" s="176"/>
      <c r="G74" s="176"/>
      <c r="H74" s="176"/>
      <c r="I74" s="176"/>
      <c r="J74" s="176"/>
      <c r="K74" s="176"/>
      <c r="L74" s="176"/>
      <c r="M74" s="176"/>
      <c r="N74" s="177"/>
    </row>
    <row r="75" spans="1:19" ht="25.85" customHeight="1">
      <c r="A75" s="178"/>
      <c r="B75" s="537"/>
      <c r="C75" s="537"/>
      <c r="D75" s="178"/>
      <c r="E75" s="179"/>
      <c r="F75" s="176"/>
      <c r="G75" s="176"/>
      <c r="H75" s="176"/>
      <c r="I75" s="176"/>
      <c r="J75" s="587" t="str">
        <f>Баланс!F107</f>
        <v>Д.В.Аскальдович</v>
      </c>
      <c r="K75" s="587"/>
      <c r="L75" s="587"/>
      <c r="M75" s="587"/>
      <c r="N75" s="587"/>
    </row>
    <row r="76" spans="1:19" ht="11.35" customHeight="1">
      <c r="A76" s="179"/>
      <c r="B76" s="538" t="s">
        <v>962</v>
      </c>
      <c r="C76" s="538"/>
      <c r="D76" s="149"/>
      <c r="E76" s="179"/>
      <c r="F76" s="150"/>
      <c r="G76" s="150"/>
      <c r="H76" s="150"/>
      <c r="I76" s="150"/>
      <c r="J76" s="535" t="s">
        <v>770</v>
      </c>
      <c r="K76" s="535"/>
      <c r="L76" s="535"/>
      <c r="M76" s="535"/>
      <c r="N76" s="536"/>
    </row>
    <row r="77" spans="1:19" ht="11.35" customHeight="1">
      <c r="A77" s="179"/>
      <c r="B77" s="149"/>
      <c r="C77" s="149"/>
      <c r="D77" s="149"/>
      <c r="E77" s="179"/>
      <c r="F77" s="150"/>
      <c r="G77" s="150"/>
      <c r="H77" s="150"/>
      <c r="I77" s="150"/>
      <c r="J77" s="149"/>
      <c r="K77" s="149"/>
      <c r="L77" s="149"/>
      <c r="M77" s="149"/>
      <c r="N77" s="150"/>
    </row>
    <row r="78" spans="1:19" ht="13.45" customHeight="1">
      <c r="A78" s="176" t="s">
        <v>964</v>
      </c>
      <c r="B78" s="537"/>
      <c r="C78" s="537"/>
      <c r="D78" s="178"/>
      <c r="E78" s="179"/>
      <c r="F78" s="176"/>
      <c r="G78" s="176"/>
      <c r="H78" s="176"/>
      <c r="I78" s="176"/>
      <c r="J78" s="587" t="str">
        <f>Баланс!F110</f>
        <v>И.В.Лапезо</v>
      </c>
      <c r="K78" s="587"/>
      <c r="L78" s="587"/>
      <c r="M78" s="587"/>
      <c r="N78" s="587"/>
    </row>
    <row r="79" spans="1:19" ht="11.35" customHeight="1">
      <c r="A79" s="179"/>
      <c r="B79" s="538" t="s">
        <v>962</v>
      </c>
      <c r="C79" s="538"/>
      <c r="D79" s="149"/>
      <c r="E79" s="179"/>
      <c r="F79" s="180"/>
      <c r="G79" s="180"/>
      <c r="H79" s="180"/>
      <c r="I79" s="180"/>
      <c r="J79" s="535" t="s">
        <v>770</v>
      </c>
      <c r="K79" s="535"/>
      <c r="L79" s="535"/>
      <c r="M79" s="535"/>
      <c r="N79" s="536"/>
    </row>
    <row r="80" spans="1:19" ht="11.35" customHeight="1">
      <c r="A80" s="179"/>
      <c r="B80" s="179"/>
      <c r="C80" s="179"/>
      <c r="D80" s="179"/>
      <c r="E80" s="179"/>
      <c r="F80" s="176"/>
      <c r="G80" s="176"/>
      <c r="H80" s="176"/>
      <c r="I80" s="176"/>
      <c r="J80" s="181"/>
      <c r="K80" s="181"/>
      <c r="L80" s="181"/>
      <c r="M80" s="181"/>
      <c r="N80" s="181"/>
    </row>
    <row r="81" spans="1:14" ht="11.35" customHeight="1">
      <c r="A81" s="622">
        <v>44641</v>
      </c>
      <c r="B81" s="622"/>
      <c r="C81" s="182"/>
      <c r="D81" s="182"/>
      <c r="E81" s="182"/>
      <c r="F81" s="176"/>
      <c r="G81" s="176"/>
      <c r="H81" s="176"/>
      <c r="I81" s="176"/>
      <c r="J81" s="181"/>
      <c r="K81" s="181"/>
      <c r="L81" s="181"/>
      <c r="M81" s="181"/>
      <c r="N81" s="181"/>
    </row>
    <row r="82" spans="1:14" ht="17.2" customHeight="1">
      <c r="F82" s="156"/>
      <c r="G82" s="156"/>
      <c r="H82" s="156"/>
      <c r="I82" s="156"/>
      <c r="J82" s="156"/>
      <c r="K82" s="156"/>
      <c r="L82" s="156"/>
      <c r="M82" s="156"/>
      <c r="N82" s="183"/>
    </row>
    <row r="83" spans="1:14" ht="11.35" customHeight="1">
      <c r="A83" s="183"/>
      <c r="B83" s="183"/>
      <c r="C83" s="183"/>
      <c r="D83" s="183"/>
      <c r="E83" s="183"/>
      <c r="F83" s="183"/>
      <c r="G83" s="183"/>
      <c r="H83" s="183"/>
      <c r="I83" s="183"/>
      <c r="J83" s="183"/>
      <c r="K83" s="183"/>
      <c r="L83" s="183"/>
      <c r="M83" s="183"/>
      <c r="N83" s="183"/>
    </row>
    <row r="84" spans="1:14" ht="11.35" customHeight="1">
      <c r="A84" s="183"/>
      <c r="B84" s="183"/>
      <c r="C84" s="183"/>
      <c r="D84" s="183"/>
      <c r="E84" s="183"/>
      <c r="F84" s="183"/>
      <c r="G84" s="183"/>
      <c r="H84" s="183"/>
      <c r="I84" s="183"/>
      <c r="J84" s="183"/>
      <c r="K84" s="183"/>
      <c r="L84" s="183"/>
      <c r="M84" s="183"/>
      <c r="N84" s="183"/>
    </row>
    <row r="85" spans="1:14" ht="11.35" customHeight="1">
      <c r="A85" s="183"/>
      <c r="B85" s="183"/>
      <c r="C85" s="183"/>
      <c r="D85" s="183"/>
      <c r="E85" s="183"/>
      <c r="F85" s="183"/>
      <c r="G85" s="183"/>
      <c r="H85" s="183"/>
      <c r="I85" s="183"/>
      <c r="J85" s="183"/>
      <c r="K85" s="183"/>
      <c r="L85" s="183"/>
      <c r="M85" s="183"/>
      <c r="N85" s="183"/>
    </row>
    <row r="86" spans="1:14" ht="11.35" customHeight="1">
      <c r="A86" s="183"/>
      <c r="B86" s="183"/>
      <c r="C86" s="183"/>
      <c r="D86" s="183"/>
      <c r="E86" s="183"/>
      <c r="F86" s="183"/>
      <c r="G86" s="183"/>
      <c r="H86" s="183"/>
      <c r="I86" s="183"/>
      <c r="J86" s="183"/>
      <c r="K86" s="183"/>
      <c r="L86" s="183"/>
      <c r="M86" s="183"/>
      <c r="N86" s="183"/>
    </row>
    <row r="87" spans="1:14" ht="11.35" customHeight="1">
      <c r="A87" s="183"/>
      <c r="B87" s="183"/>
      <c r="C87" s="183"/>
      <c r="D87" s="183"/>
      <c r="E87" s="183"/>
      <c r="F87" s="183"/>
      <c r="G87" s="183"/>
      <c r="H87" s="183"/>
      <c r="I87" s="183"/>
      <c r="J87" s="183"/>
      <c r="K87" s="183"/>
      <c r="L87" s="183"/>
      <c r="M87" s="183"/>
      <c r="N87" s="183"/>
    </row>
    <row r="88" spans="1:14" ht="11.35" customHeight="1">
      <c r="A88" s="183"/>
      <c r="B88" s="183"/>
      <c r="C88" s="183"/>
      <c r="D88" s="183"/>
      <c r="E88" s="183"/>
      <c r="F88" s="183"/>
      <c r="G88" s="183"/>
      <c r="H88" s="183"/>
      <c r="I88" s="183"/>
      <c r="J88" s="183"/>
      <c r="K88" s="183"/>
      <c r="L88" s="183"/>
      <c r="M88" s="183"/>
      <c r="N88" s="183"/>
    </row>
    <row r="89" spans="1:14" ht="11.35" customHeight="1">
      <c r="A89" s="183"/>
      <c r="B89" s="183"/>
      <c r="C89" s="183"/>
      <c r="D89" s="183"/>
      <c r="E89" s="183"/>
      <c r="F89" s="183"/>
      <c r="G89" s="183"/>
      <c r="H89" s="183"/>
      <c r="I89" s="183"/>
      <c r="J89" s="183"/>
      <c r="K89" s="183"/>
      <c r="L89" s="183"/>
      <c r="M89" s="183"/>
      <c r="N89" s="183"/>
    </row>
    <row r="90" spans="1:14" ht="11.35" customHeight="1">
      <c r="A90" s="183"/>
      <c r="B90" s="183"/>
      <c r="C90" s="183"/>
      <c r="D90" s="183"/>
      <c r="E90" s="183"/>
      <c r="F90" s="183"/>
      <c r="G90" s="183"/>
      <c r="H90" s="183"/>
      <c r="I90" s="183"/>
      <c r="J90" s="183"/>
      <c r="K90" s="183"/>
      <c r="L90" s="183"/>
      <c r="M90" s="183"/>
      <c r="N90" s="183"/>
    </row>
  </sheetData>
  <sheetProtection formatCells="0" formatColumns="0" formatRows="0" insertColumns="0" insertRows="0" insertHyperlinks="0" deleteColumns="0" deleteRows="0" sort="0" autoFilter="0" pivotTables="0"/>
  <mergeCells count="191">
    <mergeCell ref="O16:R19"/>
    <mergeCell ref="A81:B81"/>
    <mergeCell ref="K73:N73"/>
    <mergeCell ref="K18:N18"/>
    <mergeCell ref="K65:N65"/>
    <mergeCell ref="K66:N66"/>
    <mergeCell ref="K67:N67"/>
    <mergeCell ref="K39:N39"/>
    <mergeCell ref="K36:N36"/>
    <mergeCell ref="K28:N28"/>
    <mergeCell ref="K38:N38"/>
    <mergeCell ref="K37:N37"/>
    <mergeCell ref="K33:N33"/>
    <mergeCell ref="K29:N29"/>
    <mergeCell ref="K30:N30"/>
    <mergeCell ref="K35:N35"/>
    <mergeCell ref="G56:J56"/>
    <mergeCell ref="K56:N56"/>
    <mergeCell ref="G64:J64"/>
    <mergeCell ref="G54:J54"/>
    <mergeCell ref="G66:J66"/>
    <mergeCell ref="G67:J67"/>
    <mergeCell ref="G65:J65"/>
    <mergeCell ref="G63:J63"/>
    <mergeCell ref="G60:J60"/>
    <mergeCell ref="G61:J61"/>
    <mergeCell ref="A67:E67"/>
    <mergeCell ref="A68:E68"/>
    <mergeCell ref="A66:E66"/>
    <mergeCell ref="A71:E71"/>
    <mergeCell ref="A59:E59"/>
    <mergeCell ref="A60:E60"/>
    <mergeCell ref="A64:E64"/>
    <mergeCell ref="A65:E65"/>
    <mergeCell ref="A61:E61"/>
    <mergeCell ref="A62:E62"/>
    <mergeCell ref="A40:E40"/>
    <mergeCell ref="A43:E43"/>
    <mergeCell ref="G46:J46"/>
    <mergeCell ref="F50:F51"/>
    <mergeCell ref="G51:J51"/>
    <mergeCell ref="A45:E45"/>
    <mergeCell ref="G45:J45"/>
    <mergeCell ref="A50:E51"/>
    <mergeCell ref="G48:J48"/>
    <mergeCell ref="G43:J43"/>
    <mergeCell ref="A41:E41"/>
    <mergeCell ref="A42:E42"/>
    <mergeCell ref="A30:E30"/>
    <mergeCell ref="A31:E31"/>
    <mergeCell ref="A56:E56"/>
    <mergeCell ref="A57:E57"/>
    <mergeCell ref="A53:N53"/>
    <mergeCell ref="A54:E54"/>
    <mergeCell ref="G57:J57"/>
    <mergeCell ref="A55:E55"/>
    <mergeCell ref="G37:J37"/>
    <mergeCell ref="G38:J38"/>
    <mergeCell ref="A37:E37"/>
    <mergeCell ref="A38:E38"/>
    <mergeCell ref="A36:E36"/>
    <mergeCell ref="A35:E35"/>
    <mergeCell ref="G35:J35"/>
    <mergeCell ref="G36:J36"/>
    <mergeCell ref="A48:E48"/>
    <mergeCell ref="A52:E52"/>
    <mergeCell ref="G39:J39"/>
    <mergeCell ref="A39:E39"/>
    <mergeCell ref="A44:E44"/>
    <mergeCell ref="G40:J40"/>
    <mergeCell ref="G41:J41"/>
    <mergeCell ref="G44:J44"/>
    <mergeCell ref="B79:C79"/>
    <mergeCell ref="J75:N75"/>
    <mergeCell ref="J78:N78"/>
    <mergeCell ref="J79:N79"/>
    <mergeCell ref="J76:N76"/>
    <mergeCell ref="B75:C75"/>
    <mergeCell ref="B76:C76"/>
    <mergeCell ref="B78:C78"/>
    <mergeCell ref="A28:E28"/>
    <mergeCell ref="A58:E58"/>
    <mergeCell ref="A63:E63"/>
    <mergeCell ref="G32:J32"/>
    <mergeCell ref="A32:E32"/>
    <mergeCell ref="G29:J29"/>
    <mergeCell ref="G30:J30"/>
    <mergeCell ref="G31:J31"/>
    <mergeCell ref="G33:J33"/>
    <mergeCell ref="A33:E33"/>
    <mergeCell ref="A47:E47"/>
    <mergeCell ref="G47:J47"/>
    <mergeCell ref="A46:E46"/>
    <mergeCell ref="A29:E29"/>
    <mergeCell ref="A34:N34"/>
    <mergeCell ref="K31:N31"/>
    <mergeCell ref="A26:E26"/>
    <mergeCell ref="A27:E27"/>
    <mergeCell ref="G22:J22"/>
    <mergeCell ref="A20:N20"/>
    <mergeCell ref="K27:N27"/>
    <mergeCell ref="K24:N24"/>
    <mergeCell ref="K25:N25"/>
    <mergeCell ref="K26:N26"/>
    <mergeCell ref="G23:J23"/>
    <mergeCell ref="G24:J24"/>
    <mergeCell ref="G27:J27"/>
    <mergeCell ref="K23:N23"/>
    <mergeCell ref="G52:J52"/>
    <mergeCell ref="K51:N51"/>
    <mergeCell ref="K19:N19"/>
    <mergeCell ref="K21:N21"/>
    <mergeCell ref="K22:N22"/>
    <mergeCell ref="G21:J21"/>
    <mergeCell ref="G28:J28"/>
    <mergeCell ref="G25:J25"/>
    <mergeCell ref="G26:J26"/>
    <mergeCell ref="K32:N32"/>
    <mergeCell ref="G42:J42"/>
    <mergeCell ref="K46:N46"/>
    <mergeCell ref="K47:N47"/>
    <mergeCell ref="K40:N40"/>
    <mergeCell ref="K43:N43"/>
    <mergeCell ref="K44:N44"/>
    <mergeCell ref="K45:N45"/>
    <mergeCell ref="K41:N41"/>
    <mergeCell ref="K42:N42"/>
    <mergeCell ref="A9:C9"/>
    <mergeCell ref="E9:N9"/>
    <mergeCell ref="E13:N13"/>
    <mergeCell ref="E10:N10"/>
    <mergeCell ref="A13:C13"/>
    <mergeCell ref="A11:C11"/>
    <mergeCell ref="J1:N1"/>
    <mergeCell ref="J3:N3"/>
    <mergeCell ref="A5:N5"/>
    <mergeCell ref="H2:N2"/>
    <mergeCell ref="G7:I7"/>
    <mergeCell ref="A6:N6"/>
    <mergeCell ref="E11:N11"/>
    <mergeCell ref="A12:C12"/>
    <mergeCell ref="E12:N12"/>
    <mergeCell ref="A10:C10"/>
    <mergeCell ref="G62:J62"/>
    <mergeCell ref="K60:N60"/>
    <mergeCell ref="G59:J59"/>
    <mergeCell ref="G58:J58"/>
    <mergeCell ref="K48:N48"/>
    <mergeCell ref="E15:N15"/>
    <mergeCell ref="G18:J18"/>
    <mergeCell ref="A17:E18"/>
    <mergeCell ref="F17:F18"/>
    <mergeCell ref="A19:E19"/>
    <mergeCell ref="G19:J19"/>
    <mergeCell ref="A14:C14"/>
    <mergeCell ref="A25:E25"/>
    <mergeCell ref="A23:E23"/>
    <mergeCell ref="A24:E24"/>
    <mergeCell ref="A21:E21"/>
    <mergeCell ref="A22:E22"/>
    <mergeCell ref="E14:N14"/>
    <mergeCell ref="A15:C15"/>
    <mergeCell ref="K64:N64"/>
    <mergeCell ref="K58:N58"/>
    <mergeCell ref="K59:N59"/>
    <mergeCell ref="K57:N57"/>
    <mergeCell ref="K52:N52"/>
    <mergeCell ref="K62:N62"/>
    <mergeCell ref="K61:N61"/>
    <mergeCell ref="K54:N54"/>
    <mergeCell ref="K63:N63"/>
    <mergeCell ref="A70:B70"/>
    <mergeCell ref="C70:E70"/>
    <mergeCell ref="A69:E69"/>
    <mergeCell ref="F69:F70"/>
    <mergeCell ref="O73:R73"/>
    <mergeCell ref="O68:S68"/>
    <mergeCell ref="O69:S69"/>
    <mergeCell ref="O70:S70"/>
    <mergeCell ref="O71:S71"/>
    <mergeCell ref="G69:J70"/>
    <mergeCell ref="K69:N70"/>
    <mergeCell ref="G68:J68"/>
    <mergeCell ref="G73:J73"/>
    <mergeCell ref="G71:J72"/>
    <mergeCell ref="K71:N72"/>
    <mergeCell ref="A73:E73"/>
    <mergeCell ref="A72:B72"/>
    <mergeCell ref="C72:E72"/>
    <mergeCell ref="F71:F72"/>
    <mergeCell ref="K68:N68"/>
  </mergeCells>
  <phoneticPr fontId="5" type="noConversion"/>
  <conditionalFormatting sqref="E10:N10">
    <cfRule type="cellIs" dxfId="7" priority="5" stopIfTrue="1" operator="equal">
      <formula>0</formula>
    </cfRule>
  </conditionalFormatting>
  <conditionalFormatting sqref="O68:O72">
    <cfRule type="cellIs" dxfId="6" priority="6" stopIfTrue="1" operator="greaterThan">
      <formula>0</formula>
    </cfRule>
  </conditionalFormatting>
  <dataValidations count="1">
    <dataValidation type="decimal" operator="greaterThanOrEqual" allowBlank="1" showInputMessage="1" showErrorMessage="1" errorTitle="Внимание!" error="Значение в данной ячейке не должно быть отрицательным" sqref="G29:N32 G62:N66 G44:N47" xr:uid="{00000000-0002-0000-0400-000000000000}">
      <formula1>0</formula1>
    </dataValidation>
  </dataValidations>
  <pageMargins left="0.78740157480314965" right="0.39370078740157483" top="0.39370078740157483" bottom="0.19685039370078741" header="0.19685039370078741" footer="0.23622047244094491"/>
  <pageSetup paperSize="9" fitToHeight="0" orientation="portrait" blackAndWhite="1" r:id="rId1"/>
  <headerFooter alignWithMargins="0">
    <oddHeader>&amp;R&amp;"Times New Roman,обычный"&amp;7Подготовлено с использованием системы "КонсультантПлюс"</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25">
    <tabColor indexed="13"/>
  </sheetPr>
  <dimension ref="A1:S61"/>
  <sheetViews>
    <sheetView zoomScaleNormal="85" zoomScaleSheetLayoutView="100" workbookViewId="0"/>
  </sheetViews>
  <sheetFormatPr defaultColWidth="9.17578125" defaultRowHeight="11.35" customHeight="1"/>
  <cols>
    <col min="1" max="1" width="17" style="123" customWidth="1"/>
    <col min="2" max="3" width="8.46875" style="123" customWidth="1"/>
    <col min="4" max="4" width="7.17578125" style="123" customWidth="1"/>
    <col min="5" max="5" width="1.52734375" style="123" customWidth="1"/>
    <col min="6" max="6" width="7" style="123" customWidth="1"/>
    <col min="7" max="7" width="2.8203125" style="123" customWidth="1"/>
    <col min="8" max="8" width="6.703125" style="123" customWidth="1"/>
    <col min="9" max="9" width="1.703125" style="123" customWidth="1"/>
    <col min="10" max="10" width="9.703125" style="123" customWidth="1"/>
    <col min="11" max="11" width="2.8203125" style="123" customWidth="1"/>
    <col min="12" max="12" width="6.703125" style="123" customWidth="1"/>
    <col min="13" max="13" width="1.703125" style="123" customWidth="1"/>
    <col min="14" max="14" width="9.703125" style="123" customWidth="1"/>
    <col min="15" max="15" width="48.52734375" style="123" customWidth="1"/>
    <col min="16" max="16" width="5.29296875" style="123" customWidth="1"/>
    <col min="17" max="18" width="3.703125" style="123" customWidth="1"/>
    <col min="19" max="19" width="15.703125" style="123" customWidth="1"/>
    <col min="20" max="16384" width="9.17578125" style="123"/>
  </cols>
  <sheetData>
    <row r="1" spans="1:14" s="115" customFormat="1" ht="11.35" customHeight="1">
      <c r="A1" s="5"/>
      <c r="B1" s="157"/>
      <c r="C1" s="157"/>
      <c r="D1" s="157"/>
      <c r="E1" s="157"/>
      <c r="F1" s="157"/>
      <c r="G1" s="157"/>
      <c r="H1" s="157"/>
      <c r="I1" s="157"/>
      <c r="J1" s="582" t="s">
        <v>1015</v>
      </c>
      <c r="K1" s="582"/>
      <c r="L1" s="582"/>
      <c r="M1" s="582"/>
      <c r="N1" s="582"/>
    </row>
    <row r="2" spans="1:14" s="115" customFormat="1" ht="22.7" customHeight="1">
      <c r="A2" s="157"/>
      <c r="B2" s="157"/>
      <c r="C2" s="157"/>
      <c r="D2" s="157"/>
      <c r="E2" s="157"/>
      <c r="F2" s="157"/>
      <c r="G2" s="157"/>
      <c r="H2" s="157"/>
      <c r="I2" s="157"/>
      <c r="J2" s="623" t="s">
        <v>443</v>
      </c>
      <c r="K2" s="623"/>
      <c r="L2" s="623"/>
      <c r="M2" s="623"/>
      <c r="N2" s="623"/>
    </row>
    <row r="3" spans="1:14" s="115" customFormat="1" ht="21.85" customHeight="1">
      <c r="A3" s="157"/>
      <c r="B3" s="157"/>
      <c r="C3" s="157"/>
      <c r="D3" s="157"/>
      <c r="E3" s="157"/>
      <c r="F3" s="157"/>
      <c r="G3" s="157"/>
      <c r="H3" s="157"/>
      <c r="I3" s="157"/>
      <c r="J3" s="634" t="s">
        <v>442</v>
      </c>
      <c r="K3" s="729"/>
      <c r="L3" s="729"/>
      <c r="M3" s="729"/>
      <c r="N3" s="729"/>
    </row>
    <row r="4" spans="1:14" s="115" customFormat="1" ht="2.95" customHeight="1">
      <c r="A4" s="157"/>
      <c r="B4" s="157"/>
      <c r="C4" s="157"/>
      <c r="D4" s="157"/>
      <c r="E4" s="157"/>
      <c r="F4" s="157"/>
      <c r="G4" s="157"/>
      <c r="H4" s="157"/>
      <c r="I4" s="157"/>
      <c r="J4" s="157"/>
      <c r="K4" s="157"/>
      <c r="L4" s="157"/>
      <c r="M4" s="157"/>
      <c r="N4" s="157"/>
    </row>
    <row r="5" spans="1:14" s="115" customFormat="1" ht="12.85" customHeight="1">
      <c r="A5" s="583" t="s">
        <v>965</v>
      </c>
      <c r="B5" s="583"/>
      <c r="C5" s="583"/>
      <c r="D5" s="583"/>
      <c r="E5" s="583"/>
      <c r="F5" s="583"/>
      <c r="G5" s="583"/>
      <c r="H5" s="583"/>
      <c r="I5" s="583"/>
      <c r="J5" s="583"/>
      <c r="K5" s="583"/>
      <c r="L5" s="583"/>
      <c r="M5" s="583"/>
      <c r="N5" s="583"/>
    </row>
    <row r="6" spans="1:14" s="115" customFormat="1" ht="12.85" customHeight="1">
      <c r="A6" s="583" t="s">
        <v>345</v>
      </c>
      <c r="B6" s="583"/>
      <c r="C6" s="583"/>
      <c r="D6" s="583"/>
      <c r="E6" s="583"/>
      <c r="F6" s="583"/>
      <c r="G6" s="583"/>
      <c r="H6" s="583"/>
      <c r="I6" s="583"/>
      <c r="J6" s="583"/>
      <c r="K6" s="583"/>
      <c r="L6" s="583"/>
      <c r="M6" s="583"/>
      <c r="N6" s="583"/>
    </row>
    <row r="7" spans="1:14" s="115" customFormat="1" ht="15.1" customHeight="1">
      <c r="A7" s="157"/>
      <c r="B7" s="157"/>
      <c r="C7" s="222" t="s">
        <v>848</v>
      </c>
      <c r="D7" s="89" t="str">
        <f>Прил.2!D6</f>
        <v>январь</v>
      </c>
      <c r="E7" s="90" t="s">
        <v>53</v>
      </c>
      <c r="F7" s="90" t="str">
        <f>Прил.2!F6</f>
        <v>декабрь</v>
      </c>
      <c r="G7" s="800">
        <f>Баланс!K5</f>
        <v>44561</v>
      </c>
      <c r="H7" s="800"/>
      <c r="I7" s="800"/>
      <c r="J7" s="223"/>
      <c r="K7" s="223"/>
      <c r="L7" s="223"/>
      <c r="M7" s="223"/>
      <c r="N7" s="157"/>
    </row>
    <row r="8" spans="1:14" s="115" customFormat="1" ht="13.7" customHeight="1">
      <c r="A8" s="176"/>
      <c r="B8" s="157"/>
      <c r="C8" s="157"/>
      <c r="D8" s="157"/>
      <c r="E8" s="157"/>
      <c r="F8" s="157"/>
      <c r="G8" s="157"/>
      <c r="H8" s="157"/>
      <c r="I8" s="157"/>
      <c r="J8" s="157"/>
      <c r="K8" s="157"/>
      <c r="L8" s="157"/>
      <c r="M8" s="157"/>
      <c r="N8" s="157"/>
    </row>
    <row r="9" spans="1:14" s="115" customFormat="1" ht="15.1" customHeight="1">
      <c r="A9" s="591" t="s">
        <v>975</v>
      </c>
      <c r="B9" s="592"/>
      <c r="C9" s="592"/>
      <c r="D9" s="195"/>
      <c r="E9" s="593" t="str">
        <f>Баланс!D21</f>
        <v xml:space="preserve">ОАО "8 Марта"                </v>
      </c>
      <c r="F9" s="594"/>
      <c r="G9" s="594"/>
      <c r="H9" s="594"/>
      <c r="I9" s="594"/>
      <c r="J9" s="594"/>
      <c r="K9" s="594"/>
      <c r="L9" s="594"/>
      <c r="M9" s="594"/>
      <c r="N9" s="595"/>
    </row>
    <row r="10" spans="1:14" s="115" customFormat="1" ht="15.1" customHeight="1">
      <c r="A10" s="591" t="s">
        <v>966</v>
      </c>
      <c r="B10" s="592"/>
      <c r="C10" s="592"/>
      <c r="D10" s="195"/>
      <c r="E10" s="652">
        <f>Баланс!D22</f>
        <v>400078265</v>
      </c>
      <c r="F10" s="653"/>
      <c r="G10" s="653"/>
      <c r="H10" s="653"/>
      <c r="I10" s="653"/>
      <c r="J10" s="653"/>
      <c r="K10" s="653"/>
      <c r="L10" s="653"/>
      <c r="M10" s="653"/>
      <c r="N10" s="654"/>
    </row>
    <row r="11" spans="1:14" s="115" customFormat="1" ht="15.1" customHeight="1">
      <c r="A11" s="591" t="s">
        <v>721</v>
      </c>
      <c r="B11" s="592"/>
      <c r="C11" s="592"/>
      <c r="D11" s="195"/>
      <c r="E11" s="593" t="str">
        <f>Баланс!D23</f>
        <v>производство чулочно-носочных и трикотажных изделий</v>
      </c>
      <c r="F11" s="594"/>
      <c r="G11" s="594"/>
      <c r="H11" s="594"/>
      <c r="I11" s="594"/>
      <c r="J11" s="594"/>
      <c r="K11" s="594"/>
      <c r="L11" s="594"/>
      <c r="M11" s="594"/>
      <c r="N11" s="595"/>
    </row>
    <row r="12" spans="1:14" s="115" customFormat="1" ht="15.1" customHeight="1">
      <c r="A12" s="591" t="s">
        <v>967</v>
      </c>
      <c r="B12" s="592"/>
      <c r="C12" s="592"/>
      <c r="D12" s="195"/>
      <c r="E12" s="593" t="str">
        <f>Баланс!D24</f>
        <v>открытое акционерное общество</v>
      </c>
      <c r="F12" s="594"/>
      <c r="G12" s="594"/>
      <c r="H12" s="594"/>
      <c r="I12" s="594"/>
      <c r="J12" s="594"/>
      <c r="K12" s="594"/>
      <c r="L12" s="594"/>
      <c r="M12" s="594"/>
      <c r="N12" s="595"/>
    </row>
    <row r="13" spans="1:14" s="115" customFormat="1" ht="15.1" customHeight="1">
      <c r="A13" s="591" t="s">
        <v>968</v>
      </c>
      <c r="B13" s="592"/>
      <c r="C13" s="592"/>
      <c r="D13" s="195"/>
      <c r="E13" s="593" t="str">
        <f>Баланс!D25</f>
        <v>концерн "Беллегпром"</v>
      </c>
      <c r="F13" s="594"/>
      <c r="G13" s="594"/>
      <c r="H13" s="594"/>
      <c r="I13" s="594"/>
      <c r="J13" s="594"/>
      <c r="K13" s="594"/>
      <c r="L13" s="594"/>
      <c r="M13" s="594"/>
      <c r="N13" s="595"/>
    </row>
    <row r="14" spans="1:14" s="115" customFormat="1" ht="15.1" customHeight="1">
      <c r="A14" s="591" t="s">
        <v>969</v>
      </c>
      <c r="B14" s="592"/>
      <c r="C14" s="592"/>
      <c r="D14" s="195"/>
      <c r="E14" s="593" t="str">
        <f>Баланс!D26</f>
        <v>тыс.руб.</v>
      </c>
      <c r="F14" s="594"/>
      <c r="G14" s="594"/>
      <c r="H14" s="594"/>
      <c r="I14" s="594"/>
      <c r="J14" s="594"/>
      <c r="K14" s="594"/>
      <c r="L14" s="594"/>
      <c r="M14" s="594"/>
      <c r="N14" s="595"/>
    </row>
    <row r="15" spans="1:14" s="115" customFormat="1" ht="15.1" customHeight="1">
      <c r="A15" s="591" t="s">
        <v>976</v>
      </c>
      <c r="B15" s="592"/>
      <c r="C15" s="592"/>
      <c r="D15" s="195"/>
      <c r="E15" s="593" t="str">
        <f>Баланс!D27</f>
        <v>246022, г.Гомель, ул.Советская, 41</v>
      </c>
      <c r="F15" s="594"/>
      <c r="G15" s="594"/>
      <c r="H15" s="594"/>
      <c r="I15" s="594"/>
      <c r="J15" s="594"/>
      <c r="K15" s="594"/>
      <c r="L15" s="594"/>
      <c r="M15" s="594"/>
      <c r="N15" s="595"/>
    </row>
    <row r="16" spans="1:14" s="115" customFormat="1" ht="11.35" customHeight="1">
      <c r="A16" s="176"/>
      <c r="B16" s="176"/>
      <c r="C16" s="176"/>
      <c r="D16" s="176"/>
      <c r="E16" s="176"/>
      <c r="F16" s="176"/>
      <c r="G16" s="176"/>
      <c r="H16" s="176"/>
      <c r="I16" s="176"/>
      <c r="J16" s="157"/>
      <c r="K16" s="157"/>
      <c r="L16" s="157"/>
      <c r="M16" s="157"/>
      <c r="N16" s="157"/>
    </row>
    <row r="17" spans="1:19" s="115" customFormat="1" ht="15.1" customHeight="1">
      <c r="A17" s="801" t="s">
        <v>994</v>
      </c>
      <c r="B17" s="801"/>
      <c r="C17" s="801"/>
      <c r="D17" s="801"/>
      <c r="E17" s="801"/>
      <c r="F17" s="524" t="s">
        <v>942</v>
      </c>
      <c r="G17" s="215" t="s">
        <v>858</v>
      </c>
      <c r="H17" s="97" t="str">
        <f>D7</f>
        <v>январь</v>
      </c>
      <c r="I17" s="97" t="s">
        <v>53</v>
      </c>
      <c r="J17" s="92" t="str">
        <f>F7</f>
        <v>декабрь</v>
      </c>
      <c r="K17" s="215" t="s">
        <v>858</v>
      </c>
      <c r="L17" s="92" t="str">
        <f>D7</f>
        <v>январь</v>
      </c>
      <c r="M17" s="92" t="s">
        <v>53</v>
      </c>
      <c r="N17" s="224" t="str">
        <f>F7</f>
        <v>декабрь</v>
      </c>
    </row>
    <row r="18" spans="1:19" ht="15.1" customHeight="1">
      <c r="A18" s="801"/>
      <c r="B18" s="801"/>
      <c r="C18" s="801"/>
      <c r="D18" s="801"/>
      <c r="E18" s="801"/>
      <c r="F18" s="524"/>
      <c r="G18" s="737">
        <f>G7</f>
        <v>44561</v>
      </c>
      <c r="H18" s="738"/>
      <c r="I18" s="738"/>
      <c r="J18" s="738"/>
      <c r="K18" s="737">
        <f>DATE(YEAR(G18),MONTH(0),DAY(0))</f>
        <v>44196</v>
      </c>
      <c r="L18" s="793"/>
      <c r="M18" s="793"/>
      <c r="N18" s="794"/>
    </row>
    <row r="19" spans="1:19" ht="11.35" customHeight="1">
      <c r="A19" s="524">
        <v>1</v>
      </c>
      <c r="B19" s="525"/>
      <c r="C19" s="525"/>
      <c r="D19" s="525"/>
      <c r="E19" s="526"/>
      <c r="F19" s="196">
        <v>2</v>
      </c>
      <c r="G19" s="615">
        <v>3</v>
      </c>
      <c r="H19" s="616"/>
      <c r="I19" s="616"/>
      <c r="J19" s="617"/>
      <c r="K19" s="615">
        <v>4</v>
      </c>
      <c r="L19" s="616"/>
      <c r="M19" s="616"/>
      <c r="N19" s="617"/>
      <c r="O19" s="20" t="str">
        <f>IF(OR(O20&gt;0,O21&gt;0),"ВНИМАНИЕ!","")</f>
        <v/>
      </c>
    </row>
    <row r="20" spans="1:19" s="18" customFormat="1" ht="15.1" customHeight="1">
      <c r="A20" s="161" t="s">
        <v>73</v>
      </c>
      <c r="B20" s="802">
        <f>Баланс!G33</f>
        <v>44196</v>
      </c>
      <c r="C20" s="802"/>
      <c r="D20" s="802"/>
      <c r="E20" s="803"/>
      <c r="F20" s="279" t="s">
        <v>812</v>
      </c>
      <c r="G20" s="795">
        <f>K44</f>
        <v>0</v>
      </c>
      <c r="H20" s="796"/>
      <c r="I20" s="796"/>
      <c r="J20" s="797"/>
      <c r="K20" s="778">
        <v>0</v>
      </c>
      <c r="L20" s="779"/>
      <c r="M20" s="779"/>
      <c r="N20" s="780"/>
      <c r="O20" s="337">
        <f>IF($G$20=Баланс!$G$77,0,"Значение по стр. 100 гр.3 не равно стр. 480 гр. 4 Баланса")</f>
        <v>0</v>
      </c>
      <c r="P20" s="271"/>
      <c r="Q20" s="271"/>
      <c r="R20" s="271"/>
      <c r="S20" s="271"/>
    </row>
    <row r="21" spans="1:19" s="18" customFormat="1" ht="15.1" customHeight="1">
      <c r="A21" s="485" t="s">
        <v>898</v>
      </c>
      <c r="B21" s="486"/>
      <c r="C21" s="486"/>
      <c r="D21" s="486"/>
      <c r="E21" s="487"/>
      <c r="F21" s="279">
        <v>200</v>
      </c>
      <c r="G21" s="781">
        <f>SUM(G22:J27)</f>
        <v>0</v>
      </c>
      <c r="H21" s="782"/>
      <c r="I21" s="782"/>
      <c r="J21" s="783"/>
      <c r="K21" s="781">
        <f>SUM(K22:N27)</f>
        <v>0</v>
      </c>
      <c r="L21" s="782"/>
      <c r="M21" s="782"/>
      <c r="N21" s="783"/>
      <c r="O21" s="337"/>
    </row>
    <row r="22" spans="1:19" s="18" customFormat="1" ht="15.1" customHeight="1">
      <c r="A22" s="564" t="s">
        <v>912</v>
      </c>
      <c r="B22" s="565"/>
      <c r="C22" s="565"/>
      <c r="D22" s="565"/>
      <c r="E22" s="566"/>
      <c r="F22" s="198"/>
      <c r="G22" s="772"/>
      <c r="H22" s="773"/>
      <c r="I22" s="773"/>
      <c r="J22" s="774"/>
      <c r="K22" s="772"/>
      <c r="L22" s="773"/>
      <c r="M22" s="773"/>
      <c r="N22" s="774"/>
    </row>
    <row r="23" spans="1:19" s="18" customFormat="1" ht="15.1" customHeight="1">
      <c r="A23" s="567" t="s">
        <v>899</v>
      </c>
      <c r="B23" s="568"/>
      <c r="C23" s="568"/>
      <c r="D23" s="568"/>
      <c r="E23" s="569"/>
      <c r="F23" s="199" t="s">
        <v>900</v>
      </c>
      <c r="G23" s="784">
        <v>0</v>
      </c>
      <c r="H23" s="785"/>
      <c r="I23" s="785"/>
      <c r="J23" s="786"/>
      <c r="K23" s="784">
        <v>0</v>
      </c>
      <c r="L23" s="785"/>
      <c r="M23" s="785"/>
      <c r="N23" s="786"/>
    </row>
    <row r="24" spans="1:19" s="18" customFormat="1" ht="15.1" customHeight="1">
      <c r="A24" s="552" t="s">
        <v>901</v>
      </c>
      <c r="B24" s="553"/>
      <c r="C24" s="553"/>
      <c r="D24" s="553"/>
      <c r="E24" s="554"/>
      <c r="F24" s="171" t="s">
        <v>902</v>
      </c>
      <c r="G24" s="778">
        <v>0</v>
      </c>
      <c r="H24" s="779"/>
      <c r="I24" s="779"/>
      <c r="J24" s="780"/>
      <c r="K24" s="778">
        <v>0</v>
      </c>
      <c r="L24" s="779"/>
      <c r="M24" s="779"/>
      <c r="N24" s="780"/>
    </row>
    <row r="25" spans="1:19" s="18" customFormat="1" ht="15.1" customHeight="1">
      <c r="A25" s="552" t="s">
        <v>903</v>
      </c>
      <c r="B25" s="553"/>
      <c r="C25" s="553"/>
      <c r="D25" s="553"/>
      <c r="E25" s="554"/>
      <c r="F25" s="171" t="s">
        <v>904</v>
      </c>
      <c r="G25" s="778">
        <v>0</v>
      </c>
      <c r="H25" s="779"/>
      <c r="I25" s="779"/>
      <c r="J25" s="780"/>
      <c r="K25" s="778">
        <v>0</v>
      </c>
      <c r="L25" s="779"/>
      <c r="M25" s="779"/>
      <c r="N25" s="780"/>
    </row>
    <row r="26" spans="1:19" s="18" customFormat="1" ht="15.1" customHeight="1">
      <c r="A26" s="552" t="s">
        <v>905</v>
      </c>
      <c r="B26" s="553"/>
      <c r="C26" s="553"/>
      <c r="D26" s="553"/>
      <c r="E26" s="554"/>
      <c r="F26" s="171" t="s">
        <v>906</v>
      </c>
      <c r="G26" s="778">
        <v>0</v>
      </c>
      <c r="H26" s="779"/>
      <c r="I26" s="779"/>
      <c r="J26" s="780"/>
      <c r="K26" s="778">
        <v>0</v>
      </c>
      <c r="L26" s="779"/>
      <c r="M26" s="779"/>
      <c r="N26" s="780"/>
    </row>
    <row r="27" spans="1:19" s="18" customFormat="1" ht="15.1" customHeight="1">
      <c r="A27" s="552" t="s">
        <v>1013</v>
      </c>
      <c r="B27" s="553"/>
      <c r="C27" s="553"/>
      <c r="D27" s="553"/>
      <c r="E27" s="554"/>
      <c r="F27" s="171" t="s">
        <v>907</v>
      </c>
      <c r="G27" s="778">
        <v>0</v>
      </c>
      <c r="H27" s="779"/>
      <c r="I27" s="779"/>
      <c r="J27" s="780"/>
      <c r="K27" s="778">
        <v>0</v>
      </c>
      <c r="L27" s="779"/>
      <c r="M27" s="779"/>
      <c r="N27" s="780"/>
    </row>
    <row r="28" spans="1:19" s="18" customFormat="1" ht="15.1" customHeight="1">
      <c r="A28" s="485" t="s">
        <v>909</v>
      </c>
      <c r="B28" s="486"/>
      <c r="C28" s="486"/>
      <c r="D28" s="486"/>
      <c r="E28" s="487"/>
      <c r="F28" s="171">
        <v>300</v>
      </c>
      <c r="G28" s="603">
        <f>SUM(G30+G35+G43)</f>
        <v>0</v>
      </c>
      <c r="H28" s="604"/>
      <c r="I28" s="604"/>
      <c r="J28" s="605"/>
      <c r="K28" s="603">
        <f>SUM(K30+K35+K43)</f>
        <v>0</v>
      </c>
      <c r="L28" s="604"/>
      <c r="M28" s="604"/>
      <c r="N28" s="605"/>
    </row>
    <row r="29" spans="1:19" s="18" customFormat="1" ht="15.1" customHeight="1">
      <c r="A29" s="564" t="s">
        <v>912</v>
      </c>
      <c r="B29" s="565"/>
      <c r="C29" s="565"/>
      <c r="D29" s="565"/>
      <c r="E29" s="566"/>
      <c r="F29" s="198"/>
      <c r="G29" s="772"/>
      <c r="H29" s="773"/>
      <c r="I29" s="773"/>
      <c r="J29" s="774"/>
      <c r="K29" s="772"/>
      <c r="L29" s="773"/>
      <c r="M29" s="773"/>
      <c r="N29" s="774"/>
    </row>
    <row r="30" spans="1:19" s="18" customFormat="1" ht="15.1" customHeight="1">
      <c r="A30" s="567" t="s">
        <v>910</v>
      </c>
      <c r="B30" s="568"/>
      <c r="C30" s="568"/>
      <c r="D30" s="568"/>
      <c r="E30" s="569"/>
      <c r="F30" s="199" t="s">
        <v>911</v>
      </c>
      <c r="G30" s="790">
        <f>SUM(G31:J34)</f>
        <v>0</v>
      </c>
      <c r="H30" s="791"/>
      <c r="I30" s="791"/>
      <c r="J30" s="792"/>
      <c r="K30" s="790">
        <f>SUM(K31:N34)</f>
        <v>0</v>
      </c>
      <c r="L30" s="791"/>
      <c r="M30" s="791"/>
      <c r="N30" s="792"/>
    </row>
    <row r="31" spans="1:19" s="18" customFormat="1" ht="15.1" customHeight="1">
      <c r="A31" s="520" t="s">
        <v>912</v>
      </c>
      <c r="B31" s="521"/>
      <c r="C31" s="521"/>
      <c r="D31" s="521"/>
      <c r="E31" s="522"/>
      <c r="F31" s="198"/>
      <c r="G31" s="787"/>
      <c r="H31" s="788"/>
      <c r="I31" s="788"/>
      <c r="J31" s="789"/>
      <c r="K31" s="787"/>
      <c r="L31" s="788"/>
      <c r="M31" s="788"/>
      <c r="N31" s="789"/>
    </row>
    <row r="32" spans="1:19" s="18" customFormat="1" ht="15.1" customHeight="1">
      <c r="A32" s="769" t="s">
        <v>913</v>
      </c>
      <c r="B32" s="770"/>
      <c r="C32" s="770"/>
      <c r="D32" s="770"/>
      <c r="E32" s="771"/>
      <c r="F32" s="199" t="s">
        <v>914</v>
      </c>
      <c r="G32" s="775">
        <v>0</v>
      </c>
      <c r="H32" s="776"/>
      <c r="I32" s="776"/>
      <c r="J32" s="777"/>
      <c r="K32" s="775">
        <v>0</v>
      </c>
      <c r="L32" s="776"/>
      <c r="M32" s="776"/>
      <c r="N32" s="777"/>
    </row>
    <row r="33" spans="1:18" s="18" customFormat="1" ht="27" customHeight="1">
      <c r="A33" s="769" t="s">
        <v>915</v>
      </c>
      <c r="B33" s="770"/>
      <c r="C33" s="770"/>
      <c r="D33" s="770"/>
      <c r="E33" s="771"/>
      <c r="F33" s="171" t="s">
        <v>916</v>
      </c>
      <c r="G33" s="766">
        <v>0</v>
      </c>
      <c r="H33" s="767"/>
      <c r="I33" s="767"/>
      <c r="J33" s="768"/>
      <c r="K33" s="766">
        <v>0</v>
      </c>
      <c r="L33" s="767"/>
      <c r="M33" s="767"/>
      <c r="N33" s="768"/>
    </row>
    <row r="34" spans="1:18" s="18" customFormat="1" ht="15.1" customHeight="1">
      <c r="A34" s="769" t="s">
        <v>917</v>
      </c>
      <c r="B34" s="770"/>
      <c r="C34" s="770"/>
      <c r="D34" s="770"/>
      <c r="E34" s="771"/>
      <c r="F34" s="171" t="s">
        <v>918</v>
      </c>
      <c r="G34" s="766">
        <v>0</v>
      </c>
      <c r="H34" s="767"/>
      <c r="I34" s="767"/>
      <c r="J34" s="768"/>
      <c r="K34" s="766">
        <v>0</v>
      </c>
      <c r="L34" s="767"/>
      <c r="M34" s="767"/>
      <c r="N34" s="768"/>
    </row>
    <row r="35" spans="1:18" s="18" customFormat="1" ht="15.1" customHeight="1">
      <c r="A35" s="567" t="s">
        <v>919</v>
      </c>
      <c r="B35" s="568"/>
      <c r="C35" s="568"/>
      <c r="D35" s="568"/>
      <c r="E35" s="569"/>
      <c r="F35" s="171" t="s">
        <v>920</v>
      </c>
      <c r="G35" s="603">
        <f>SUM(G37:J42)</f>
        <v>0</v>
      </c>
      <c r="H35" s="604"/>
      <c r="I35" s="604"/>
      <c r="J35" s="605"/>
      <c r="K35" s="603">
        <f>SUM(K37:N42)</f>
        <v>0</v>
      </c>
      <c r="L35" s="604"/>
      <c r="M35" s="604"/>
      <c r="N35" s="605"/>
    </row>
    <row r="36" spans="1:18" s="18" customFormat="1" ht="15.1" customHeight="1">
      <c r="A36" s="520" t="s">
        <v>912</v>
      </c>
      <c r="B36" s="521"/>
      <c r="C36" s="521"/>
      <c r="D36" s="521"/>
      <c r="E36" s="522"/>
      <c r="F36" s="198"/>
      <c r="G36" s="772"/>
      <c r="H36" s="773"/>
      <c r="I36" s="773"/>
      <c r="J36" s="774"/>
      <c r="K36" s="772"/>
      <c r="L36" s="773"/>
      <c r="M36" s="773"/>
      <c r="N36" s="774"/>
    </row>
    <row r="37" spans="1:18" s="18" customFormat="1" ht="15.1" customHeight="1">
      <c r="A37" s="769" t="s">
        <v>921</v>
      </c>
      <c r="B37" s="770"/>
      <c r="C37" s="770"/>
      <c r="D37" s="770"/>
      <c r="E37" s="771"/>
      <c r="F37" s="199" t="s">
        <v>922</v>
      </c>
      <c r="G37" s="775">
        <v>0</v>
      </c>
      <c r="H37" s="776"/>
      <c r="I37" s="776"/>
      <c r="J37" s="777"/>
      <c r="K37" s="775">
        <v>0</v>
      </c>
      <c r="L37" s="776"/>
      <c r="M37" s="776"/>
      <c r="N37" s="777"/>
    </row>
    <row r="38" spans="1:18" s="18" customFormat="1" ht="15.1" customHeight="1">
      <c r="A38" s="769" t="s">
        <v>923</v>
      </c>
      <c r="B38" s="770"/>
      <c r="C38" s="770"/>
      <c r="D38" s="770"/>
      <c r="E38" s="771"/>
      <c r="F38" s="171" t="s">
        <v>924</v>
      </c>
      <c r="G38" s="766">
        <v>0</v>
      </c>
      <c r="H38" s="767"/>
      <c r="I38" s="767"/>
      <c r="J38" s="768"/>
      <c r="K38" s="766">
        <v>0</v>
      </c>
      <c r="L38" s="767"/>
      <c r="M38" s="767"/>
      <c r="N38" s="768"/>
    </row>
    <row r="39" spans="1:18" s="18" customFormat="1" ht="13.7" customHeight="1">
      <c r="A39" s="769" t="s">
        <v>925</v>
      </c>
      <c r="B39" s="770"/>
      <c r="C39" s="770"/>
      <c r="D39" s="770"/>
      <c r="E39" s="771"/>
      <c r="F39" s="171" t="s">
        <v>926</v>
      </c>
      <c r="G39" s="766">
        <v>0</v>
      </c>
      <c r="H39" s="767"/>
      <c r="I39" s="767"/>
      <c r="J39" s="768"/>
      <c r="K39" s="766">
        <v>0</v>
      </c>
      <c r="L39" s="767"/>
      <c r="M39" s="767"/>
      <c r="N39" s="768"/>
    </row>
    <row r="40" spans="1:18" s="18" customFormat="1" ht="15.1" customHeight="1">
      <c r="A40" s="769" t="s">
        <v>927</v>
      </c>
      <c r="B40" s="770"/>
      <c r="C40" s="770"/>
      <c r="D40" s="770"/>
      <c r="E40" s="771"/>
      <c r="F40" s="171" t="s">
        <v>928</v>
      </c>
      <c r="G40" s="766">
        <v>0</v>
      </c>
      <c r="H40" s="767"/>
      <c r="I40" s="767"/>
      <c r="J40" s="768"/>
      <c r="K40" s="766">
        <v>0</v>
      </c>
      <c r="L40" s="767"/>
      <c r="M40" s="767"/>
      <c r="N40" s="768"/>
    </row>
    <row r="41" spans="1:18" s="18" customFormat="1" ht="27" customHeight="1">
      <c r="A41" s="545" t="s">
        <v>347</v>
      </c>
      <c r="B41" s="546"/>
      <c r="C41" s="546"/>
      <c r="D41" s="546"/>
      <c r="E41" s="547"/>
      <c r="F41" s="171" t="s">
        <v>938</v>
      </c>
      <c r="G41" s="766">
        <v>0</v>
      </c>
      <c r="H41" s="767"/>
      <c r="I41" s="767"/>
      <c r="J41" s="768"/>
      <c r="K41" s="766">
        <v>0</v>
      </c>
      <c r="L41" s="767"/>
      <c r="M41" s="767"/>
      <c r="N41" s="768"/>
    </row>
    <row r="42" spans="1:18" s="18" customFormat="1" ht="15.1" customHeight="1">
      <c r="A42" s="769" t="s">
        <v>929</v>
      </c>
      <c r="B42" s="770"/>
      <c r="C42" s="770"/>
      <c r="D42" s="770"/>
      <c r="E42" s="771"/>
      <c r="F42" s="171" t="s">
        <v>346</v>
      </c>
      <c r="G42" s="766">
        <v>0</v>
      </c>
      <c r="H42" s="767"/>
      <c r="I42" s="767"/>
      <c r="J42" s="768"/>
      <c r="K42" s="766">
        <v>0</v>
      </c>
      <c r="L42" s="767"/>
      <c r="M42" s="767"/>
      <c r="N42" s="768"/>
      <c r="O42" s="20" t="str">
        <f>IF(OR(O43&gt;0,O44&gt;0),"ВНИМАНИЕ!","")</f>
        <v/>
      </c>
    </row>
    <row r="43" spans="1:18" s="18" customFormat="1" ht="15.1" customHeight="1">
      <c r="A43" s="567" t="s">
        <v>940</v>
      </c>
      <c r="B43" s="568"/>
      <c r="C43" s="568"/>
      <c r="D43" s="568"/>
      <c r="E43" s="569"/>
      <c r="F43" s="171" t="s">
        <v>939</v>
      </c>
      <c r="G43" s="766">
        <v>0</v>
      </c>
      <c r="H43" s="767"/>
      <c r="I43" s="767"/>
      <c r="J43" s="768"/>
      <c r="K43" s="766">
        <v>0</v>
      </c>
      <c r="L43" s="767"/>
      <c r="M43" s="767"/>
      <c r="N43" s="768"/>
      <c r="O43" s="336">
        <f>IF($G$44=Баланс!$F$77,0,"Значение по стр. 400 гр.3 не равно стр. 480 гр. 3 Баланса")</f>
        <v>0</v>
      </c>
      <c r="P43" s="218"/>
      <c r="Q43" s="327"/>
    </row>
    <row r="44" spans="1:18" s="18" customFormat="1" ht="15.1" customHeight="1">
      <c r="A44" s="161" t="s">
        <v>73</v>
      </c>
      <c r="B44" s="798">
        <f>DATE(YEAR(Баланс!K5)+1,MONTH(0),DAY(0))</f>
        <v>44561</v>
      </c>
      <c r="C44" s="798"/>
      <c r="D44" s="798"/>
      <c r="E44" s="799"/>
      <c r="F44" s="279" t="s">
        <v>941</v>
      </c>
      <c r="G44" s="781">
        <f>G20+G21-G28</f>
        <v>0</v>
      </c>
      <c r="H44" s="782"/>
      <c r="I44" s="782"/>
      <c r="J44" s="783"/>
      <c r="K44" s="781">
        <f>K20+K21-K28</f>
        <v>0</v>
      </c>
      <c r="L44" s="782"/>
      <c r="M44" s="782"/>
      <c r="N44" s="783"/>
      <c r="O44" s="218">
        <f>IF($K$44=Баланс!$G$77,0,"Значение по стр. 400 гр.4 не равно стр. 480 гр. 4 Баланса")</f>
        <v>0</v>
      </c>
      <c r="P44" s="218">
        <f>K20+K21-K28</f>
        <v>0</v>
      </c>
      <c r="Q44" s="197"/>
      <c r="R44" s="218"/>
    </row>
    <row r="45" spans="1:18" ht="11.35" customHeight="1">
      <c r="A45" s="176"/>
      <c r="B45" s="176"/>
      <c r="C45" s="176"/>
      <c r="D45" s="176"/>
      <c r="E45" s="176"/>
      <c r="F45" s="176"/>
      <c r="G45" s="176"/>
      <c r="H45" s="176"/>
      <c r="I45" s="176"/>
      <c r="J45" s="176"/>
      <c r="K45" s="176"/>
      <c r="L45" s="176"/>
      <c r="M45" s="176"/>
      <c r="N45" s="177"/>
      <c r="O45" s="328"/>
      <c r="P45" s="328">
        <f>IF($K$44&lt;&gt;$P$44,1,0)</f>
        <v>0</v>
      </c>
      <c r="Q45" s="288"/>
    </row>
    <row r="46" spans="1:18" ht="11.35" customHeight="1">
      <c r="A46" s="178" t="s">
        <v>963</v>
      </c>
      <c r="B46" s="537"/>
      <c r="C46" s="537"/>
      <c r="D46" s="178"/>
      <c r="E46" s="179"/>
      <c r="F46" s="176"/>
      <c r="G46" s="176"/>
      <c r="H46" s="176"/>
      <c r="I46" s="176"/>
      <c r="J46" s="587" t="str">
        <f>Баланс!F107</f>
        <v>Д.В.Аскальдович</v>
      </c>
      <c r="K46" s="587"/>
      <c r="L46" s="587"/>
      <c r="M46" s="587"/>
      <c r="N46" s="587"/>
    </row>
    <row r="47" spans="1:18" ht="11.35" customHeight="1">
      <c r="A47" s="179"/>
      <c r="B47" s="538" t="s">
        <v>962</v>
      </c>
      <c r="C47" s="538"/>
      <c r="D47" s="149"/>
      <c r="E47" s="179"/>
      <c r="F47" s="150"/>
      <c r="G47" s="150"/>
      <c r="H47" s="150"/>
      <c r="I47" s="150"/>
      <c r="J47" s="535" t="s">
        <v>770</v>
      </c>
      <c r="K47" s="535"/>
      <c r="L47" s="535"/>
      <c r="M47" s="535"/>
      <c r="N47" s="536"/>
    </row>
    <row r="48" spans="1:18" ht="11.35" customHeight="1">
      <c r="A48" s="179"/>
      <c r="B48" s="149"/>
      <c r="C48" s="149"/>
      <c r="D48" s="149"/>
      <c r="E48" s="179"/>
      <c r="F48" s="150"/>
      <c r="G48" s="150"/>
      <c r="H48" s="150"/>
      <c r="I48" s="150"/>
      <c r="J48" s="149"/>
      <c r="K48" s="149"/>
      <c r="L48" s="149"/>
      <c r="M48" s="149"/>
      <c r="N48" s="150"/>
    </row>
    <row r="49" spans="1:14" ht="11.35" customHeight="1">
      <c r="A49" s="178" t="s">
        <v>964</v>
      </c>
      <c r="B49" s="537"/>
      <c r="C49" s="537"/>
      <c r="D49" s="178"/>
      <c r="E49" s="179"/>
      <c r="F49" s="176"/>
      <c r="G49" s="176"/>
      <c r="H49" s="176"/>
      <c r="I49" s="176"/>
      <c r="J49" s="587" t="str">
        <f>Баланс!F110</f>
        <v>И.В.Лапезо</v>
      </c>
      <c r="K49" s="587"/>
      <c r="L49" s="587"/>
      <c r="M49" s="587"/>
      <c r="N49" s="587"/>
    </row>
    <row r="50" spans="1:14" ht="11.35" customHeight="1">
      <c r="A50" s="179"/>
      <c r="B50" s="538" t="s">
        <v>962</v>
      </c>
      <c r="C50" s="538"/>
      <c r="D50" s="149"/>
      <c r="E50" s="179"/>
      <c r="F50" s="180"/>
      <c r="G50" s="180"/>
      <c r="H50" s="180"/>
      <c r="I50" s="180"/>
      <c r="J50" s="535" t="s">
        <v>770</v>
      </c>
      <c r="K50" s="535"/>
      <c r="L50" s="535"/>
      <c r="M50" s="535"/>
      <c r="N50" s="536"/>
    </row>
    <row r="51" spans="1:14" ht="11.35" customHeight="1">
      <c r="A51" s="179"/>
      <c r="B51" s="179"/>
      <c r="C51" s="179"/>
      <c r="D51" s="179"/>
      <c r="E51" s="179"/>
      <c r="F51" s="176"/>
      <c r="G51" s="176"/>
      <c r="H51" s="176"/>
      <c r="I51" s="176"/>
      <c r="J51" s="181"/>
      <c r="K51" s="181"/>
      <c r="L51" s="181"/>
      <c r="M51" s="181"/>
      <c r="N51" s="181"/>
    </row>
    <row r="52" spans="1:14" ht="11.35" customHeight="1">
      <c r="A52" s="622">
        <f>Баланс!A113</f>
        <v>44641</v>
      </c>
      <c r="B52" s="622"/>
      <c r="C52" s="182"/>
      <c r="D52" s="182"/>
      <c r="E52" s="182"/>
      <c r="F52" s="176"/>
      <c r="G52" s="176"/>
      <c r="H52" s="176"/>
      <c r="I52" s="176"/>
      <c r="J52" s="181"/>
      <c r="K52" s="181"/>
      <c r="L52" s="181"/>
      <c r="M52" s="181"/>
      <c r="N52" s="181"/>
    </row>
    <row r="53" spans="1:14" ht="17.2" customHeight="1">
      <c r="F53" s="156"/>
      <c r="G53" s="156"/>
      <c r="H53" s="156"/>
      <c r="I53" s="156"/>
      <c r="J53" s="156"/>
      <c r="K53" s="156"/>
      <c r="L53" s="156"/>
      <c r="M53" s="156"/>
      <c r="N53" s="183"/>
    </row>
    <row r="54" spans="1:14" ht="11.35" customHeight="1">
      <c r="A54" s="183"/>
      <c r="B54" s="183"/>
      <c r="C54" s="183"/>
      <c r="D54" s="183"/>
      <c r="E54" s="183"/>
      <c r="F54" s="183"/>
      <c r="G54" s="183"/>
      <c r="H54" s="183"/>
      <c r="I54" s="183"/>
      <c r="J54" s="183"/>
      <c r="K54" s="183"/>
      <c r="L54" s="183"/>
      <c r="M54" s="183"/>
      <c r="N54" s="183"/>
    </row>
    <row r="55" spans="1:14" ht="11.35" customHeight="1">
      <c r="A55" s="183"/>
      <c r="B55" s="183"/>
      <c r="C55" s="183"/>
      <c r="D55" s="183"/>
      <c r="E55" s="183"/>
      <c r="F55" s="183"/>
      <c r="G55" s="183"/>
      <c r="H55" s="183"/>
      <c r="I55" s="183"/>
      <c r="J55" s="183"/>
      <c r="K55" s="183"/>
      <c r="L55" s="183"/>
      <c r="M55" s="183"/>
      <c r="N55" s="183"/>
    </row>
    <row r="56" spans="1:14" ht="11.35" customHeight="1">
      <c r="A56" s="183"/>
      <c r="B56" s="183"/>
      <c r="C56" s="183"/>
      <c r="D56" s="183"/>
      <c r="E56" s="183"/>
      <c r="F56" s="183"/>
      <c r="G56" s="183"/>
      <c r="H56" s="183"/>
      <c r="I56" s="183"/>
      <c r="J56" s="183"/>
      <c r="K56" s="183"/>
      <c r="L56" s="183"/>
      <c r="M56" s="183"/>
      <c r="N56" s="183"/>
    </row>
    <row r="57" spans="1:14" ht="11.35" customHeight="1">
      <c r="A57" s="183"/>
      <c r="B57" s="183"/>
      <c r="C57" s="183"/>
      <c r="D57" s="183"/>
      <c r="E57" s="183"/>
      <c r="F57" s="183"/>
      <c r="G57" s="183"/>
      <c r="H57" s="183"/>
      <c r="I57" s="183"/>
      <c r="J57" s="183"/>
      <c r="K57" s="183"/>
      <c r="L57" s="183"/>
      <c r="M57" s="183"/>
      <c r="N57" s="183"/>
    </row>
    <row r="58" spans="1:14" ht="11.35" customHeight="1">
      <c r="A58" s="183"/>
      <c r="B58" s="183"/>
      <c r="C58" s="183"/>
      <c r="D58" s="183"/>
      <c r="E58" s="183"/>
      <c r="F58" s="183"/>
      <c r="G58" s="183"/>
      <c r="H58" s="183"/>
      <c r="I58" s="183"/>
      <c r="J58" s="183"/>
      <c r="K58" s="183"/>
      <c r="L58" s="183"/>
      <c r="M58" s="183"/>
      <c r="N58" s="183"/>
    </row>
    <row r="59" spans="1:14" ht="11.35" customHeight="1">
      <c r="A59" s="183"/>
      <c r="B59" s="183"/>
      <c r="C59" s="183"/>
      <c r="D59" s="183"/>
      <c r="E59" s="183"/>
      <c r="F59" s="183"/>
      <c r="G59" s="183"/>
      <c r="H59" s="183"/>
      <c r="I59" s="183"/>
      <c r="J59" s="183"/>
      <c r="K59" s="183"/>
      <c r="L59" s="183"/>
      <c r="M59" s="183"/>
      <c r="N59" s="183"/>
    </row>
    <row r="60" spans="1:14" ht="11.35" customHeight="1">
      <c r="A60" s="183"/>
      <c r="B60" s="183"/>
      <c r="C60" s="183"/>
      <c r="D60" s="183"/>
      <c r="E60" s="183"/>
      <c r="F60" s="183"/>
      <c r="G60" s="183"/>
      <c r="H60" s="183"/>
      <c r="I60" s="183"/>
      <c r="J60" s="183"/>
      <c r="K60" s="183"/>
      <c r="L60" s="183"/>
      <c r="M60" s="183"/>
      <c r="N60" s="183"/>
    </row>
    <row r="61" spans="1:14" ht="11.35" customHeight="1">
      <c r="A61" s="183"/>
      <c r="B61" s="183"/>
      <c r="C61" s="183"/>
      <c r="D61" s="183"/>
      <c r="E61" s="183"/>
      <c r="F61" s="183"/>
      <c r="G61" s="183"/>
      <c r="H61" s="183"/>
      <c r="I61" s="183"/>
      <c r="J61" s="183"/>
      <c r="K61" s="183"/>
      <c r="L61" s="183"/>
      <c r="M61" s="183"/>
      <c r="N61" s="183"/>
    </row>
  </sheetData>
  <sheetProtection sheet="1" formatCells="0" formatColumns="0" formatRows="0" insertColumns="0" insertRows="0" insertHyperlinks="0" deleteColumns="0" deleteRows="0" sort="0" autoFilter="0" pivotTables="0"/>
  <mergeCells count="111">
    <mergeCell ref="B49:C49"/>
    <mergeCell ref="E15:N15"/>
    <mergeCell ref="A52:B52"/>
    <mergeCell ref="G42:J42"/>
    <mergeCell ref="G43:J43"/>
    <mergeCell ref="G44:J44"/>
    <mergeCell ref="A43:E43"/>
    <mergeCell ref="A42:E42"/>
    <mergeCell ref="J50:N50"/>
    <mergeCell ref="B50:C50"/>
    <mergeCell ref="J1:N1"/>
    <mergeCell ref="J2:N2"/>
    <mergeCell ref="J3:N3"/>
    <mergeCell ref="A5:N5"/>
    <mergeCell ref="A12:C12"/>
    <mergeCell ref="G7:I7"/>
    <mergeCell ref="A6:N6"/>
    <mergeCell ref="A9:C9"/>
    <mergeCell ref="E11:N11"/>
    <mergeCell ref="E9:N9"/>
    <mergeCell ref="A10:C10"/>
    <mergeCell ref="E10:N10"/>
    <mergeCell ref="A11:C11"/>
    <mergeCell ref="B47:C47"/>
    <mergeCell ref="A22:E22"/>
    <mergeCell ref="G34:J34"/>
    <mergeCell ref="B46:C46"/>
    <mergeCell ref="J46:N46"/>
    <mergeCell ref="K41:N41"/>
    <mergeCell ref="K40:N40"/>
    <mergeCell ref="G30:J30"/>
    <mergeCell ref="K28:N28"/>
    <mergeCell ref="A41:E41"/>
    <mergeCell ref="B44:E44"/>
    <mergeCell ref="A36:E36"/>
    <mergeCell ref="K35:N35"/>
    <mergeCell ref="E12:N12"/>
    <mergeCell ref="G18:J18"/>
    <mergeCell ref="K30:N30"/>
    <mergeCell ref="K39:N39"/>
    <mergeCell ref="K18:N18"/>
    <mergeCell ref="G20:J20"/>
    <mergeCell ref="K26:N26"/>
    <mergeCell ref="K22:N22"/>
    <mergeCell ref="A28:E28"/>
    <mergeCell ref="A31:E31"/>
    <mergeCell ref="A14:C14"/>
    <mergeCell ref="E14:N14"/>
    <mergeCell ref="A15:C15"/>
    <mergeCell ref="E13:N13"/>
    <mergeCell ref="A17:E18"/>
    <mergeCell ref="A13:C13"/>
    <mergeCell ref="A19:E19"/>
    <mergeCell ref="B20:E20"/>
    <mergeCell ref="G21:J21"/>
    <mergeCell ref="K19:N19"/>
    <mergeCell ref="K20:N20"/>
    <mergeCell ref="F17:F18"/>
    <mergeCell ref="G19:J19"/>
    <mergeCell ref="J49:N49"/>
    <mergeCell ref="G31:J31"/>
    <mergeCell ref="G40:J40"/>
    <mergeCell ref="K44:N44"/>
    <mergeCell ref="K43:N43"/>
    <mergeCell ref="K42:N42"/>
    <mergeCell ref="G41:J41"/>
    <mergeCell ref="G33:J33"/>
    <mergeCell ref="K32:N32"/>
    <mergeCell ref="K31:N31"/>
    <mergeCell ref="J47:N47"/>
    <mergeCell ref="A40:E40"/>
    <mergeCell ref="K29:N29"/>
    <mergeCell ref="G39:J39"/>
    <mergeCell ref="G32:J32"/>
    <mergeCell ref="G38:J38"/>
    <mergeCell ref="A32:E32"/>
    <mergeCell ref="K34:N34"/>
    <mergeCell ref="A37:E37"/>
    <mergeCell ref="A33:E33"/>
    <mergeCell ref="G35:J35"/>
    <mergeCell ref="A24:E24"/>
    <mergeCell ref="A27:E27"/>
    <mergeCell ref="G25:J25"/>
    <mergeCell ref="G26:J26"/>
    <mergeCell ref="G24:J24"/>
    <mergeCell ref="K21:N21"/>
    <mergeCell ref="A21:E21"/>
    <mergeCell ref="G27:J27"/>
    <mergeCell ref="G28:J28"/>
    <mergeCell ref="K24:N24"/>
    <mergeCell ref="K25:N25"/>
    <mergeCell ref="G22:J22"/>
    <mergeCell ref="A25:E25"/>
    <mergeCell ref="K27:N27"/>
    <mergeCell ref="A23:E23"/>
    <mergeCell ref="G23:J23"/>
    <mergeCell ref="A26:E26"/>
    <mergeCell ref="K23:N23"/>
    <mergeCell ref="A29:E29"/>
    <mergeCell ref="K38:N38"/>
    <mergeCell ref="A38:E38"/>
    <mergeCell ref="A35:E35"/>
    <mergeCell ref="G29:J29"/>
    <mergeCell ref="G37:J37"/>
    <mergeCell ref="G36:J36"/>
    <mergeCell ref="A39:E39"/>
    <mergeCell ref="A34:E34"/>
    <mergeCell ref="K37:N37"/>
    <mergeCell ref="K36:N36"/>
    <mergeCell ref="K33:N33"/>
    <mergeCell ref="A30:E30"/>
  </mergeCells>
  <phoneticPr fontId="5" type="noConversion"/>
  <conditionalFormatting sqref="E10:N10">
    <cfRule type="cellIs" dxfId="5" priority="4" stopIfTrue="1" operator="equal">
      <formula>0</formula>
    </cfRule>
  </conditionalFormatting>
  <conditionalFormatting sqref="O19 O42">
    <cfRule type="cellIs" dxfId="4" priority="1" stopIfTrue="1" operator="notEqual">
      <formula>0</formula>
    </cfRule>
  </conditionalFormatting>
  <conditionalFormatting sqref="O20:O21">
    <cfRule type="cellIs" dxfId="3" priority="3" stopIfTrue="1" operator="greaterThan">
      <formula>0</formula>
    </cfRule>
  </conditionalFormatting>
  <conditionalFormatting sqref="O43">
    <cfRule type="cellIs" dxfId="2" priority="2" stopIfTrue="1" operator="notEqual">
      <formula>0</formula>
    </cfRule>
  </conditionalFormatting>
  <dataValidations disablePrompts="1" count="1">
    <dataValidation type="decimal" operator="greaterThanOrEqual" allowBlank="1" showInputMessage="1" showErrorMessage="1" errorTitle="Внимание!" error="Значение в данной ячейке не должно быть отрицательным" sqref="G32:N34 G37:N43" xr:uid="{00000000-0002-0000-0500-000000000000}">
      <formula1>0</formula1>
    </dataValidation>
  </dataValidations>
  <pageMargins left="0.78740157480314965" right="0.39370078740157483" top="0.39370078740157483" bottom="0.19685039370078741" header="0.19685039370078741" footer="0.23622047244094491"/>
  <pageSetup paperSize="9" fitToHeight="0" orientation="portrait" blackAndWhite="1" r:id="rId1"/>
  <headerFooter alignWithMargins="0">
    <oddHeader>&amp;R&amp;"Times New Roman,обычный"&amp;7Подготовлено с использованием системы "КонсультантПлюс"</oddHead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4">
    <tabColor indexed="45"/>
  </sheetPr>
  <dimension ref="A1:J94"/>
  <sheetViews>
    <sheetView topLeftCell="A45" zoomScaleNormal="100" zoomScaleSheetLayoutView="100" workbookViewId="0">
      <selection activeCell="B2" sqref="A2:D56"/>
    </sheetView>
  </sheetViews>
  <sheetFormatPr defaultColWidth="9.17578125" defaultRowHeight="14"/>
  <cols>
    <col min="1" max="1" width="5.17578125" style="225" customWidth="1"/>
    <col min="2" max="2" width="32.29296875" style="226" customWidth="1"/>
    <col min="3" max="3" width="22.17578125" style="226" customWidth="1"/>
    <col min="4" max="4" width="24.8203125" style="226" customWidth="1"/>
    <col min="5" max="5" width="11" style="227" customWidth="1"/>
    <col min="6" max="6" width="9.17578125" style="226"/>
    <col min="7" max="8" width="1.703125" style="226" customWidth="1"/>
    <col min="9" max="16384" width="9.17578125" style="226"/>
  </cols>
  <sheetData>
    <row r="1" spans="1:10" ht="15.75" customHeight="1">
      <c r="A1" s="270"/>
    </row>
    <row r="2" spans="1:10" ht="60.1" customHeight="1">
      <c r="A2" s="228"/>
      <c r="B2" s="229"/>
      <c r="C2" s="229"/>
      <c r="D2" s="230" t="s">
        <v>1119</v>
      </c>
    </row>
    <row r="3" spans="1:10" ht="40.700000000000003" customHeight="1">
      <c r="A3" s="228"/>
      <c r="B3" s="229"/>
      <c r="C3" s="229"/>
      <c r="D3" s="229"/>
    </row>
    <row r="4" spans="1:10" s="231" customFormat="1" ht="13.7">
      <c r="A4" s="806" t="s">
        <v>1056</v>
      </c>
      <c r="B4" s="806"/>
      <c r="C4" s="806"/>
      <c r="D4" s="806"/>
      <c r="E4" s="227"/>
    </row>
    <row r="5" spans="1:10" ht="15.35">
      <c r="A5" s="807" t="s">
        <v>1057</v>
      </c>
      <c r="B5" s="807"/>
      <c r="C5" s="807"/>
      <c r="D5" s="807"/>
    </row>
    <row r="6" spans="1:10" ht="27" customHeight="1">
      <c r="A6" s="232"/>
      <c r="B6" s="805" t="str">
        <f>Баланс!D21</f>
        <v xml:space="preserve">ОАО "8 Марта"                </v>
      </c>
      <c r="C6" s="805"/>
      <c r="D6" s="805"/>
      <c r="G6" s="233"/>
      <c r="H6" s="233"/>
      <c r="I6" s="233"/>
      <c r="J6" s="233"/>
    </row>
    <row r="7" spans="1:10" ht="31.7" customHeight="1">
      <c r="A7" s="229"/>
      <c r="B7" s="234" t="s">
        <v>1116</v>
      </c>
      <c r="C7" s="235">
        <f>Баланс!C19</f>
        <v>44561</v>
      </c>
      <c r="D7" s="236"/>
      <c r="E7" s="237"/>
      <c r="F7" s="238"/>
      <c r="G7" s="239">
        <f>C9</f>
        <v>44561</v>
      </c>
      <c r="H7" s="239">
        <f>D9</f>
        <v>44196</v>
      </c>
      <c r="I7" s="233"/>
      <c r="J7" s="233"/>
    </row>
    <row r="8" spans="1:10" ht="16.600000000000001" customHeight="1">
      <c r="A8" s="240"/>
      <c r="B8" s="229"/>
      <c r="C8" s="229"/>
      <c r="D8" s="229"/>
      <c r="G8" s="241">
        <f>C48</f>
        <v>-1020</v>
      </c>
      <c r="H8" s="241">
        <f>D48</f>
        <v>6754</v>
      </c>
      <c r="I8" s="233"/>
      <c r="J8" s="233"/>
    </row>
    <row r="9" spans="1:10" ht="27.7">
      <c r="A9" s="242" t="s">
        <v>1114</v>
      </c>
      <c r="B9" s="243" t="s">
        <v>994</v>
      </c>
      <c r="C9" s="158">
        <f>Баланс!F33</f>
        <v>44561</v>
      </c>
      <c r="D9" s="244">
        <f>Баланс!G33</f>
        <v>44196</v>
      </c>
      <c r="E9" s="245" t="s">
        <v>1127</v>
      </c>
      <c r="G9" s="241">
        <f>Баланс!F70</f>
        <v>758</v>
      </c>
      <c r="H9" s="241">
        <f>Баланс!G70</f>
        <v>758</v>
      </c>
      <c r="I9" s="233"/>
      <c r="J9" s="233"/>
    </row>
    <row r="10" spans="1:10">
      <c r="A10" s="246">
        <v>1</v>
      </c>
      <c r="B10" s="247">
        <v>2</v>
      </c>
      <c r="C10" s="247">
        <v>3</v>
      </c>
      <c r="D10" s="247">
        <v>4</v>
      </c>
    </row>
    <row r="11" spans="1:10">
      <c r="A11" s="248">
        <v>1</v>
      </c>
      <c r="B11" s="249" t="s">
        <v>1058</v>
      </c>
      <c r="C11" s="250"/>
      <c r="D11" s="250"/>
    </row>
    <row r="12" spans="1:10" ht="28">
      <c r="A12" s="248" t="s">
        <v>1059</v>
      </c>
      <c r="B12" s="251" t="s">
        <v>1121</v>
      </c>
      <c r="C12" s="281">
        <f>SUM(C13:C20)</f>
        <v>20580</v>
      </c>
      <c r="D12" s="281">
        <f>SUM(D13:D20)</f>
        <v>19298</v>
      </c>
      <c r="E12" s="252">
        <v>190</v>
      </c>
    </row>
    <row r="13" spans="1:10" ht="28">
      <c r="A13" s="248" t="s">
        <v>1060</v>
      </c>
      <c r="B13" s="251" t="s">
        <v>1122</v>
      </c>
      <c r="C13" s="281">
        <f>Баланс!F36</f>
        <v>17155</v>
      </c>
      <c r="D13" s="281">
        <f>Баланс!G36</f>
        <v>15831</v>
      </c>
      <c r="E13" s="252">
        <v>110</v>
      </c>
    </row>
    <row r="14" spans="1:10">
      <c r="A14" s="253" t="s">
        <v>1087</v>
      </c>
      <c r="B14" s="254" t="s">
        <v>1061</v>
      </c>
      <c r="C14" s="281">
        <f>Баланс!F37</f>
        <v>5</v>
      </c>
      <c r="D14" s="281">
        <f>Баланс!G37</f>
        <v>7</v>
      </c>
      <c r="E14" s="252">
        <v>120</v>
      </c>
    </row>
    <row r="15" spans="1:10" ht="28">
      <c r="A15" s="255" t="s">
        <v>1088</v>
      </c>
      <c r="B15" s="254" t="s">
        <v>1062</v>
      </c>
      <c r="C15" s="281">
        <f>Баланс!F38</f>
        <v>0</v>
      </c>
      <c r="D15" s="281">
        <f>Баланс!G38</f>
        <v>0</v>
      </c>
      <c r="E15" s="252">
        <v>130</v>
      </c>
    </row>
    <row r="16" spans="1:10">
      <c r="A16" s="256" t="s">
        <v>1089</v>
      </c>
      <c r="B16" s="254" t="s">
        <v>1063</v>
      </c>
      <c r="C16" s="281">
        <f>Баланс!F43</f>
        <v>3352</v>
      </c>
      <c r="D16" s="281">
        <f>Баланс!G43</f>
        <v>3372</v>
      </c>
      <c r="E16" s="252">
        <v>140</v>
      </c>
    </row>
    <row r="17" spans="1:5" ht="29.35" customHeight="1">
      <c r="A17" s="256" t="s">
        <v>1090</v>
      </c>
      <c r="B17" s="254" t="s">
        <v>1064</v>
      </c>
      <c r="C17" s="281">
        <f>Баланс!F44</f>
        <v>61</v>
      </c>
      <c r="D17" s="281">
        <f>Баланс!G44</f>
        <v>61</v>
      </c>
      <c r="E17" s="252">
        <v>150</v>
      </c>
    </row>
    <row r="18" spans="1:5">
      <c r="A18" s="256" t="s">
        <v>1091</v>
      </c>
      <c r="B18" s="254" t="s">
        <v>1065</v>
      </c>
      <c r="C18" s="281">
        <f>Баланс!F45</f>
        <v>6</v>
      </c>
      <c r="D18" s="281">
        <f>Баланс!G45</f>
        <v>7</v>
      </c>
      <c r="E18" s="252">
        <v>160</v>
      </c>
    </row>
    <row r="19" spans="1:5" ht="28">
      <c r="A19" s="256" t="s">
        <v>1092</v>
      </c>
      <c r="B19" s="254" t="s">
        <v>1066</v>
      </c>
      <c r="C19" s="281">
        <f>Баланс!F46</f>
        <v>1</v>
      </c>
      <c r="D19" s="281">
        <f>Баланс!G46</f>
        <v>20</v>
      </c>
      <c r="E19" s="252">
        <v>170</v>
      </c>
    </row>
    <row r="20" spans="1:5">
      <c r="A20" s="256" t="s">
        <v>1093</v>
      </c>
      <c r="B20" s="254" t="s">
        <v>1067</v>
      </c>
      <c r="C20" s="281">
        <f>Баланс!F47</f>
        <v>0</v>
      </c>
      <c r="D20" s="281">
        <f>Баланс!G47</f>
        <v>0</v>
      </c>
      <c r="E20" s="252">
        <v>180</v>
      </c>
    </row>
    <row r="21" spans="1:5">
      <c r="A21" s="256" t="s">
        <v>1094</v>
      </c>
      <c r="B21" s="254" t="s">
        <v>1068</v>
      </c>
      <c r="C21" s="281">
        <f>SUM(C22:C29)</f>
        <v>10796</v>
      </c>
      <c r="D21" s="281">
        <f>SUM(D22:D29)</f>
        <v>17596</v>
      </c>
      <c r="E21" s="252">
        <v>290</v>
      </c>
    </row>
    <row r="22" spans="1:5" ht="28">
      <c r="A22" s="248" t="s">
        <v>1115</v>
      </c>
      <c r="B22" s="251" t="s">
        <v>1117</v>
      </c>
      <c r="C22" s="281">
        <f>Баланс!F50</f>
        <v>5942</v>
      </c>
      <c r="D22" s="281">
        <f>Баланс!G50</f>
        <v>11980</v>
      </c>
      <c r="E22" s="252">
        <v>210</v>
      </c>
    </row>
    <row r="23" spans="1:5" ht="28">
      <c r="A23" s="256" t="s">
        <v>1095</v>
      </c>
      <c r="B23" s="254" t="s">
        <v>1069</v>
      </c>
      <c r="C23" s="281">
        <f>Баланс!F58</f>
        <v>0</v>
      </c>
      <c r="D23" s="281">
        <f>Баланс!G58</f>
        <v>0</v>
      </c>
      <c r="E23" s="252">
        <v>220</v>
      </c>
    </row>
    <row r="24" spans="1:5">
      <c r="A24" s="256" t="s">
        <v>1096</v>
      </c>
      <c r="B24" s="254" t="s">
        <v>1070</v>
      </c>
      <c r="C24" s="281">
        <f>Баланс!F59</f>
        <v>209</v>
      </c>
      <c r="D24" s="281">
        <f>Баланс!G59</f>
        <v>80</v>
      </c>
      <c r="E24" s="252">
        <v>230</v>
      </c>
    </row>
    <row r="25" spans="1:5" ht="42">
      <c r="A25" s="256" t="s">
        <v>1097</v>
      </c>
      <c r="B25" s="254" t="s">
        <v>1071</v>
      </c>
      <c r="C25" s="281">
        <f>Баланс!F60</f>
        <v>7</v>
      </c>
      <c r="D25" s="281">
        <f>Баланс!G60</f>
        <v>10</v>
      </c>
      <c r="E25" s="252">
        <v>240</v>
      </c>
    </row>
    <row r="26" spans="1:5" ht="28">
      <c r="A26" s="256" t="s">
        <v>1098</v>
      </c>
      <c r="B26" s="254" t="s">
        <v>1072</v>
      </c>
      <c r="C26" s="281">
        <f>Баланс!F61</f>
        <v>4601</v>
      </c>
      <c r="D26" s="281">
        <f>Баланс!G61</f>
        <v>5401</v>
      </c>
      <c r="E26" s="252">
        <v>250</v>
      </c>
    </row>
    <row r="27" spans="1:5" ht="28">
      <c r="A27" s="256" t="s">
        <v>1099</v>
      </c>
      <c r="B27" s="254" t="s">
        <v>1073</v>
      </c>
      <c r="C27" s="281">
        <f>Баланс!F62</f>
        <v>0</v>
      </c>
      <c r="D27" s="281">
        <f>Баланс!G62</f>
        <v>0</v>
      </c>
      <c r="E27" s="252">
        <v>260</v>
      </c>
    </row>
    <row r="28" spans="1:5" ht="39.85" customHeight="1">
      <c r="A28" s="256" t="s">
        <v>1100</v>
      </c>
      <c r="B28" s="254" t="s">
        <v>1074</v>
      </c>
      <c r="C28" s="281">
        <f>Баланс!F63</f>
        <v>37</v>
      </c>
      <c r="D28" s="281">
        <f>Баланс!G63</f>
        <v>125</v>
      </c>
      <c r="E28" s="252">
        <v>270</v>
      </c>
    </row>
    <row r="29" spans="1:5" ht="24.1" customHeight="1">
      <c r="A29" s="256" t="s">
        <v>1101</v>
      </c>
      <c r="B29" s="254" t="s">
        <v>1075</v>
      </c>
      <c r="C29" s="281">
        <f>Баланс!F64</f>
        <v>0</v>
      </c>
      <c r="D29" s="281">
        <f>Баланс!G64</f>
        <v>0</v>
      </c>
      <c r="E29" s="252">
        <v>280</v>
      </c>
    </row>
    <row r="30" spans="1:5" ht="42.1" customHeight="1">
      <c r="A30" s="256">
        <v>2</v>
      </c>
      <c r="B30" s="257" t="s">
        <v>1120</v>
      </c>
      <c r="C30" s="281">
        <f>C21+C12</f>
        <v>31376</v>
      </c>
      <c r="D30" s="281">
        <f>D21+D12</f>
        <v>36894</v>
      </c>
      <c r="E30" s="252"/>
    </row>
    <row r="31" spans="1:5">
      <c r="A31" s="256">
        <v>3</v>
      </c>
      <c r="B31" s="249" t="s">
        <v>1076</v>
      </c>
      <c r="C31" s="281"/>
      <c r="D31" s="281"/>
      <c r="E31" s="252"/>
    </row>
    <row r="32" spans="1:5" ht="28">
      <c r="A32" s="258" t="s">
        <v>695</v>
      </c>
      <c r="B32" s="251" t="s">
        <v>1123</v>
      </c>
      <c r="C32" s="281">
        <f>SUM(C33:C38)</f>
        <v>54</v>
      </c>
      <c r="D32" s="281">
        <f>SUM(D33:D38)</f>
        <v>3656</v>
      </c>
      <c r="E32" s="252">
        <v>590</v>
      </c>
    </row>
    <row r="33" spans="1:5" ht="28">
      <c r="A33" s="253" t="s">
        <v>1113</v>
      </c>
      <c r="B33" s="251" t="s">
        <v>1124</v>
      </c>
      <c r="C33" s="281">
        <f>Баланс!F80</f>
        <v>0</v>
      </c>
      <c r="D33" s="281">
        <f>Баланс!G80</f>
        <v>3591</v>
      </c>
      <c r="E33" s="252">
        <v>510</v>
      </c>
    </row>
    <row r="34" spans="1:5" ht="28">
      <c r="A34" s="259" t="s">
        <v>1102</v>
      </c>
      <c r="B34" s="254" t="s">
        <v>1077</v>
      </c>
      <c r="C34" s="281">
        <f>Баланс!F81</f>
        <v>0</v>
      </c>
      <c r="D34" s="281">
        <f>Баланс!G81</f>
        <v>0</v>
      </c>
      <c r="E34" s="252">
        <v>520</v>
      </c>
    </row>
    <row r="35" spans="1:5">
      <c r="A35" s="259" t="s">
        <v>1103</v>
      </c>
      <c r="B35" s="254" t="s">
        <v>1078</v>
      </c>
      <c r="C35" s="281">
        <f>Баланс!F82</f>
        <v>0</v>
      </c>
      <c r="D35" s="281">
        <f>Баланс!G82</f>
        <v>0</v>
      </c>
      <c r="E35" s="252">
        <v>530</v>
      </c>
    </row>
    <row r="36" spans="1:5">
      <c r="A36" s="259" t="s">
        <v>1104</v>
      </c>
      <c r="B36" s="254" t="s">
        <v>1079</v>
      </c>
      <c r="C36" s="281">
        <f>Баланс!F83</f>
        <v>54</v>
      </c>
      <c r="D36" s="281">
        <f>Баланс!G83</f>
        <v>65</v>
      </c>
      <c r="E36" s="252">
        <v>540</v>
      </c>
    </row>
    <row r="37" spans="1:5">
      <c r="A37" s="259" t="s">
        <v>1105</v>
      </c>
      <c r="B37" s="254" t="s">
        <v>1080</v>
      </c>
      <c r="C37" s="281">
        <f>Баланс!F84</f>
        <v>0</v>
      </c>
      <c r="D37" s="281">
        <f>Баланс!G84</f>
        <v>0</v>
      </c>
      <c r="E37" s="252">
        <v>550</v>
      </c>
    </row>
    <row r="38" spans="1:5" ht="21.85" customHeight="1">
      <c r="A38" s="259" t="s">
        <v>1106</v>
      </c>
      <c r="B38" s="254" t="s">
        <v>1081</v>
      </c>
      <c r="C38" s="281">
        <f>Баланс!F85</f>
        <v>0</v>
      </c>
      <c r="D38" s="281">
        <f>Баланс!G85</f>
        <v>0</v>
      </c>
      <c r="E38" s="252">
        <v>560</v>
      </c>
    </row>
    <row r="39" spans="1:5" ht="28">
      <c r="A39" s="256" t="s">
        <v>696</v>
      </c>
      <c r="B39" s="251" t="s">
        <v>1125</v>
      </c>
      <c r="C39" s="281">
        <f>SUM(C40:C46)</f>
        <v>32342</v>
      </c>
      <c r="D39" s="281">
        <f>SUM(D40:D46)</f>
        <v>26484</v>
      </c>
      <c r="E39" s="252">
        <v>690</v>
      </c>
    </row>
    <row r="40" spans="1:5">
      <c r="A40" s="256" t="s">
        <v>1107</v>
      </c>
      <c r="B40" s="254" t="s">
        <v>1082</v>
      </c>
      <c r="C40" s="281">
        <f>Баланс!F88</f>
        <v>7099</v>
      </c>
      <c r="D40" s="281">
        <f>Баланс!G88</f>
        <v>6696</v>
      </c>
      <c r="E40" s="252">
        <v>610</v>
      </c>
    </row>
    <row r="41" spans="1:5" ht="28">
      <c r="A41" s="256" t="s">
        <v>1108</v>
      </c>
      <c r="B41" s="254" t="s">
        <v>1083</v>
      </c>
      <c r="C41" s="281">
        <f>Баланс!F89</f>
        <v>14077</v>
      </c>
      <c r="D41" s="281">
        <f>Баланс!G89</f>
        <v>11741</v>
      </c>
      <c r="E41" s="252">
        <v>620</v>
      </c>
    </row>
    <row r="42" spans="1:5" ht="28">
      <c r="A42" s="256" t="s">
        <v>1109</v>
      </c>
      <c r="B42" s="254" t="s">
        <v>1084</v>
      </c>
      <c r="C42" s="281">
        <f>Баланс!F90</f>
        <v>11156</v>
      </c>
      <c r="D42" s="281">
        <f>Баланс!G90</f>
        <v>8042</v>
      </c>
      <c r="E42" s="252">
        <v>630</v>
      </c>
    </row>
    <row r="43" spans="1:5" ht="28">
      <c r="A43" s="256" t="s">
        <v>1110</v>
      </c>
      <c r="B43" s="254" t="s">
        <v>1085</v>
      </c>
      <c r="C43" s="281">
        <f>Баланс!F100</f>
        <v>0</v>
      </c>
      <c r="D43" s="281">
        <f>Баланс!G100</f>
        <v>0</v>
      </c>
      <c r="E43" s="252">
        <v>640</v>
      </c>
    </row>
    <row r="44" spans="1:5">
      <c r="A44" s="256" t="s">
        <v>1111</v>
      </c>
      <c r="B44" s="254" t="s">
        <v>1079</v>
      </c>
      <c r="C44" s="281">
        <f>Баланс!F101</f>
        <v>10</v>
      </c>
      <c r="D44" s="281">
        <f>Баланс!G101</f>
        <v>5</v>
      </c>
      <c r="E44" s="252">
        <v>650</v>
      </c>
    </row>
    <row r="45" spans="1:5">
      <c r="A45" s="256" t="s">
        <v>1112</v>
      </c>
      <c r="B45" s="254" t="s">
        <v>1080</v>
      </c>
      <c r="C45" s="281">
        <f>Баланс!F102</f>
        <v>0</v>
      </c>
      <c r="D45" s="281">
        <f>Баланс!G102</f>
        <v>0</v>
      </c>
      <c r="E45" s="252">
        <v>660</v>
      </c>
    </row>
    <row r="46" spans="1:5">
      <c r="A46" s="256" t="s">
        <v>1126</v>
      </c>
      <c r="B46" s="254" t="s">
        <v>1086</v>
      </c>
      <c r="C46" s="281">
        <f>Баланс!F103</f>
        <v>0</v>
      </c>
      <c r="D46" s="281">
        <f>Баланс!G103</f>
        <v>0</v>
      </c>
      <c r="E46" s="252">
        <v>670</v>
      </c>
    </row>
    <row r="47" spans="1:5" ht="42">
      <c r="A47" s="256">
        <v>4</v>
      </c>
      <c r="B47" s="257" t="s">
        <v>908</v>
      </c>
      <c r="C47" s="281">
        <f>C39+C32</f>
        <v>32396</v>
      </c>
      <c r="D47" s="281">
        <f>D39+D32</f>
        <v>30140</v>
      </c>
    </row>
    <row r="48" spans="1:5" ht="28">
      <c r="A48" s="256">
        <v>5</v>
      </c>
      <c r="B48" s="251" t="s">
        <v>1118</v>
      </c>
      <c r="C48" s="281">
        <f>C30-C47</f>
        <v>-1020</v>
      </c>
      <c r="D48" s="281">
        <f>D30-D47</f>
        <v>6754</v>
      </c>
    </row>
    <row r="49" spans="1:8">
      <c r="A49" s="260"/>
      <c r="B49" s="229"/>
      <c r="C49" s="229"/>
      <c r="D49" s="229"/>
    </row>
    <row r="50" spans="1:8" s="123" customFormat="1" ht="16" customHeight="1">
      <c r="A50" s="261" t="s">
        <v>1334</v>
      </c>
      <c r="B50" s="178"/>
      <c r="C50" s="178"/>
      <c r="D50" s="179"/>
      <c r="E50" s="262"/>
      <c r="G50" s="263"/>
      <c r="H50" s="119"/>
    </row>
    <row r="51" spans="1:8" s="123" customFormat="1" ht="16" customHeight="1">
      <c r="A51" s="264"/>
      <c r="B51" s="265"/>
      <c r="C51" s="179"/>
      <c r="D51" s="201" t="str">
        <f>Баланс!F107</f>
        <v>Д.В.Аскальдович</v>
      </c>
      <c r="E51" s="266"/>
      <c r="G51" s="267"/>
      <c r="H51" s="119"/>
    </row>
    <row r="52" spans="1:8" s="123" customFormat="1" ht="16" customHeight="1">
      <c r="A52" s="264"/>
      <c r="B52" s="149" t="s">
        <v>962</v>
      </c>
      <c r="C52" s="149"/>
      <c r="D52" s="149" t="s">
        <v>770</v>
      </c>
      <c r="E52" s="266"/>
      <c r="F52" s="268"/>
      <c r="G52" s="267"/>
      <c r="H52" s="119"/>
    </row>
    <row r="53" spans="1:8" s="123" customFormat="1" ht="16" customHeight="1">
      <c r="A53" s="804" t="s">
        <v>964</v>
      </c>
      <c r="B53" s="804"/>
      <c r="C53" s="804"/>
      <c r="D53" s="179"/>
      <c r="E53" s="262"/>
      <c r="F53" s="263"/>
      <c r="G53" s="263"/>
      <c r="H53" s="119"/>
    </row>
    <row r="54" spans="1:8" s="123" customFormat="1" ht="16" customHeight="1">
      <c r="A54" s="264"/>
      <c r="B54" s="265"/>
      <c r="C54" s="179"/>
      <c r="D54" s="201" t="str">
        <f>Баланс!F110</f>
        <v>И.В.Лапезо</v>
      </c>
      <c r="E54" s="266"/>
      <c r="G54" s="267"/>
      <c r="H54" s="119"/>
    </row>
    <row r="55" spans="1:8" s="123" customFormat="1" ht="16" customHeight="1">
      <c r="A55" s="264"/>
      <c r="B55" s="149" t="s">
        <v>962</v>
      </c>
      <c r="C55" s="149"/>
      <c r="D55" s="149" t="s">
        <v>770</v>
      </c>
      <c r="E55" s="266"/>
      <c r="F55" s="268"/>
      <c r="G55" s="267"/>
      <c r="H55" s="119"/>
    </row>
    <row r="56" spans="1:8" s="123" customFormat="1" ht="9" customHeight="1">
      <c r="A56" s="264"/>
      <c r="B56" s="179"/>
      <c r="C56" s="182"/>
      <c r="D56" s="182"/>
      <c r="E56" s="262"/>
      <c r="F56" s="269"/>
      <c r="G56" s="269"/>
      <c r="H56" s="119"/>
    </row>
    <row r="57" spans="1:8">
      <c r="A57" s="228"/>
      <c r="B57" s="289"/>
      <c r="C57" s="229"/>
      <c r="D57" s="229"/>
    </row>
    <row r="58" spans="1:8">
      <c r="A58" s="228"/>
      <c r="B58" s="229"/>
      <c r="C58" s="229"/>
      <c r="D58" s="229"/>
    </row>
    <row r="59" spans="1:8">
      <c r="A59" s="228"/>
      <c r="B59" s="229"/>
      <c r="C59" s="229"/>
      <c r="D59" s="229"/>
    </row>
    <row r="60" spans="1:8">
      <c r="A60" s="228"/>
      <c r="B60" s="229"/>
      <c r="C60" s="229"/>
      <c r="D60" s="229"/>
    </row>
    <row r="61" spans="1:8">
      <c r="A61" s="228"/>
      <c r="B61" s="229"/>
      <c r="C61" s="229"/>
      <c r="D61" s="229"/>
    </row>
    <row r="62" spans="1:8">
      <c r="A62" s="228"/>
      <c r="B62" s="229"/>
      <c r="C62" s="229"/>
      <c r="D62" s="229"/>
    </row>
    <row r="63" spans="1:8">
      <c r="A63" s="228"/>
      <c r="B63" s="229"/>
      <c r="C63" s="229"/>
      <c r="D63" s="229"/>
    </row>
    <row r="64" spans="1:8">
      <c r="A64" s="228"/>
      <c r="B64" s="229"/>
      <c r="C64" s="229"/>
      <c r="D64" s="229"/>
    </row>
    <row r="65" spans="1:4">
      <c r="A65" s="228"/>
      <c r="B65" s="229"/>
      <c r="C65" s="229"/>
      <c r="D65" s="229"/>
    </row>
    <row r="66" spans="1:4">
      <c r="A66" s="228"/>
      <c r="B66" s="229"/>
      <c r="C66" s="229"/>
      <c r="D66" s="229"/>
    </row>
    <row r="67" spans="1:4">
      <c r="A67" s="228"/>
      <c r="B67" s="229"/>
      <c r="C67" s="229"/>
      <c r="D67" s="229"/>
    </row>
    <row r="68" spans="1:4">
      <c r="A68" s="228"/>
      <c r="B68" s="229"/>
      <c r="C68" s="229"/>
      <c r="D68" s="229"/>
    </row>
    <row r="69" spans="1:4">
      <c r="A69" s="228"/>
      <c r="B69" s="229"/>
      <c r="C69" s="229"/>
      <c r="D69" s="229"/>
    </row>
    <row r="70" spans="1:4">
      <c r="A70" s="228"/>
      <c r="B70" s="229"/>
      <c r="C70" s="229"/>
      <c r="D70" s="229"/>
    </row>
    <row r="71" spans="1:4">
      <c r="A71" s="228"/>
      <c r="B71" s="229"/>
      <c r="C71" s="229"/>
      <c r="D71" s="229"/>
    </row>
    <row r="72" spans="1:4">
      <c r="A72" s="228"/>
      <c r="B72" s="229"/>
      <c r="C72" s="229"/>
      <c r="D72" s="229"/>
    </row>
    <row r="73" spans="1:4">
      <c r="A73" s="228"/>
      <c r="B73" s="229"/>
      <c r="C73" s="229"/>
      <c r="D73" s="229"/>
    </row>
    <row r="74" spans="1:4">
      <c r="A74" s="228"/>
      <c r="B74" s="229"/>
      <c r="C74" s="229"/>
      <c r="D74" s="229"/>
    </row>
    <row r="75" spans="1:4">
      <c r="A75" s="228"/>
      <c r="B75" s="229"/>
      <c r="C75" s="229"/>
      <c r="D75" s="229"/>
    </row>
    <row r="76" spans="1:4">
      <c r="A76" s="228"/>
      <c r="B76" s="229"/>
      <c r="C76" s="229"/>
      <c r="D76" s="229"/>
    </row>
    <row r="77" spans="1:4">
      <c r="A77" s="228"/>
      <c r="B77" s="229"/>
      <c r="C77" s="229"/>
      <c r="D77" s="229"/>
    </row>
    <row r="78" spans="1:4">
      <c r="A78" s="228"/>
      <c r="B78" s="229"/>
      <c r="C78" s="229"/>
      <c r="D78" s="229"/>
    </row>
    <row r="79" spans="1:4">
      <c r="A79" s="228"/>
      <c r="B79" s="229"/>
      <c r="C79" s="229"/>
      <c r="D79" s="229"/>
    </row>
    <row r="80" spans="1:4">
      <c r="A80" s="228"/>
      <c r="B80" s="229"/>
      <c r="C80" s="229"/>
      <c r="D80" s="229"/>
    </row>
    <row r="81" spans="1:4">
      <c r="A81" s="228"/>
      <c r="B81" s="229"/>
      <c r="C81" s="229"/>
      <c r="D81" s="229"/>
    </row>
    <row r="82" spans="1:4">
      <c r="A82" s="228"/>
      <c r="B82" s="229"/>
      <c r="C82" s="229"/>
      <c r="D82" s="229"/>
    </row>
    <row r="83" spans="1:4">
      <c r="A83" s="228"/>
      <c r="B83" s="229"/>
      <c r="C83" s="229"/>
      <c r="D83" s="229"/>
    </row>
    <row r="84" spans="1:4">
      <c r="A84" s="228"/>
      <c r="B84" s="229"/>
      <c r="C84" s="229"/>
      <c r="D84" s="229"/>
    </row>
    <row r="85" spans="1:4">
      <c r="A85" s="228"/>
      <c r="B85" s="229"/>
      <c r="C85" s="229"/>
      <c r="D85" s="229"/>
    </row>
    <row r="86" spans="1:4">
      <c r="A86" s="228"/>
      <c r="B86" s="229"/>
      <c r="C86" s="229"/>
      <c r="D86" s="229"/>
    </row>
    <row r="87" spans="1:4">
      <c r="A87" s="228"/>
      <c r="B87" s="229"/>
      <c r="C87" s="229"/>
      <c r="D87" s="229"/>
    </row>
    <row r="88" spans="1:4">
      <c r="A88" s="228"/>
      <c r="B88" s="229"/>
      <c r="C88" s="229"/>
      <c r="D88" s="229"/>
    </row>
    <row r="89" spans="1:4">
      <c r="A89" s="228"/>
      <c r="B89" s="229"/>
      <c r="C89" s="229"/>
      <c r="D89" s="229"/>
    </row>
    <row r="90" spans="1:4">
      <c r="A90" s="228"/>
      <c r="B90" s="229"/>
      <c r="C90" s="229"/>
      <c r="D90" s="229"/>
    </row>
    <row r="91" spans="1:4">
      <c r="A91" s="228"/>
      <c r="B91" s="229"/>
      <c r="C91" s="229"/>
      <c r="D91" s="229"/>
    </row>
    <row r="92" spans="1:4">
      <c r="A92" s="228"/>
      <c r="B92" s="229"/>
      <c r="C92" s="229"/>
      <c r="D92" s="229"/>
    </row>
    <row r="93" spans="1:4">
      <c r="A93" s="228"/>
      <c r="B93" s="229"/>
      <c r="C93" s="229"/>
      <c r="D93" s="229"/>
    </row>
    <row r="94" spans="1:4">
      <c r="A94" s="228"/>
      <c r="B94" s="229"/>
      <c r="C94" s="229"/>
      <c r="D94" s="229"/>
    </row>
  </sheetData>
  <sheetProtection formatCells="0" formatColumns="0" formatRows="0" insertColumns="0" insertRows="0" insertHyperlinks="0" deleteColumns="0" deleteRows="0" sort="0" autoFilter="0" pivotTables="0"/>
  <mergeCells count="4">
    <mergeCell ref="A53:C53"/>
    <mergeCell ref="B6:D6"/>
    <mergeCell ref="A4:D4"/>
    <mergeCell ref="A5:D5"/>
  </mergeCells>
  <phoneticPr fontId="5" type="noConversion"/>
  <pageMargins left="0.78740157480314965" right="0.39370078740157483" top="0.39370078740157483" bottom="0.59055118110236227" header="0.51181102362204722" footer="0.51181102362204722"/>
  <pageSetup paperSize="9" orientation="portrait" blackAndWhite="1" r:id="rId1"/>
  <headerFooter alignWithMargins="0"/>
  <rowBreaks count="1" manualBreakCount="1">
    <brk id="30" max="1638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17">
    <tabColor indexed="44"/>
    <pageSetUpPr fitToPage="1"/>
  </sheetPr>
  <dimension ref="A1:AD409"/>
  <sheetViews>
    <sheetView topLeftCell="A17" zoomScale="110" zoomScaleNormal="75" zoomScaleSheetLayoutView="75" workbookViewId="0">
      <selection activeCell="C2" sqref="A2:M19"/>
    </sheetView>
  </sheetViews>
  <sheetFormatPr defaultColWidth="8.703125" defaultRowHeight="12.7"/>
  <cols>
    <col min="1" max="1" width="3.703125" style="20" customWidth="1"/>
    <col min="2" max="2" width="14.703125" style="20" customWidth="1"/>
    <col min="3" max="3" width="15.8203125" style="20" customWidth="1"/>
    <col min="4" max="4" width="13" style="20" customWidth="1"/>
    <col min="5" max="5" width="6.29296875" style="20" customWidth="1"/>
    <col min="6" max="6" width="4" style="20" customWidth="1"/>
    <col min="7" max="7" width="3" style="20" customWidth="1"/>
    <col min="8" max="8" width="2.17578125" style="20" bestFit="1" customWidth="1"/>
    <col min="9" max="9" width="5.46875" style="20" customWidth="1"/>
    <col min="10" max="10" width="8.29296875" style="20" customWidth="1"/>
    <col min="11" max="11" width="5.703125" style="20" customWidth="1"/>
    <col min="12" max="12" width="10" style="20" hidden="1" customWidth="1"/>
    <col min="13" max="13" width="12.29296875" style="20" customWidth="1"/>
    <col min="14" max="15" width="2.703125" style="20" customWidth="1"/>
    <col min="16" max="16" width="7.46875" style="20" customWidth="1"/>
    <col min="17" max="17" width="54.29296875" style="20" customWidth="1"/>
    <col min="18" max="18" width="9" style="20" customWidth="1"/>
    <col min="19" max="19" width="5.17578125" style="20" customWidth="1"/>
    <col min="20" max="16384" width="8.703125" style="20"/>
  </cols>
  <sheetData>
    <row r="1" spans="1:30" s="18" customFormat="1">
      <c r="A1" s="17"/>
      <c r="B1" s="17"/>
      <c r="C1" s="17"/>
      <c r="D1" s="17"/>
      <c r="E1" s="17"/>
      <c r="F1" s="17"/>
      <c r="G1" s="17"/>
      <c r="H1" s="17"/>
      <c r="I1" s="821" t="s">
        <v>717</v>
      </c>
      <c r="J1" s="821"/>
      <c r="K1" s="821"/>
      <c r="L1" s="821"/>
      <c r="M1" s="821"/>
    </row>
    <row r="2" spans="1:30" s="18" customFormat="1" ht="76.7" customHeight="1">
      <c r="A2" s="17"/>
      <c r="B2" s="17"/>
      <c r="C2" s="17"/>
      <c r="D2" s="17"/>
      <c r="E2" s="827" t="s">
        <v>1286</v>
      </c>
      <c r="F2" s="827"/>
      <c r="G2" s="827"/>
      <c r="H2" s="827"/>
      <c r="I2" s="827"/>
      <c r="J2" s="827"/>
      <c r="K2" s="827"/>
      <c r="L2" s="827"/>
      <c r="M2" s="827"/>
      <c r="Q2" s="808" t="s">
        <v>993</v>
      </c>
    </row>
    <row r="3" spans="1:30" ht="18" customHeight="1">
      <c r="A3" s="19"/>
      <c r="B3" s="19"/>
      <c r="C3" s="19"/>
      <c r="D3" s="19"/>
      <c r="E3" s="19"/>
      <c r="F3" s="19"/>
      <c r="G3" s="19"/>
      <c r="H3" s="19"/>
      <c r="I3" s="19"/>
      <c r="J3" s="19"/>
      <c r="K3" s="19"/>
      <c r="L3" s="19"/>
      <c r="M3" s="19"/>
      <c r="P3" s="21"/>
      <c r="Q3" s="808"/>
    </row>
    <row r="4" spans="1:30" ht="13.7">
      <c r="A4" s="822" t="s">
        <v>716</v>
      </c>
      <c r="B4" s="823"/>
      <c r="C4" s="823"/>
      <c r="D4" s="823"/>
      <c r="E4" s="823"/>
      <c r="F4" s="823"/>
      <c r="G4" s="823"/>
      <c r="H4" s="823"/>
      <c r="I4" s="823"/>
      <c r="J4" s="823"/>
      <c r="K4" s="823"/>
      <c r="L4" s="823"/>
      <c r="M4" s="823"/>
      <c r="P4" s="21"/>
      <c r="Q4" s="808"/>
    </row>
    <row r="5" spans="1:30" ht="12.85" customHeight="1">
      <c r="A5" s="19"/>
      <c r="B5" s="824" t="str">
        <f>Баланс!D21</f>
        <v xml:space="preserve">ОАО "8 Марта"                </v>
      </c>
      <c r="C5" s="824"/>
      <c r="D5" s="824"/>
      <c r="E5" s="824"/>
      <c r="F5" s="824"/>
      <c r="G5" s="824"/>
      <c r="H5" s="824"/>
      <c r="I5" s="824"/>
      <c r="J5" s="824"/>
      <c r="K5" s="824"/>
      <c r="L5" s="19"/>
      <c r="M5" s="19"/>
      <c r="P5" s="21"/>
      <c r="Q5" s="808"/>
      <c r="R5" s="21"/>
      <c r="S5" s="21"/>
    </row>
    <row r="6" spans="1:30" ht="12.85" customHeight="1">
      <c r="A6" s="19"/>
      <c r="B6" s="825" t="s">
        <v>687</v>
      </c>
      <c r="C6" s="826"/>
      <c r="D6" s="826"/>
      <c r="E6" s="826"/>
      <c r="F6" s="826"/>
      <c r="G6" s="826"/>
      <c r="H6" s="826"/>
      <c r="I6" s="826"/>
      <c r="J6" s="826"/>
      <c r="K6" s="826"/>
      <c r="L6" s="19"/>
      <c r="M6" s="19"/>
      <c r="P6" s="21"/>
      <c r="Q6" s="808"/>
      <c r="R6" s="21"/>
      <c r="S6" s="21"/>
      <c r="T6" s="22"/>
      <c r="U6" s="22"/>
      <c r="V6" s="22"/>
      <c r="W6" s="22"/>
      <c r="X6" s="22"/>
      <c r="Y6" s="22"/>
      <c r="Z6" s="22"/>
      <c r="AA6" s="22"/>
      <c r="AB6" s="22"/>
      <c r="AC6" s="22"/>
      <c r="AD6" s="22"/>
    </row>
    <row r="7" spans="1:30" ht="2.95" customHeight="1">
      <c r="A7" s="19"/>
      <c r="B7" s="19"/>
      <c r="C7" s="19"/>
      <c r="D7" s="19"/>
      <c r="E7" s="19"/>
      <c r="F7" s="19"/>
      <c r="G7" s="19"/>
      <c r="H7" s="19"/>
      <c r="I7" s="19"/>
      <c r="J7" s="19"/>
      <c r="K7" s="19"/>
      <c r="L7" s="19"/>
      <c r="M7" s="19"/>
      <c r="P7" s="21"/>
      <c r="Q7" s="808"/>
      <c r="R7" s="21"/>
      <c r="S7" s="21"/>
      <c r="T7" s="22"/>
      <c r="U7" s="22"/>
      <c r="V7" s="22"/>
      <c r="W7" s="22"/>
      <c r="X7" s="22"/>
      <c r="Y7" s="22"/>
      <c r="Z7" s="22"/>
      <c r="AA7" s="22"/>
      <c r="AB7" s="22"/>
      <c r="AC7" s="22"/>
      <c r="AD7" s="22"/>
    </row>
    <row r="8" spans="1:30" ht="13.7">
      <c r="A8" s="19"/>
      <c r="B8" s="19"/>
      <c r="C8" s="86" t="s">
        <v>77</v>
      </c>
      <c r="D8" s="814">
        <f>Баланс!C19</f>
        <v>44561</v>
      </c>
      <c r="E8" s="814"/>
      <c r="F8" s="814"/>
      <c r="G8" s="85"/>
      <c r="H8" s="85"/>
      <c r="I8" s="19"/>
      <c r="J8" s="85"/>
      <c r="K8" s="19"/>
      <c r="L8" s="19"/>
      <c r="M8" s="19"/>
      <c r="P8" s="21"/>
      <c r="Q8" s="808"/>
      <c r="R8" s="21"/>
      <c r="S8" s="21"/>
      <c r="T8" s="22"/>
      <c r="U8" s="22"/>
      <c r="V8" s="22"/>
      <c r="W8" s="22"/>
      <c r="X8" s="22"/>
      <c r="Y8" s="22"/>
      <c r="Z8" s="22"/>
      <c r="AA8" s="22"/>
      <c r="AB8" s="22"/>
      <c r="AC8" s="22"/>
      <c r="AD8" s="22"/>
    </row>
    <row r="9" spans="1:30" ht="11.95" customHeight="1">
      <c r="A9" s="19"/>
      <c r="B9" s="19"/>
      <c r="C9" s="19"/>
      <c r="D9" s="19"/>
      <c r="E9" s="19"/>
      <c r="F9" s="19"/>
      <c r="G9" s="19"/>
      <c r="H9" s="19"/>
      <c r="I9" s="19"/>
      <c r="J9" s="19"/>
      <c r="K9" s="19"/>
      <c r="L9" s="19"/>
      <c r="M9" s="19"/>
      <c r="P9" s="21"/>
      <c r="Q9" s="808"/>
      <c r="R9" s="21"/>
      <c r="S9" s="21"/>
      <c r="T9" s="22"/>
      <c r="U9" s="22"/>
      <c r="V9" s="23"/>
      <c r="W9" s="23"/>
      <c r="X9" s="23"/>
      <c r="Y9" s="23"/>
      <c r="Z9" s="23"/>
      <c r="AA9" s="23"/>
      <c r="AB9" s="23"/>
      <c r="AC9" s="22"/>
      <c r="AD9" s="22"/>
    </row>
    <row r="10" spans="1:30" ht="45.85" customHeight="1">
      <c r="A10" s="24" t="s">
        <v>1050</v>
      </c>
      <c r="B10" s="813" t="s">
        <v>1051</v>
      </c>
      <c r="C10" s="813"/>
      <c r="D10" s="813"/>
      <c r="E10" s="813" t="s">
        <v>1052</v>
      </c>
      <c r="F10" s="813"/>
      <c r="G10" s="813"/>
      <c r="H10" s="812" t="s">
        <v>433</v>
      </c>
      <c r="I10" s="813"/>
      <c r="J10" s="813"/>
      <c r="K10" s="812" t="s">
        <v>688</v>
      </c>
      <c r="L10" s="813"/>
      <c r="M10" s="813"/>
      <c r="R10" s="21"/>
      <c r="S10" s="21"/>
      <c r="T10" s="22"/>
      <c r="U10" s="22"/>
      <c r="V10" s="22"/>
      <c r="W10" s="25" t="s">
        <v>1052</v>
      </c>
      <c r="X10" s="25" t="s">
        <v>1053</v>
      </c>
      <c r="Y10" s="22"/>
      <c r="Z10" s="22"/>
      <c r="AA10" s="22"/>
      <c r="AB10" s="22"/>
      <c r="AC10" s="22"/>
      <c r="AD10" s="22"/>
    </row>
    <row r="11" spans="1:30">
      <c r="A11" s="26">
        <v>1</v>
      </c>
      <c r="B11" s="813">
        <v>2</v>
      </c>
      <c r="C11" s="813"/>
      <c r="D11" s="813"/>
      <c r="E11" s="813">
        <v>3</v>
      </c>
      <c r="F11" s="813"/>
      <c r="G11" s="813"/>
      <c r="H11" s="813">
        <v>4</v>
      </c>
      <c r="I11" s="813"/>
      <c r="J11" s="813"/>
      <c r="K11" s="813">
        <v>5</v>
      </c>
      <c r="L11" s="813"/>
      <c r="M11" s="813"/>
      <c r="P11" s="142" t="s">
        <v>714</v>
      </c>
      <c r="Q11" s="141" t="s">
        <v>318</v>
      </c>
      <c r="R11" s="137" t="s">
        <v>715</v>
      </c>
      <c r="S11" s="21"/>
      <c r="T11" s="22"/>
      <c r="U11" s="22"/>
      <c r="V11" s="22"/>
      <c r="W11" s="22"/>
      <c r="X11" s="22"/>
      <c r="Y11" s="22"/>
      <c r="Z11" s="22"/>
      <c r="AA11" s="22"/>
      <c r="AB11" s="22"/>
      <c r="AC11" s="22"/>
      <c r="AD11" s="22"/>
    </row>
    <row r="12" spans="1:30" ht="49.7" customHeight="1">
      <c r="A12" s="27">
        <v>1</v>
      </c>
      <c r="B12" s="828" t="s">
        <v>1130</v>
      </c>
      <c r="C12" s="829"/>
      <c r="D12" s="830"/>
      <c r="E12" s="809">
        <f>IF(Баланс!G104=0,0,Баланс!G65/Баланс!G104)</f>
        <v>0.66440114786286064</v>
      </c>
      <c r="F12" s="810"/>
      <c r="G12" s="811"/>
      <c r="H12" s="809">
        <f>IF(Баланс!F104=0,0,Баланс!F65/Баланс!F104)</f>
        <v>0.33380743305918004</v>
      </c>
      <c r="I12" s="810"/>
      <c r="J12" s="811"/>
      <c r="K12" s="838" t="str">
        <f>"K1&gt;="&amp;R12</f>
        <v>K1&gt;=1,3</v>
      </c>
      <c r="L12" s="838"/>
      <c r="M12" s="838"/>
      <c r="O12" s="29"/>
      <c r="P12" s="143" t="s">
        <v>1154</v>
      </c>
      <c r="Q12" s="30" t="str">
        <f>VLOOKUP($P12,$P$112:$Q$372,2,0)</f>
        <v>Производство вязаной и трикотажной одежды</v>
      </c>
      <c r="R12" s="138">
        <f>VLOOKUP($P$12,$P$112:$T$372,3,0)</f>
        <v>1.3</v>
      </c>
      <c r="T12" s="22"/>
      <c r="U12" s="22"/>
      <c r="V12" s="22" t="s">
        <v>1054</v>
      </c>
      <c r="W12" s="31">
        <f>E12</f>
        <v>0.66440114786286064</v>
      </c>
      <c r="X12" s="31">
        <f>H12</f>
        <v>0.33380743305918004</v>
      </c>
      <c r="Y12" s="32">
        <f>$R$12</f>
        <v>1.3</v>
      </c>
      <c r="Z12" s="33">
        <f>$Y$12</f>
        <v>1.3</v>
      </c>
      <c r="AA12" s="22"/>
      <c r="AB12" s="22"/>
      <c r="AC12" s="22"/>
      <c r="AD12" s="22"/>
    </row>
    <row r="13" spans="1:30" ht="78.099999999999994" customHeight="1">
      <c r="A13" s="27">
        <v>2</v>
      </c>
      <c r="B13" s="815" t="s">
        <v>1131</v>
      </c>
      <c r="C13" s="816"/>
      <c r="D13" s="816"/>
      <c r="E13" s="809">
        <f>IF(Баланс!G65=0,0,(Баланс!G78+Баланс!G86-Баланс!G48)/Баланс!G65)</f>
        <v>-0.50511479881791321</v>
      </c>
      <c r="F13" s="810"/>
      <c r="G13" s="811"/>
      <c r="H13" s="809">
        <f>IF(Баланс!F65=0,0,(Баланс!F78+Баланс!F86-Баланс!F48)/Баланс!F65)</f>
        <v>-1.9957391626528345</v>
      </c>
      <c r="I13" s="810"/>
      <c r="J13" s="811"/>
      <c r="K13" s="838" t="str">
        <f>"K2&gt;="&amp;R13</f>
        <v>K2&gt;=0,2</v>
      </c>
      <c r="L13" s="838"/>
      <c r="M13" s="838"/>
      <c r="O13" s="139"/>
      <c r="P13" s="368" t="str">
        <f>$P$12</f>
        <v>143</v>
      </c>
      <c r="Q13" s="140" t="str">
        <f>Q12</f>
        <v>Производство вязаной и трикотажной одежды</v>
      </c>
      <c r="R13" s="138">
        <f>VLOOKUP($P$13,$P$112:$T$372,4,0)</f>
        <v>0.2</v>
      </c>
      <c r="S13" s="21"/>
      <c r="T13" s="22"/>
      <c r="U13" s="22"/>
      <c r="V13" s="22" t="s">
        <v>1055</v>
      </c>
      <c r="W13" s="31">
        <f>E13</f>
        <v>-0.50511479881791321</v>
      </c>
      <c r="X13" s="31">
        <f>H13</f>
        <v>-1.9957391626528345</v>
      </c>
      <c r="Y13" s="32">
        <f>$R$13</f>
        <v>0.2</v>
      </c>
      <c r="Z13" s="33">
        <f>$Y$13</f>
        <v>0.2</v>
      </c>
      <c r="AA13" s="22"/>
      <c r="AB13" s="22"/>
      <c r="AC13" s="22"/>
      <c r="AD13" s="22"/>
    </row>
    <row r="14" spans="1:30" ht="71.2" customHeight="1">
      <c r="A14" s="27">
        <v>3</v>
      </c>
      <c r="B14" s="815" t="s">
        <v>793</v>
      </c>
      <c r="C14" s="816"/>
      <c r="D14" s="816"/>
      <c r="E14" s="809">
        <f>IF(Баланс!G66=0,0,(Баланс!G104+Баланс!G86)/Баланс!G66)</f>
        <v>0.81693500298151456</v>
      </c>
      <c r="F14" s="810"/>
      <c r="G14" s="811"/>
      <c r="H14" s="809">
        <f>IF(Баланс!F66=0,0,(Баланс!F104+Баланс!F86)/Баланс!F66)</f>
        <v>1.032508924018358</v>
      </c>
      <c r="I14" s="810"/>
      <c r="J14" s="811"/>
      <c r="K14" s="835" t="s">
        <v>1128</v>
      </c>
      <c r="L14" s="836"/>
      <c r="M14" s="837"/>
      <c r="P14" s="21"/>
      <c r="Q14" s="21"/>
      <c r="R14" s="21"/>
      <c r="S14" s="21"/>
      <c r="T14" s="22"/>
      <c r="U14" s="22"/>
      <c r="V14" s="22" t="s">
        <v>1129</v>
      </c>
      <c r="W14" s="31">
        <f>E14</f>
        <v>0.81693500298151456</v>
      </c>
      <c r="X14" s="31">
        <f>H14</f>
        <v>1.032508924018358</v>
      </c>
      <c r="Y14" s="32">
        <v>0.85</v>
      </c>
      <c r="Z14" s="33">
        <v>0.85</v>
      </c>
      <c r="AA14" s="22"/>
      <c r="AB14" s="22"/>
      <c r="AC14" s="22"/>
      <c r="AD14" s="22"/>
    </row>
    <row r="15" spans="1:30" ht="62.2" customHeight="1">
      <c r="A15" s="28">
        <v>4</v>
      </c>
      <c r="B15" s="828" t="s">
        <v>718</v>
      </c>
      <c r="C15" s="832"/>
      <c r="D15" s="833"/>
      <c r="E15" s="809">
        <f>IF(Баланс!G104=0,0,(Баланс!G62+Баланс!G63)/Баланс!G104)</f>
        <v>4.7198308412626493E-3</v>
      </c>
      <c r="F15" s="810"/>
      <c r="G15" s="811"/>
      <c r="H15" s="809">
        <f>IF(Баланс!F104=0,0,(Баланс!F62+Баланс!F63)/Баланс!F104)</f>
        <v>1.1440232514995981E-3</v>
      </c>
      <c r="I15" s="810"/>
      <c r="J15" s="811"/>
      <c r="K15" s="834" t="s">
        <v>719</v>
      </c>
      <c r="L15" s="819"/>
      <c r="M15" s="820"/>
      <c r="S15" s="22"/>
      <c r="T15" s="22"/>
      <c r="U15" s="22"/>
      <c r="V15" s="22"/>
      <c r="W15" s="22"/>
      <c r="X15" s="32"/>
      <c r="Y15" s="33"/>
      <c r="Z15" s="22"/>
      <c r="AA15" s="22"/>
      <c r="AB15" s="22"/>
      <c r="AC15" s="22"/>
    </row>
    <row r="16" spans="1:30" ht="56.35" customHeight="1">
      <c r="A16" s="28">
        <v>5</v>
      </c>
      <c r="B16" s="815" t="s">
        <v>720</v>
      </c>
      <c r="C16" s="816"/>
      <c r="D16" s="816"/>
      <c r="E16" s="831">
        <v>0.56000000000000005</v>
      </c>
      <c r="F16" s="831"/>
      <c r="G16" s="831"/>
      <c r="H16" s="817">
        <f>IF(Баланс!F66+Баланс!G66=0,0,Прил.2!G19*2/(Баланс!F66+Баланс!G66))</f>
        <v>0.54659440457008934</v>
      </c>
      <c r="I16" s="817"/>
      <c r="J16" s="817"/>
      <c r="K16" s="834"/>
      <c r="L16" s="819"/>
      <c r="M16" s="820"/>
      <c r="X16" s="34"/>
      <c r="Y16" s="35"/>
    </row>
    <row r="17" spans="1:25" ht="56.35" customHeight="1">
      <c r="A17" s="28">
        <v>6</v>
      </c>
      <c r="B17" s="816" t="s">
        <v>320</v>
      </c>
      <c r="C17" s="816"/>
      <c r="D17" s="816"/>
      <c r="E17" s="831">
        <v>1.08</v>
      </c>
      <c r="F17" s="831"/>
      <c r="G17" s="831"/>
      <c r="H17" s="817">
        <f>IF(Баланс!$F$65+Баланс!$G$65=0,0,Прил.2!G19*2/(Баланс!$F$65+Баланс!$G$65))</f>
        <v>1.3143138912369681</v>
      </c>
      <c r="I17" s="817"/>
      <c r="J17" s="817"/>
      <c r="K17" s="834"/>
      <c r="L17" s="819"/>
      <c r="M17" s="820"/>
      <c r="X17" s="34"/>
      <c r="Y17" s="35"/>
    </row>
    <row r="18" spans="1:25" ht="54" customHeight="1">
      <c r="A18" s="28">
        <v>7</v>
      </c>
      <c r="B18" s="815" t="s">
        <v>453</v>
      </c>
      <c r="C18" s="816"/>
      <c r="D18" s="816"/>
      <c r="E18" s="817">
        <f>IF(Баланс!G105=0,0,Баланс!G78/Баланс!G105)</f>
        <v>0.18306499701848539</v>
      </c>
      <c r="F18" s="817"/>
      <c r="G18" s="817"/>
      <c r="H18" s="817">
        <f>IF(Баланс!F105=0,0,Баланс!F78/Баланс!F105)</f>
        <v>-3.2508924018357983E-2</v>
      </c>
      <c r="I18" s="817"/>
      <c r="J18" s="817"/>
      <c r="K18" s="818" t="s">
        <v>454</v>
      </c>
      <c r="L18" s="819"/>
      <c r="M18" s="820"/>
      <c r="O18" s="36"/>
      <c r="P18" s="37"/>
      <c r="Q18" s="37"/>
      <c r="R18" s="29"/>
      <c r="S18" s="29"/>
    </row>
    <row r="19" spans="1:25" ht="47.95" customHeight="1">
      <c r="A19" s="28"/>
      <c r="B19" s="815" t="s">
        <v>689</v>
      </c>
      <c r="C19" s="816"/>
      <c r="D19" s="816"/>
      <c r="E19" s="817">
        <f>IF(Баланс!G78=0,0,(Баланс!G86+Баланс!G104)/Баланс!G78)</f>
        <v>4.4625407166123781</v>
      </c>
      <c r="F19" s="817"/>
      <c r="G19" s="817"/>
      <c r="H19" s="817">
        <f>IF(Баланс!F78=0,0,(Баланс!F86+Баланс!F104)/Баланс!F78)</f>
        <v>-31.760784313725491</v>
      </c>
      <c r="I19" s="817"/>
      <c r="J19" s="817"/>
      <c r="K19" s="818" t="s">
        <v>455</v>
      </c>
      <c r="L19" s="819"/>
      <c r="M19" s="820"/>
      <c r="O19" s="36"/>
      <c r="P19" s="38"/>
      <c r="Q19" s="38"/>
      <c r="R19" s="29"/>
      <c r="S19" s="29"/>
    </row>
    <row r="20" spans="1:25">
      <c r="A20" s="19"/>
      <c r="B20" s="19"/>
      <c r="C20" s="19"/>
      <c r="D20" s="19"/>
      <c r="E20" s="19"/>
      <c r="F20" s="19"/>
      <c r="G20" s="19"/>
      <c r="H20" s="19"/>
      <c r="I20" s="19"/>
      <c r="J20" s="19"/>
      <c r="K20" s="19"/>
      <c r="L20" s="19"/>
      <c r="M20" s="19"/>
      <c r="O20" s="36"/>
      <c r="P20" s="37"/>
      <c r="Q20" s="37"/>
      <c r="R20" s="29"/>
      <c r="S20" s="29"/>
    </row>
    <row r="21" spans="1:25">
      <c r="A21" s="19"/>
      <c r="B21" s="19"/>
      <c r="C21" s="19"/>
      <c r="D21" s="17"/>
      <c r="E21" s="19"/>
      <c r="F21" s="19"/>
      <c r="G21" s="19"/>
      <c r="H21" s="19"/>
      <c r="I21" s="17"/>
      <c r="J21" s="19"/>
      <c r="K21" s="19"/>
      <c r="L21" s="19"/>
      <c r="M21" s="19"/>
      <c r="O21" s="36"/>
      <c r="P21" s="37"/>
      <c r="Q21" s="37"/>
      <c r="R21" s="29"/>
      <c r="S21" s="29"/>
    </row>
    <row r="22" spans="1:25">
      <c r="A22" s="19"/>
      <c r="B22" s="19"/>
      <c r="C22" s="19"/>
      <c r="D22" s="19"/>
      <c r="E22" s="19"/>
      <c r="F22" s="19"/>
      <c r="G22" s="19"/>
      <c r="H22" s="19"/>
      <c r="I22" s="17"/>
      <c r="J22" s="19"/>
      <c r="K22" s="19"/>
      <c r="L22" s="19"/>
      <c r="M22" s="19"/>
      <c r="O22" s="39"/>
      <c r="P22" s="38"/>
      <c r="Q22" s="38"/>
      <c r="R22" s="29"/>
      <c r="S22" s="29"/>
    </row>
    <row r="23" spans="1:25">
      <c r="A23" s="19"/>
      <c r="B23" s="19"/>
      <c r="C23" s="19"/>
      <c r="D23" s="19"/>
      <c r="E23" s="19"/>
      <c r="F23" s="19"/>
      <c r="G23" s="19"/>
      <c r="H23" s="19"/>
      <c r="I23" s="19"/>
      <c r="J23" s="19"/>
      <c r="K23" s="19"/>
      <c r="L23" s="19"/>
      <c r="M23" s="19"/>
      <c r="O23" s="39"/>
      <c r="P23" s="37"/>
      <c r="Q23" s="37"/>
      <c r="R23" s="29"/>
      <c r="S23" s="29"/>
    </row>
    <row r="24" spans="1:25">
      <c r="A24" s="19"/>
      <c r="B24" s="19"/>
      <c r="C24" s="19"/>
      <c r="D24" s="19"/>
      <c r="E24" s="19"/>
      <c r="F24" s="19"/>
      <c r="G24" s="19"/>
      <c r="H24" s="19"/>
      <c r="I24" s="19"/>
      <c r="J24" s="19"/>
      <c r="K24" s="19"/>
      <c r="L24" s="19"/>
      <c r="M24" s="19"/>
      <c r="O24" s="39"/>
      <c r="P24" s="37"/>
      <c r="Q24" s="37"/>
      <c r="R24" s="29"/>
      <c r="S24" s="29"/>
    </row>
    <row r="25" spans="1:25">
      <c r="A25" s="19"/>
      <c r="B25" s="19"/>
      <c r="C25" s="19"/>
      <c r="D25" s="19"/>
      <c r="E25" s="19"/>
      <c r="F25" s="19"/>
      <c r="G25" s="19"/>
      <c r="H25" s="19"/>
      <c r="I25" s="19"/>
      <c r="J25" s="19"/>
      <c r="K25" s="19"/>
      <c r="L25" s="19"/>
      <c r="M25" s="19"/>
      <c r="O25" s="39"/>
      <c r="P25" s="37"/>
      <c r="Q25" s="37"/>
      <c r="R25" s="29"/>
      <c r="S25" s="29"/>
    </row>
    <row r="26" spans="1:25">
      <c r="A26" s="19"/>
      <c r="B26" s="19"/>
      <c r="C26" s="19"/>
      <c r="D26" s="19"/>
      <c r="E26" s="19"/>
      <c r="F26" s="19"/>
      <c r="G26" s="19"/>
      <c r="H26" s="19"/>
      <c r="I26" s="19"/>
      <c r="J26" s="19"/>
      <c r="K26" s="19"/>
      <c r="L26" s="19"/>
      <c r="M26" s="19"/>
      <c r="O26" s="39"/>
      <c r="P26" s="40"/>
      <c r="Q26" s="40"/>
      <c r="R26" s="29"/>
      <c r="S26" s="29"/>
    </row>
    <row r="27" spans="1:25">
      <c r="A27" s="19"/>
      <c r="B27" s="19"/>
      <c r="C27" s="19"/>
      <c r="D27" s="19"/>
      <c r="E27" s="19"/>
      <c r="F27" s="19"/>
      <c r="G27" s="19"/>
      <c r="H27" s="19"/>
      <c r="I27" s="19"/>
      <c r="J27" s="19"/>
      <c r="K27" s="19"/>
      <c r="L27" s="19"/>
      <c r="M27" s="19"/>
      <c r="O27" s="36"/>
      <c r="P27" s="41"/>
      <c r="Q27" s="41"/>
      <c r="R27" s="29"/>
      <c r="S27" s="29"/>
    </row>
    <row r="28" spans="1:25">
      <c r="A28" s="19"/>
      <c r="B28" s="19"/>
      <c r="C28" s="19"/>
      <c r="D28" s="19"/>
      <c r="E28" s="19"/>
      <c r="F28" s="19"/>
      <c r="G28" s="19"/>
      <c r="H28" s="19"/>
      <c r="I28" s="19"/>
      <c r="J28" s="19"/>
      <c r="K28" s="19"/>
      <c r="L28" s="19"/>
      <c r="M28" s="19"/>
      <c r="O28" s="36"/>
      <c r="P28" s="39"/>
      <c r="Q28" s="39"/>
      <c r="R28" s="29"/>
      <c r="S28" s="29"/>
    </row>
    <row r="29" spans="1:25">
      <c r="A29" s="19"/>
      <c r="B29" s="19"/>
      <c r="C29" s="19"/>
      <c r="D29" s="19"/>
      <c r="E29" s="19"/>
      <c r="F29" s="19"/>
      <c r="G29" s="19"/>
      <c r="H29" s="19"/>
      <c r="I29" s="19"/>
      <c r="J29" s="19"/>
      <c r="K29" s="19"/>
      <c r="L29" s="19"/>
      <c r="M29" s="19"/>
      <c r="O29" s="36"/>
      <c r="P29" s="39"/>
      <c r="Q29" s="39"/>
      <c r="R29" s="29"/>
      <c r="S29" s="29"/>
    </row>
    <row r="30" spans="1:25">
      <c r="A30" s="19"/>
      <c r="B30" s="19"/>
      <c r="C30" s="19"/>
      <c r="D30" s="19"/>
      <c r="E30" s="19"/>
      <c r="F30" s="19"/>
      <c r="G30" s="19"/>
      <c r="H30" s="19"/>
      <c r="I30" s="19"/>
      <c r="J30" s="19"/>
      <c r="K30" s="19"/>
      <c r="L30" s="19"/>
      <c r="M30" s="19"/>
      <c r="O30" s="39"/>
      <c r="P30" s="41"/>
      <c r="Q30" s="41"/>
      <c r="R30" s="29"/>
      <c r="S30" s="29"/>
    </row>
    <row r="31" spans="1:25">
      <c r="A31" s="19"/>
      <c r="B31" s="19"/>
      <c r="C31" s="19"/>
      <c r="D31" s="19"/>
      <c r="E31" s="19"/>
      <c r="F31" s="19"/>
      <c r="G31" s="19"/>
      <c r="H31" s="19"/>
      <c r="I31" s="19"/>
      <c r="J31" s="19"/>
      <c r="K31" s="19"/>
      <c r="L31" s="19"/>
      <c r="M31" s="19"/>
      <c r="O31" s="39"/>
      <c r="P31" s="37"/>
      <c r="Q31" s="37"/>
      <c r="R31" s="29"/>
      <c r="S31" s="29"/>
    </row>
    <row r="32" spans="1:25">
      <c r="A32" s="19"/>
      <c r="B32" s="19"/>
      <c r="C32" s="19"/>
      <c r="D32" s="19"/>
      <c r="E32" s="19"/>
      <c r="F32" s="19"/>
      <c r="G32" s="19"/>
      <c r="H32" s="19"/>
      <c r="I32" s="19"/>
      <c r="J32" s="19"/>
      <c r="K32" s="19"/>
      <c r="L32" s="19"/>
      <c r="M32" s="19"/>
      <c r="O32" s="39"/>
      <c r="P32" s="37"/>
      <c r="Q32" s="37"/>
      <c r="R32" s="29"/>
      <c r="S32" s="29"/>
    </row>
    <row r="33" spans="1:19">
      <c r="A33" s="19"/>
      <c r="B33" s="19"/>
      <c r="C33" s="19"/>
      <c r="D33" s="19"/>
      <c r="E33" s="19"/>
      <c r="F33" s="19"/>
      <c r="G33" s="19"/>
      <c r="H33" s="19"/>
      <c r="I33" s="19"/>
      <c r="J33" s="19"/>
      <c r="K33" s="19"/>
      <c r="L33" s="19"/>
      <c r="M33" s="19"/>
      <c r="O33" s="36"/>
      <c r="P33" s="39"/>
      <c r="Q33" s="39"/>
      <c r="R33" s="29"/>
      <c r="S33" s="29"/>
    </row>
    <row r="34" spans="1:19">
      <c r="A34" s="19"/>
      <c r="B34" s="19"/>
      <c r="C34" s="19"/>
      <c r="D34" s="19"/>
      <c r="E34" s="19"/>
      <c r="F34" s="19"/>
      <c r="G34" s="19"/>
      <c r="H34" s="19"/>
      <c r="I34" s="19"/>
      <c r="J34" s="19"/>
      <c r="K34" s="19"/>
      <c r="L34" s="19"/>
      <c r="M34" s="19"/>
      <c r="O34" s="36"/>
      <c r="P34" s="39"/>
      <c r="Q34" s="39"/>
      <c r="R34" s="29"/>
      <c r="S34" s="29"/>
    </row>
    <row r="35" spans="1:19">
      <c r="A35" s="19"/>
      <c r="B35" s="19"/>
      <c r="C35" s="19"/>
      <c r="D35" s="19"/>
      <c r="E35" s="19"/>
      <c r="F35" s="19"/>
      <c r="G35" s="19"/>
      <c r="H35" s="19"/>
      <c r="I35" s="19"/>
      <c r="J35" s="19"/>
      <c r="K35" s="19"/>
      <c r="L35" s="19"/>
      <c r="M35" s="19"/>
      <c r="O35" s="36"/>
      <c r="P35" s="39"/>
      <c r="Q35" s="39"/>
      <c r="R35" s="29"/>
      <c r="S35" s="29"/>
    </row>
    <row r="36" spans="1:19">
      <c r="A36" s="19"/>
      <c r="B36" s="19"/>
      <c r="C36" s="19"/>
      <c r="D36" s="19"/>
      <c r="E36" s="19"/>
      <c r="F36" s="19"/>
      <c r="G36" s="19"/>
      <c r="H36" s="19"/>
      <c r="I36" s="19"/>
      <c r="J36" s="19"/>
      <c r="K36" s="19"/>
      <c r="L36" s="19"/>
      <c r="M36" s="19"/>
      <c r="O36" s="36"/>
      <c r="P36" s="39"/>
      <c r="Q36" s="39"/>
      <c r="R36" s="29"/>
      <c r="S36" s="29"/>
    </row>
    <row r="37" spans="1:19">
      <c r="A37" s="19"/>
      <c r="B37" s="19"/>
      <c r="C37" s="19"/>
      <c r="D37" s="19"/>
      <c r="E37" s="19"/>
      <c r="F37" s="19"/>
      <c r="G37" s="19"/>
      <c r="H37" s="19"/>
      <c r="I37" s="19"/>
      <c r="J37" s="19"/>
      <c r="K37" s="19"/>
      <c r="L37" s="19"/>
      <c r="M37" s="19"/>
      <c r="O37" s="39"/>
      <c r="P37" s="41"/>
      <c r="Q37" s="41"/>
      <c r="R37" s="29"/>
      <c r="S37" s="29"/>
    </row>
    <row r="38" spans="1:19">
      <c r="A38" s="19"/>
      <c r="B38" s="19"/>
      <c r="C38" s="19"/>
      <c r="D38" s="19"/>
      <c r="E38" s="19"/>
      <c r="F38" s="19"/>
      <c r="G38" s="19"/>
      <c r="H38" s="19"/>
      <c r="I38" s="19"/>
      <c r="J38" s="19"/>
      <c r="K38" s="19"/>
      <c r="L38" s="19"/>
      <c r="M38" s="19"/>
      <c r="O38" s="39"/>
      <c r="P38" s="40"/>
      <c r="Q38" s="40"/>
      <c r="R38" s="29"/>
      <c r="S38" s="29"/>
    </row>
    <row r="39" spans="1:19">
      <c r="A39" s="19"/>
      <c r="B39" s="19"/>
      <c r="C39" s="19"/>
      <c r="D39" s="19"/>
      <c r="E39" s="19"/>
      <c r="F39" s="19"/>
      <c r="G39" s="19"/>
      <c r="H39" s="19"/>
      <c r="I39" s="19"/>
      <c r="J39" s="19"/>
      <c r="K39" s="19"/>
      <c r="L39" s="19"/>
      <c r="M39" s="19"/>
      <c r="O39" s="39"/>
      <c r="P39" s="42"/>
      <c r="Q39" s="42"/>
      <c r="R39" s="29"/>
      <c r="S39" s="29"/>
    </row>
    <row r="40" spans="1:19">
      <c r="A40" s="19"/>
      <c r="B40" s="19"/>
      <c r="C40" s="19"/>
      <c r="D40" s="19"/>
      <c r="E40" s="19"/>
      <c r="F40" s="19"/>
      <c r="G40" s="19"/>
      <c r="H40" s="19"/>
      <c r="I40" s="19"/>
      <c r="J40" s="19"/>
      <c r="K40" s="19"/>
      <c r="L40" s="19"/>
      <c r="M40" s="19"/>
      <c r="O40" s="36"/>
      <c r="P40" s="39"/>
      <c r="Q40" s="39"/>
      <c r="R40" s="29"/>
      <c r="S40" s="29"/>
    </row>
    <row r="41" spans="1:19">
      <c r="A41" s="19"/>
      <c r="B41" s="19"/>
      <c r="C41" s="19"/>
      <c r="D41" s="19"/>
      <c r="E41" s="19"/>
      <c r="F41" s="19"/>
      <c r="G41" s="19"/>
      <c r="H41" s="19"/>
      <c r="I41" s="19"/>
      <c r="J41" s="19"/>
      <c r="K41" s="19"/>
      <c r="L41" s="19"/>
      <c r="M41" s="19"/>
      <c r="O41" s="36"/>
      <c r="P41" s="41"/>
      <c r="Q41" s="41"/>
      <c r="R41" s="29"/>
      <c r="S41" s="29"/>
    </row>
    <row r="42" spans="1:19">
      <c r="A42" s="19"/>
      <c r="B42" s="19"/>
      <c r="C42" s="19"/>
      <c r="D42" s="19"/>
      <c r="E42" s="19"/>
      <c r="F42" s="19"/>
      <c r="G42" s="19"/>
      <c r="H42" s="19"/>
      <c r="I42" s="19"/>
      <c r="J42" s="19"/>
      <c r="K42" s="19"/>
      <c r="L42" s="19"/>
      <c r="M42" s="19"/>
    </row>
    <row r="43" spans="1:19">
      <c r="A43" s="19"/>
      <c r="B43" s="19"/>
      <c r="C43" s="19"/>
      <c r="D43" s="19"/>
      <c r="E43" s="19"/>
      <c r="F43" s="19"/>
      <c r="G43" s="19"/>
      <c r="H43" s="19"/>
      <c r="I43" s="19"/>
      <c r="J43" s="19"/>
      <c r="K43" s="19"/>
      <c r="L43" s="19"/>
      <c r="M43" s="19"/>
    </row>
    <row r="44" spans="1:19">
      <c r="A44" s="19"/>
      <c r="B44" s="19"/>
      <c r="C44" s="19"/>
      <c r="D44" s="19"/>
      <c r="E44" s="19"/>
      <c r="F44" s="19"/>
      <c r="G44" s="19"/>
      <c r="H44" s="19"/>
      <c r="I44" s="19"/>
      <c r="J44" s="19"/>
      <c r="K44" s="19"/>
      <c r="L44" s="19"/>
      <c r="M44" s="19"/>
    </row>
    <row r="45" spans="1:19">
      <c r="A45" s="19"/>
      <c r="B45" s="19"/>
      <c r="C45" s="19"/>
      <c r="D45" s="19"/>
      <c r="E45" s="19"/>
      <c r="F45" s="19"/>
      <c r="G45" s="19"/>
      <c r="H45" s="19"/>
      <c r="I45" s="19"/>
      <c r="J45" s="19"/>
      <c r="K45" s="19"/>
      <c r="L45" s="19"/>
      <c r="M45" s="19"/>
    </row>
    <row r="46" spans="1:19">
      <c r="A46" s="19"/>
      <c r="B46" s="19"/>
      <c r="C46" s="19"/>
      <c r="D46" s="19"/>
      <c r="E46" s="19"/>
      <c r="F46" s="19"/>
      <c r="G46" s="19"/>
      <c r="H46" s="19"/>
      <c r="I46" s="19"/>
      <c r="J46" s="19"/>
      <c r="K46" s="19"/>
      <c r="L46" s="19"/>
      <c r="M46" s="19"/>
    </row>
    <row r="47" spans="1:19">
      <c r="A47" s="19"/>
      <c r="B47" s="19"/>
      <c r="C47" s="19"/>
      <c r="D47" s="19"/>
      <c r="E47" s="19"/>
      <c r="F47" s="19"/>
      <c r="G47" s="19"/>
      <c r="H47" s="19"/>
      <c r="I47" s="19"/>
      <c r="J47" s="19"/>
      <c r="K47" s="19"/>
      <c r="L47" s="19"/>
      <c r="M47" s="19"/>
    </row>
    <row r="48" spans="1:19">
      <c r="A48" s="19"/>
      <c r="B48" s="19"/>
      <c r="C48" s="19"/>
      <c r="D48" s="19"/>
      <c r="E48" s="19"/>
      <c r="F48" s="19"/>
      <c r="G48" s="19"/>
      <c r="H48" s="19"/>
      <c r="I48" s="19"/>
      <c r="J48" s="19"/>
      <c r="K48" s="19"/>
      <c r="L48" s="19"/>
      <c r="M48" s="19"/>
    </row>
    <row r="49" spans="1:13">
      <c r="A49" s="19"/>
      <c r="B49" s="19"/>
      <c r="C49" s="19"/>
      <c r="D49" s="19"/>
      <c r="E49" s="19"/>
      <c r="F49" s="19"/>
      <c r="G49" s="19"/>
      <c r="H49" s="19"/>
      <c r="I49" s="19"/>
      <c r="J49" s="19"/>
      <c r="K49" s="19"/>
      <c r="L49" s="19"/>
      <c r="M49" s="19"/>
    </row>
    <row r="50" spans="1:13">
      <c r="A50" s="19"/>
      <c r="B50" s="19"/>
      <c r="C50" s="19"/>
      <c r="D50" s="19"/>
      <c r="E50" s="19"/>
      <c r="F50" s="19"/>
      <c r="G50" s="19"/>
      <c r="H50" s="19"/>
      <c r="I50" s="19"/>
      <c r="J50" s="19"/>
      <c r="K50" s="19"/>
      <c r="L50" s="19"/>
      <c r="M50" s="19"/>
    </row>
    <row r="51" spans="1:13">
      <c r="A51" s="19"/>
      <c r="B51" s="19"/>
      <c r="C51" s="19"/>
      <c r="D51" s="19"/>
      <c r="E51" s="19"/>
      <c r="F51" s="19"/>
      <c r="G51" s="19"/>
      <c r="H51" s="19"/>
      <c r="I51" s="19"/>
      <c r="J51" s="19"/>
      <c r="K51" s="19"/>
      <c r="L51" s="19"/>
      <c r="M51" s="19"/>
    </row>
    <row r="52" spans="1:13">
      <c r="A52" s="19"/>
      <c r="B52" s="19"/>
      <c r="C52" s="19"/>
      <c r="D52" s="19"/>
      <c r="E52" s="19"/>
      <c r="F52" s="19"/>
      <c r="G52" s="19"/>
      <c r="H52" s="19"/>
      <c r="I52" s="19"/>
      <c r="J52" s="19"/>
      <c r="K52" s="19"/>
      <c r="L52" s="19"/>
      <c r="M52" s="19"/>
    </row>
    <row r="53" spans="1:13">
      <c r="A53" s="19"/>
      <c r="B53" s="19"/>
      <c r="C53" s="19"/>
      <c r="D53" s="19"/>
      <c r="E53" s="19"/>
      <c r="F53" s="19"/>
      <c r="G53" s="19"/>
      <c r="H53" s="19"/>
      <c r="I53" s="19"/>
      <c r="J53" s="19"/>
      <c r="K53" s="19"/>
      <c r="L53" s="19"/>
      <c r="M53" s="19"/>
    </row>
    <row r="54" spans="1:13">
      <c r="A54" s="19"/>
      <c r="B54" s="19"/>
      <c r="C54" s="19"/>
      <c r="D54" s="19"/>
      <c r="E54" s="19"/>
      <c r="F54" s="19"/>
      <c r="G54" s="19"/>
      <c r="H54" s="19"/>
      <c r="I54" s="19"/>
      <c r="J54" s="19"/>
      <c r="K54" s="19"/>
      <c r="L54" s="19"/>
      <c r="M54" s="19"/>
    </row>
    <row r="55" spans="1:13">
      <c r="A55" s="19"/>
      <c r="B55" s="19"/>
      <c r="C55" s="19"/>
      <c r="D55" s="19"/>
      <c r="E55" s="19"/>
      <c r="F55" s="19"/>
      <c r="G55" s="19"/>
      <c r="H55" s="19"/>
      <c r="I55" s="19"/>
      <c r="J55" s="19"/>
      <c r="K55" s="19"/>
      <c r="L55" s="19"/>
      <c r="M55" s="19"/>
    </row>
    <row r="56" spans="1:13">
      <c r="A56" s="19"/>
      <c r="B56" s="19"/>
      <c r="C56" s="19"/>
      <c r="D56" s="19"/>
      <c r="E56" s="19"/>
      <c r="F56" s="19"/>
      <c r="G56" s="19"/>
      <c r="H56" s="19"/>
      <c r="I56" s="19"/>
      <c r="J56" s="19"/>
      <c r="K56" s="19"/>
      <c r="L56" s="19"/>
      <c r="M56" s="19"/>
    </row>
    <row r="57" spans="1:13">
      <c r="A57" s="19"/>
      <c r="B57" s="19"/>
      <c r="C57" s="19"/>
      <c r="D57" s="19"/>
      <c r="E57" s="19"/>
      <c r="F57" s="19"/>
      <c r="G57" s="19"/>
      <c r="H57" s="19"/>
      <c r="I57" s="19"/>
      <c r="J57" s="19"/>
      <c r="K57" s="19"/>
      <c r="L57" s="19"/>
      <c r="M57" s="19"/>
    </row>
    <row r="58" spans="1:13">
      <c r="A58" s="19"/>
      <c r="B58" s="19"/>
      <c r="C58" s="19"/>
      <c r="D58" s="19"/>
      <c r="E58" s="19"/>
      <c r="F58" s="19"/>
      <c r="G58" s="19"/>
      <c r="H58" s="19"/>
      <c r="I58" s="19"/>
      <c r="J58" s="19"/>
      <c r="K58" s="19"/>
      <c r="L58" s="19"/>
      <c r="M58" s="19"/>
    </row>
    <row r="59" spans="1:13">
      <c r="A59" s="19"/>
      <c r="B59" s="19"/>
      <c r="C59" s="19"/>
      <c r="D59" s="19"/>
      <c r="E59" s="19"/>
      <c r="F59" s="19"/>
      <c r="G59" s="19"/>
      <c r="H59" s="19"/>
      <c r="I59" s="19"/>
      <c r="J59" s="19"/>
      <c r="K59" s="19"/>
      <c r="L59" s="19"/>
      <c r="M59" s="19"/>
    </row>
    <row r="60" spans="1:13">
      <c r="A60" s="19"/>
      <c r="B60" s="19"/>
      <c r="C60" s="19"/>
      <c r="D60" s="19"/>
      <c r="E60" s="19"/>
      <c r="F60" s="19"/>
      <c r="G60" s="19"/>
      <c r="H60" s="19"/>
      <c r="I60" s="19"/>
      <c r="J60" s="19"/>
      <c r="K60" s="19"/>
      <c r="L60" s="19"/>
      <c r="M60" s="19"/>
    </row>
    <row r="61" spans="1:13">
      <c r="A61" s="19"/>
      <c r="B61" s="19"/>
      <c r="C61" s="19"/>
      <c r="D61" s="19"/>
      <c r="E61" s="19"/>
      <c r="F61" s="19"/>
      <c r="G61" s="19"/>
      <c r="H61" s="19"/>
      <c r="I61" s="19"/>
      <c r="J61" s="19"/>
      <c r="K61" s="19"/>
      <c r="L61" s="19"/>
      <c r="M61" s="19"/>
    </row>
    <row r="62" spans="1:13">
      <c r="A62" s="19"/>
      <c r="B62" s="19"/>
      <c r="C62" s="19"/>
      <c r="D62" s="19"/>
      <c r="E62" s="19"/>
      <c r="F62" s="19"/>
      <c r="G62" s="19"/>
      <c r="H62" s="19"/>
      <c r="I62" s="19"/>
      <c r="J62" s="19"/>
      <c r="K62" s="19"/>
      <c r="L62" s="19"/>
      <c r="M62" s="19"/>
    </row>
    <row r="63" spans="1:13">
      <c r="A63" s="19"/>
      <c r="B63" s="19"/>
      <c r="C63" s="19"/>
      <c r="D63" s="19"/>
      <c r="E63" s="19"/>
      <c r="F63" s="19"/>
      <c r="G63" s="19"/>
      <c r="H63" s="19"/>
      <c r="I63" s="19"/>
      <c r="J63" s="19"/>
      <c r="K63" s="19"/>
      <c r="L63" s="19"/>
      <c r="M63" s="19"/>
    </row>
    <row r="64" spans="1:13">
      <c r="A64" s="19"/>
      <c r="B64" s="19"/>
      <c r="C64" s="19"/>
      <c r="D64" s="19"/>
      <c r="E64" s="19"/>
      <c r="F64" s="19"/>
      <c r="G64" s="19"/>
      <c r="H64" s="19"/>
      <c r="I64" s="19"/>
      <c r="J64" s="19"/>
      <c r="K64" s="19"/>
      <c r="L64" s="19"/>
      <c r="M64" s="19"/>
    </row>
    <row r="65" spans="1:13">
      <c r="A65" s="19"/>
      <c r="B65" s="19"/>
      <c r="C65" s="19"/>
      <c r="D65" s="19"/>
      <c r="E65" s="19"/>
      <c r="F65" s="19"/>
      <c r="G65" s="19"/>
      <c r="H65" s="19"/>
      <c r="I65" s="19"/>
      <c r="J65" s="19"/>
      <c r="K65" s="19"/>
      <c r="L65" s="19"/>
      <c r="M65" s="19"/>
    </row>
    <row r="66" spans="1:13">
      <c r="A66" s="19"/>
      <c r="B66" s="19"/>
      <c r="C66" s="19"/>
      <c r="D66" s="19"/>
      <c r="E66" s="19"/>
      <c r="F66" s="19"/>
      <c r="G66" s="19"/>
      <c r="H66" s="19"/>
      <c r="I66" s="19"/>
      <c r="J66" s="19"/>
      <c r="K66" s="19"/>
      <c r="L66" s="19"/>
      <c r="M66" s="19"/>
    </row>
    <row r="67" spans="1:13">
      <c r="A67" s="19"/>
      <c r="B67" s="19"/>
      <c r="C67" s="19"/>
      <c r="D67" s="19"/>
      <c r="E67" s="19"/>
      <c r="F67" s="19"/>
      <c r="G67" s="19"/>
      <c r="H67" s="19"/>
      <c r="I67" s="19"/>
      <c r="J67" s="19"/>
      <c r="K67" s="19"/>
      <c r="L67" s="19"/>
      <c r="M67" s="19"/>
    </row>
    <row r="68" spans="1:13">
      <c r="A68" s="19"/>
      <c r="B68" s="19"/>
      <c r="C68" s="19"/>
      <c r="D68" s="19"/>
      <c r="E68" s="19"/>
      <c r="F68" s="19"/>
      <c r="G68" s="19"/>
      <c r="H68" s="19"/>
      <c r="I68" s="19"/>
      <c r="J68" s="19"/>
      <c r="K68" s="19"/>
      <c r="L68" s="19"/>
      <c r="M68" s="19"/>
    </row>
    <row r="69" spans="1:13">
      <c r="A69" s="19"/>
      <c r="B69" s="19"/>
      <c r="C69" s="19"/>
      <c r="D69" s="19"/>
      <c r="E69" s="19"/>
      <c r="F69" s="19"/>
      <c r="G69" s="19"/>
      <c r="H69" s="19"/>
      <c r="I69" s="19"/>
      <c r="J69" s="19"/>
      <c r="K69" s="19"/>
      <c r="L69" s="19"/>
      <c r="M69" s="19"/>
    </row>
    <row r="70" spans="1:13">
      <c r="A70" s="19"/>
      <c r="B70" s="19"/>
      <c r="C70" s="19"/>
      <c r="D70" s="19"/>
      <c r="E70" s="19"/>
      <c r="F70" s="19"/>
      <c r="G70" s="19"/>
      <c r="H70" s="19"/>
      <c r="I70" s="19"/>
      <c r="J70" s="19"/>
      <c r="K70" s="19"/>
      <c r="L70" s="19"/>
      <c r="M70" s="19"/>
    </row>
    <row r="71" spans="1:13">
      <c r="A71" s="19"/>
      <c r="B71" s="19"/>
      <c r="C71" s="19"/>
      <c r="D71" s="19"/>
      <c r="E71" s="19"/>
      <c r="F71" s="19"/>
      <c r="G71" s="19"/>
      <c r="H71" s="19"/>
      <c r="I71" s="19"/>
      <c r="J71" s="19"/>
      <c r="K71" s="19"/>
      <c r="L71" s="19"/>
      <c r="M71" s="19"/>
    </row>
    <row r="72" spans="1:13">
      <c r="A72" s="19"/>
      <c r="B72" s="19"/>
      <c r="C72" s="19"/>
      <c r="D72" s="19"/>
      <c r="E72" s="19"/>
      <c r="F72" s="19"/>
      <c r="G72" s="19"/>
      <c r="H72" s="19"/>
      <c r="I72" s="19"/>
      <c r="J72" s="19"/>
      <c r="K72" s="19"/>
      <c r="L72" s="19"/>
      <c r="M72" s="19"/>
    </row>
    <row r="73" spans="1:13">
      <c r="A73" s="19"/>
      <c r="B73" s="19"/>
      <c r="C73" s="19"/>
      <c r="D73" s="19"/>
      <c r="E73" s="19"/>
      <c r="F73" s="19"/>
      <c r="G73" s="19"/>
      <c r="H73" s="19"/>
      <c r="I73" s="19"/>
      <c r="J73" s="19"/>
      <c r="K73" s="19"/>
      <c r="L73" s="19"/>
      <c r="M73" s="19"/>
    </row>
    <row r="74" spans="1:13">
      <c r="A74" s="19"/>
      <c r="B74" s="19"/>
      <c r="C74" s="19"/>
      <c r="D74" s="19"/>
      <c r="E74" s="19"/>
      <c r="F74" s="19"/>
      <c r="G74" s="19"/>
      <c r="H74" s="19"/>
      <c r="I74" s="19"/>
      <c r="J74" s="19"/>
      <c r="K74" s="19"/>
      <c r="L74" s="19"/>
      <c r="M74" s="19"/>
    </row>
    <row r="75" spans="1:13">
      <c r="A75" s="19"/>
      <c r="B75" s="19"/>
      <c r="C75" s="19"/>
      <c r="D75" s="19"/>
      <c r="E75" s="19"/>
      <c r="F75" s="19"/>
      <c r="G75" s="19"/>
      <c r="H75" s="19"/>
      <c r="I75" s="19"/>
      <c r="J75" s="19"/>
      <c r="K75" s="19"/>
      <c r="L75" s="19"/>
      <c r="M75" s="19"/>
    </row>
    <row r="76" spans="1:13">
      <c r="A76" s="19"/>
      <c r="B76" s="19"/>
      <c r="C76" s="19"/>
      <c r="D76" s="19"/>
      <c r="E76" s="19"/>
      <c r="F76" s="19"/>
      <c r="G76" s="19"/>
      <c r="H76" s="19"/>
      <c r="I76" s="19"/>
      <c r="J76" s="19"/>
      <c r="K76" s="19"/>
      <c r="L76" s="19"/>
      <c r="M76" s="19"/>
    </row>
    <row r="77" spans="1:13">
      <c r="A77" s="19"/>
      <c r="B77" s="19"/>
      <c r="C77" s="19"/>
      <c r="D77" s="19"/>
      <c r="E77" s="19"/>
      <c r="F77" s="19"/>
      <c r="G77" s="19"/>
      <c r="H77" s="19"/>
      <c r="I77" s="19"/>
      <c r="J77" s="19"/>
      <c r="K77" s="19"/>
      <c r="L77" s="19"/>
      <c r="M77" s="19"/>
    </row>
    <row r="78" spans="1:13">
      <c r="A78" s="19"/>
      <c r="B78" s="19"/>
      <c r="C78" s="19"/>
      <c r="D78" s="19"/>
      <c r="E78" s="19"/>
      <c r="F78" s="19"/>
      <c r="G78" s="19"/>
      <c r="H78" s="19"/>
      <c r="I78" s="19"/>
      <c r="J78" s="19"/>
      <c r="K78" s="19"/>
      <c r="L78" s="19"/>
      <c r="M78" s="19"/>
    </row>
    <row r="79" spans="1:13">
      <c r="A79" s="19"/>
      <c r="B79" s="19"/>
      <c r="C79" s="19"/>
      <c r="D79" s="19"/>
      <c r="E79" s="19"/>
      <c r="F79" s="19"/>
      <c r="G79" s="19"/>
      <c r="H79" s="19"/>
      <c r="I79" s="19"/>
      <c r="J79" s="19"/>
      <c r="K79" s="19"/>
      <c r="L79" s="19"/>
      <c r="M79" s="19"/>
    </row>
    <row r="80" spans="1:13">
      <c r="A80" s="19"/>
      <c r="B80" s="19"/>
      <c r="C80" s="19"/>
      <c r="D80" s="19"/>
      <c r="E80" s="19"/>
      <c r="F80" s="19"/>
      <c r="G80" s="19"/>
      <c r="H80" s="19"/>
      <c r="I80" s="19"/>
      <c r="J80" s="19"/>
      <c r="K80" s="19"/>
      <c r="L80" s="19"/>
      <c r="M80" s="19"/>
    </row>
    <row r="81" spans="1:13">
      <c r="A81" s="19"/>
      <c r="B81" s="19"/>
      <c r="C81" s="19"/>
      <c r="D81" s="19"/>
      <c r="E81" s="19"/>
      <c r="F81" s="19"/>
      <c r="G81" s="19"/>
      <c r="H81" s="19"/>
      <c r="I81" s="19"/>
      <c r="J81" s="19"/>
      <c r="K81" s="19"/>
      <c r="L81" s="19"/>
      <c r="M81" s="19"/>
    </row>
    <row r="82" spans="1:13">
      <c r="A82" s="19"/>
      <c r="B82" s="19"/>
      <c r="C82" s="19"/>
      <c r="D82" s="19"/>
      <c r="E82" s="19"/>
      <c r="F82" s="19"/>
      <c r="G82" s="19"/>
      <c r="H82" s="19"/>
      <c r="I82" s="19"/>
      <c r="J82" s="19"/>
      <c r="K82" s="19"/>
      <c r="L82" s="19"/>
      <c r="M82" s="19"/>
    </row>
    <row r="83" spans="1:13">
      <c r="A83" s="19"/>
      <c r="B83" s="19"/>
      <c r="C83" s="19"/>
      <c r="D83" s="19"/>
      <c r="E83" s="19"/>
      <c r="F83" s="19"/>
      <c r="G83" s="19"/>
      <c r="H83" s="19"/>
      <c r="I83" s="19"/>
      <c r="J83" s="19"/>
      <c r="K83" s="19"/>
      <c r="L83" s="19"/>
      <c r="M83" s="19"/>
    </row>
    <row r="84" spans="1:13">
      <c r="A84" s="19"/>
      <c r="B84" s="19"/>
      <c r="C84" s="19"/>
      <c r="D84" s="19"/>
      <c r="E84" s="19"/>
      <c r="F84" s="19"/>
      <c r="G84" s="19"/>
      <c r="H84" s="19"/>
      <c r="I84" s="19"/>
      <c r="J84" s="19"/>
      <c r="K84" s="19"/>
      <c r="L84" s="19"/>
      <c r="M84" s="19"/>
    </row>
    <row r="85" spans="1:13">
      <c r="A85" s="19"/>
      <c r="B85" s="19"/>
      <c r="C85" s="19"/>
      <c r="D85" s="19"/>
      <c r="E85" s="19"/>
      <c r="F85" s="19"/>
      <c r="G85" s="19"/>
      <c r="H85" s="19"/>
      <c r="I85" s="19"/>
      <c r="J85" s="19"/>
      <c r="K85" s="19"/>
      <c r="L85" s="19"/>
      <c r="M85" s="19"/>
    </row>
    <row r="86" spans="1:13">
      <c r="A86" s="19"/>
      <c r="B86" s="19"/>
      <c r="C86" s="19"/>
      <c r="D86" s="19"/>
      <c r="E86" s="19"/>
      <c r="F86" s="19"/>
      <c r="G86" s="19"/>
      <c r="H86" s="19"/>
      <c r="I86" s="19"/>
      <c r="J86" s="19"/>
      <c r="K86" s="19"/>
      <c r="L86" s="19"/>
      <c r="M86" s="19"/>
    </row>
    <row r="87" spans="1:13">
      <c r="A87" s="19"/>
      <c r="B87" s="19"/>
      <c r="C87" s="19"/>
      <c r="D87" s="19"/>
      <c r="E87" s="19"/>
      <c r="F87" s="19"/>
      <c r="G87" s="19"/>
      <c r="H87" s="19"/>
      <c r="I87" s="19"/>
      <c r="J87" s="19"/>
      <c r="K87" s="19"/>
      <c r="L87" s="19"/>
      <c r="M87" s="19"/>
    </row>
    <row r="88" spans="1:13">
      <c r="A88" s="19"/>
      <c r="B88" s="19"/>
      <c r="C88" s="19"/>
      <c r="D88" s="19"/>
      <c r="E88" s="19"/>
      <c r="F88" s="19"/>
      <c r="G88" s="19"/>
      <c r="H88" s="19"/>
      <c r="I88" s="19"/>
      <c r="J88" s="19"/>
      <c r="K88" s="19"/>
      <c r="L88" s="19"/>
      <c r="M88" s="19"/>
    </row>
    <row r="89" spans="1:13">
      <c r="A89" s="19"/>
      <c r="B89" s="19"/>
      <c r="C89" s="19"/>
      <c r="D89" s="19"/>
      <c r="E89" s="19"/>
      <c r="F89" s="19"/>
      <c r="G89" s="19"/>
      <c r="H89" s="19"/>
      <c r="I89" s="19"/>
      <c r="J89" s="19"/>
      <c r="K89" s="19"/>
      <c r="L89" s="19"/>
      <c r="M89" s="19"/>
    </row>
    <row r="90" spans="1:13">
      <c r="A90" s="19"/>
      <c r="B90" s="19"/>
      <c r="C90" s="19"/>
      <c r="D90" s="19"/>
      <c r="E90" s="19"/>
      <c r="F90" s="19"/>
      <c r="G90" s="19"/>
      <c r="H90" s="19"/>
      <c r="I90" s="19"/>
      <c r="J90" s="19"/>
      <c r="K90" s="19"/>
      <c r="L90" s="19"/>
      <c r="M90" s="19"/>
    </row>
    <row r="91" spans="1:13">
      <c r="A91" s="19"/>
      <c r="B91" s="19"/>
      <c r="C91" s="19"/>
      <c r="D91" s="19"/>
      <c r="E91" s="19"/>
      <c r="F91" s="19"/>
      <c r="G91" s="19"/>
      <c r="H91" s="19"/>
      <c r="I91" s="19"/>
      <c r="J91" s="19"/>
      <c r="K91" s="19"/>
      <c r="L91" s="19"/>
      <c r="M91" s="19"/>
    </row>
    <row r="92" spans="1:13">
      <c r="A92" s="19"/>
      <c r="B92" s="19"/>
      <c r="C92" s="19"/>
      <c r="D92" s="19"/>
      <c r="E92" s="19"/>
      <c r="F92" s="19"/>
      <c r="G92" s="19"/>
      <c r="H92" s="19"/>
      <c r="I92" s="19"/>
      <c r="J92" s="19"/>
      <c r="K92" s="19"/>
      <c r="L92" s="19"/>
      <c r="M92" s="19"/>
    </row>
    <row r="93" spans="1:13">
      <c r="A93" s="19"/>
      <c r="B93" s="19"/>
      <c r="C93" s="19"/>
      <c r="D93" s="19"/>
      <c r="E93" s="19"/>
      <c r="F93" s="19"/>
      <c r="G93" s="19"/>
      <c r="H93" s="19"/>
      <c r="I93" s="19"/>
      <c r="J93" s="19"/>
      <c r="K93" s="19"/>
      <c r="L93" s="19"/>
      <c r="M93" s="19"/>
    </row>
    <row r="94" spans="1:13">
      <c r="A94" s="19"/>
      <c r="B94" s="19"/>
      <c r="C94" s="19"/>
      <c r="D94" s="19"/>
      <c r="E94" s="19"/>
      <c r="F94" s="19"/>
      <c r="G94" s="19"/>
      <c r="H94" s="19"/>
      <c r="I94" s="19"/>
      <c r="J94" s="19"/>
      <c r="K94" s="19"/>
      <c r="L94" s="19"/>
      <c r="M94" s="19"/>
    </row>
    <row r="95" spans="1:13">
      <c r="A95" s="19"/>
      <c r="B95" s="19"/>
      <c r="C95" s="19"/>
      <c r="D95" s="19"/>
      <c r="E95" s="19"/>
      <c r="F95" s="19"/>
      <c r="G95" s="19"/>
      <c r="H95" s="19"/>
      <c r="I95" s="19"/>
      <c r="J95" s="19"/>
      <c r="K95" s="19"/>
      <c r="L95" s="19"/>
      <c r="M95" s="19"/>
    </row>
    <row r="96" spans="1:13">
      <c r="A96" s="19"/>
      <c r="B96" s="19"/>
      <c r="C96" s="19"/>
      <c r="D96" s="19"/>
      <c r="E96" s="19"/>
      <c r="F96" s="19"/>
      <c r="G96" s="19"/>
      <c r="H96" s="19"/>
      <c r="I96" s="19"/>
      <c r="J96" s="19"/>
      <c r="K96" s="19"/>
      <c r="L96" s="19"/>
      <c r="M96" s="19"/>
    </row>
    <row r="97" spans="1:19">
      <c r="A97" s="19"/>
      <c r="B97" s="19"/>
      <c r="C97" s="19"/>
      <c r="D97" s="19"/>
      <c r="E97" s="19"/>
      <c r="F97" s="19"/>
      <c r="G97" s="19"/>
      <c r="H97" s="19"/>
      <c r="I97" s="19"/>
      <c r="J97" s="19"/>
      <c r="K97" s="19"/>
      <c r="L97" s="19"/>
      <c r="M97" s="19"/>
    </row>
    <row r="98" spans="1:19">
      <c r="A98" s="19"/>
      <c r="B98" s="19"/>
      <c r="C98" s="19"/>
      <c r="D98" s="19"/>
      <c r="E98" s="19"/>
      <c r="F98" s="19"/>
      <c r="G98" s="19"/>
      <c r="H98" s="19"/>
      <c r="I98" s="19"/>
      <c r="J98" s="19"/>
      <c r="K98" s="19"/>
      <c r="L98" s="19"/>
      <c r="M98" s="19"/>
    </row>
    <row r="99" spans="1:19">
      <c r="A99" s="19"/>
      <c r="B99" s="19"/>
      <c r="C99" s="19"/>
      <c r="D99" s="19"/>
      <c r="E99" s="19"/>
      <c r="F99" s="19"/>
      <c r="G99" s="19"/>
      <c r="H99" s="19"/>
      <c r="I99" s="19"/>
      <c r="J99" s="19"/>
      <c r="K99" s="19"/>
      <c r="L99" s="19"/>
      <c r="M99" s="19"/>
    </row>
    <row r="100" spans="1:19">
      <c r="A100" s="19"/>
      <c r="B100" s="19"/>
      <c r="C100" s="19"/>
      <c r="D100" s="19"/>
      <c r="E100" s="19"/>
      <c r="F100" s="19"/>
      <c r="G100" s="19"/>
      <c r="H100" s="19"/>
      <c r="I100" s="19"/>
      <c r="J100" s="19"/>
      <c r="K100" s="19"/>
      <c r="L100" s="19"/>
      <c r="M100" s="19"/>
    </row>
    <row r="101" spans="1:19">
      <c r="A101" s="19"/>
      <c r="B101" s="19"/>
      <c r="C101" s="19"/>
      <c r="D101" s="19"/>
      <c r="E101" s="19"/>
      <c r="F101" s="19"/>
      <c r="G101" s="19"/>
      <c r="H101" s="19"/>
      <c r="I101" s="19"/>
      <c r="J101" s="19"/>
      <c r="K101" s="19"/>
      <c r="L101" s="19"/>
      <c r="M101" s="19"/>
    </row>
    <row r="102" spans="1:19">
      <c r="A102" s="19"/>
      <c r="B102" s="19"/>
      <c r="C102" s="19"/>
      <c r="D102" s="19"/>
      <c r="E102" s="19"/>
      <c r="F102" s="19"/>
      <c r="G102" s="19"/>
      <c r="H102" s="19"/>
      <c r="I102" s="19"/>
      <c r="J102" s="19"/>
      <c r="K102" s="19"/>
      <c r="L102" s="19"/>
      <c r="M102" s="19"/>
    </row>
    <row r="103" spans="1:19">
      <c r="A103" s="19"/>
      <c r="B103" s="19"/>
      <c r="C103" s="19"/>
      <c r="D103" s="19"/>
      <c r="E103" s="19"/>
      <c r="F103" s="19"/>
      <c r="G103" s="19"/>
      <c r="H103" s="19"/>
      <c r="I103" s="19"/>
      <c r="J103" s="19"/>
      <c r="K103" s="19"/>
      <c r="L103" s="19"/>
      <c r="M103" s="19"/>
    </row>
    <row r="104" spans="1:19">
      <c r="A104" s="19"/>
      <c r="B104" s="19"/>
      <c r="C104" s="19"/>
      <c r="D104" s="19"/>
      <c r="E104" s="19"/>
      <c r="F104" s="19"/>
      <c r="G104" s="19"/>
      <c r="H104" s="19"/>
      <c r="I104" s="19"/>
      <c r="J104" s="19"/>
      <c r="K104" s="19"/>
      <c r="L104" s="19"/>
      <c r="M104" s="19"/>
    </row>
    <row r="105" spans="1:19">
      <c r="A105" s="19"/>
      <c r="B105" s="19"/>
      <c r="C105" s="19"/>
      <c r="D105" s="19"/>
      <c r="E105" s="19"/>
      <c r="F105" s="19"/>
      <c r="G105" s="19"/>
      <c r="H105" s="19"/>
      <c r="I105" s="19"/>
      <c r="J105" s="19"/>
      <c r="K105" s="19"/>
      <c r="L105" s="19"/>
      <c r="M105" s="19"/>
    </row>
    <row r="106" spans="1:19">
      <c r="A106" s="19"/>
      <c r="B106" s="19"/>
      <c r="C106" s="19"/>
      <c r="D106" s="19"/>
      <c r="E106" s="19"/>
      <c r="F106" s="19"/>
      <c r="G106" s="19"/>
      <c r="H106" s="19"/>
      <c r="I106" s="19"/>
      <c r="J106" s="19"/>
      <c r="K106" s="19"/>
      <c r="L106" s="19"/>
      <c r="M106" s="19"/>
    </row>
    <row r="107" spans="1:19">
      <c r="A107" s="19"/>
      <c r="B107" s="19"/>
      <c r="C107" s="19"/>
      <c r="D107" s="19"/>
      <c r="E107" s="19"/>
      <c r="F107" s="19"/>
      <c r="G107" s="19"/>
      <c r="H107" s="19"/>
      <c r="I107" s="19"/>
      <c r="J107" s="19"/>
      <c r="K107" s="19"/>
      <c r="L107" s="19"/>
      <c r="M107" s="19"/>
    </row>
    <row r="108" spans="1:19">
      <c r="A108" s="19"/>
      <c r="B108" s="19"/>
      <c r="C108" s="19"/>
      <c r="D108" s="19"/>
      <c r="E108" s="19"/>
      <c r="F108" s="19"/>
      <c r="G108" s="19"/>
      <c r="H108" s="19"/>
      <c r="I108" s="19"/>
      <c r="J108" s="19"/>
      <c r="K108" s="19"/>
      <c r="L108" s="19"/>
      <c r="M108" s="19"/>
    </row>
    <row r="109" spans="1:19">
      <c r="A109" s="19"/>
      <c r="B109" s="19"/>
      <c r="C109" s="19"/>
      <c r="D109" s="19"/>
      <c r="E109" s="19"/>
      <c r="F109" s="19"/>
      <c r="G109" s="19"/>
      <c r="H109" s="19"/>
      <c r="I109" s="19"/>
      <c r="J109" s="19"/>
      <c r="K109" s="19"/>
      <c r="L109" s="19"/>
      <c r="M109" s="19"/>
    </row>
    <row r="110" spans="1:19">
      <c r="A110" s="19"/>
      <c r="B110" s="19"/>
      <c r="C110" s="19"/>
      <c r="D110" s="19"/>
      <c r="E110" s="19"/>
      <c r="F110" s="19"/>
      <c r="G110" s="19"/>
      <c r="H110" s="19"/>
      <c r="I110" s="19"/>
      <c r="J110" s="19"/>
      <c r="K110" s="19"/>
      <c r="L110" s="19"/>
      <c r="M110" s="19"/>
    </row>
    <row r="111" spans="1:19">
      <c r="A111" s="19"/>
      <c r="B111" s="19"/>
      <c r="C111" s="19"/>
      <c r="D111" s="19"/>
      <c r="E111" s="19"/>
      <c r="F111" s="19"/>
      <c r="G111" s="19"/>
      <c r="H111" s="19"/>
      <c r="I111" s="19"/>
      <c r="J111" s="19"/>
      <c r="K111" s="19"/>
      <c r="L111" s="19"/>
      <c r="M111" s="19"/>
    </row>
    <row r="112" spans="1:19" s="22" customFormat="1" ht="15.1" hidden="1" customHeight="1">
      <c r="P112" s="412" t="s">
        <v>702</v>
      </c>
      <c r="Q112" s="46" t="s">
        <v>713</v>
      </c>
      <c r="R112" s="44">
        <v>1.5</v>
      </c>
      <c r="S112" s="44">
        <v>0.2</v>
      </c>
    </row>
    <row r="113" spans="16:20" s="22" customFormat="1" ht="15.1" hidden="1" customHeight="1">
      <c r="P113" s="413" t="s">
        <v>1144</v>
      </c>
      <c r="Q113" s="414" t="s">
        <v>470</v>
      </c>
      <c r="R113" s="415">
        <v>1.5</v>
      </c>
      <c r="S113" s="415">
        <v>0.2</v>
      </c>
      <c r="T113" s="43"/>
    </row>
    <row r="114" spans="16:20" s="22" customFormat="1" ht="15.1" hidden="1" customHeight="1">
      <c r="P114" s="413" t="s">
        <v>1145</v>
      </c>
      <c r="Q114" s="414" t="s">
        <v>471</v>
      </c>
      <c r="R114" s="415">
        <v>1.5</v>
      </c>
      <c r="S114" s="415">
        <v>0.2</v>
      </c>
      <c r="T114" s="43"/>
    </row>
    <row r="115" spans="16:20" s="22" customFormat="1" ht="15.1" hidden="1" customHeight="1">
      <c r="P115" s="413" t="s">
        <v>1146</v>
      </c>
      <c r="Q115" s="414" t="s">
        <v>472</v>
      </c>
      <c r="R115" s="415">
        <v>1.5</v>
      </c>
      <c r="S115" s="415">
        <v>0.2</v>
      </c>
      <c r="T115" s="43"/>
    </row>
    <row r="116" spans="16:20" s="22" customFormat="1" ht="15.1" hidden="1" customHeight="1">
      <c r="P116" s="413" t="s">
        <v>1147</v>
      </c>
      <c r="Q116" s="414" t="s">
        <v>1263</v>
      </c>
      <c r="R116" s="415">
        <v>1.5</v>
      </c>
      <c r="S116" s="415">
        <v>0.2</v>
      </c>
      <c r="T116" s="43"/>
    </row>
    <row r="117" spans="16:20" s="22" customFormat="1" ht="15.1" hidden="1" customHeight="1">
      <c r="P117" s="413" t="s">
        <v>1148</v>
      </c>
      <c r="Q117" s="414" t="s">
        <v>473</v>
      </c>
      <c r="R117" s="415">
        <v>1.5</v>
      </c>
      <c r="S117" s="415">
        <v>0.2</v>
      </c>
      <c r="T117" s="43"/>
    </row>
    <row r="118" spans="16:20" s="22" customFormat="1" ht="15.1" hidden="1" customHeight="1">
      <c r="P118" s="413" t="s">
        <v>474</v>
      </c>
      <c r="Q118" s="414" t="s">
        <v>475</v>
      </c>
      <c r="R118" s="415">
        <v>1.5</v>
      </c>
      <c r="S118" s="415">
        <v>0.2</v>
      </c>
      <c r="T118" s="43"/>
    </row>
    <row r="119" spans="16:20" s="22" customFormat="1" ht="15.1" hidden="1" customHeight="1">
      <c r="P119" s="413" t="s">
        <v>476</v>
      </c>
      <c r="Q119" s="414" t="s">
        <v>477</v>
      </c>
      <c r="R119" s="415">
        <v>1.5</v>
      </c>
      <c r="S119" s="415">
        <v>0.2</v>
      </c>
      <c r="T119" s="43"/>
    </row>
    <row r="120" spans="16:20" s="22" customFormat="1" ht="15.1" hidden="1" customHeight="1">
      <c r="P120" s="413" t="s">
        <v>862</v>
      </c>
      <c r="Q120" s="414" t="s">
        <v>478</v>
      </c>
      <c r="R120" s="415">
        <v>1.5</v>
      </c>
      <c r="S120" s="415">
        <v>0.2</v>
      </c>
      <c r="T120" s="43"/>
    </row>
    <row r="121" spans="16:20" s="22" customFormat="1" ht="15.1" hidden="1" customHeight="1">
      <c r="P121" s="413" t="s">
        <v>863</v>
      </c>
      <c r="Q121" s="414" t="s">
        <v>479</v>
      </c>
      <c r="R121" s="415">
        <v>1.5</v>
      </c>
      <c r="S121" s="415">
        <v>0.2</v>
      </c>
      <c r="T121" s="43"/>
    </row>
    <row r="122" spans="16:20" s="22" customFormat="1" ht="15.1" hidden="1" customHeight="1">
      <c r="P122" s="413" t="s">
        <v>864</v>
      </c>
      <c r="Q122" s="414" t="s">
        <v>480</v>
      </c>
      <c r="R122" s="415">
        <v>1.5</v>
      </c>
      <c r="S122" s="415">
        <v>0.2</v>
      </c>
      <c r="T122" s="43"/>
    </row>
    <row r="123" spans="16:20" s="22" customFormat="1" ht="15.1" hidden="1" customHeight="1">
      <c r="P123" s="413" t="s">
        <v>865</v>
      </c>
      <c r="Q123" s="414" t="s">
        <v>481</v>
      </c>
      <c r="R123" s="415">
        <v>1.5</v>
      </c>
      <c r="S123" s="415">
        <v>0.2</v>
      </c>
      <c r="T123" s="43"/>
    </row>
    <row r="124" spans="16:20" s="22" customFormat="1" ht="15.1" hidden="1" customHeight="1">
      <c r="P124" s="413" t="s">
        <v>866</v>
      </c>
      <c r="Q124" s="414" t="s">
        <v>482</v>
      </c>
      <c r="R124" s="415">
        <v>1.5</v>
      </c>
      <c r="S124" s="415">
        <v>0.2</v>
      </c>
      <c r="T124" s="43"/>
    </row>
    <row r="125" spans="16:20" s="22" customFormat="1" ht="15.1" hidden="1" customHeight="1">
      <c r="P125" s="413" t="s">
        <v>867</v>
      </c>
      <c r="Q125" s="414" t="s">
        <v>503</v>
      </c>
      <c r="R125" s="415">
        <v>1.5</v>
      </c>
      <c r="S125" s="415">
        <v>0.2</v>
      </c>
      <c r="T125" s="43"/>
    </row>
    <row r="126" spans="16:20" s="22" customFormat="1" ht="15.1" hidden="1" customHeight="1">
      <c r="P126" s="413" t="s">
        <v>995</v>
      </c>
      <c r="Q126" s="414" t="s">
        <v>487</v>
      </c>
      <c r="R126" s="415">
        <v>1.7</v>
      </c>
      <c r="S126" s="415">
        <v>0.3</v>
      </c>
      <c r="T126" s="43"/>
    </row>
    <row r="127" spans="16:20" s="22" customFormat="1" ht="15.1" hidden="1" customHeight="1">
      <c r="P127" s="413" t="s">
        <v>996</v>
      </c>
      <c r="Q127" s="414" t="s">
        <v>488</v>
      </c>
      <c r="R127" s="415">
        <v>1.7</v>
      </c>
      <c r="S127" s="415">
        <v>0.3</v>
      </c>
      <c r="T127" s="43"/>
    </row>
    <row r="128" spans="16:20" s="22" customFormat="1" ht="15.1" hidden="1" customHeight="1">
      <c r="P128" s="413" t="s">
        <v>1002</v>
      </c>
      <c r="Q128" s="414" t="s">
        <v>489</v>
      </c>
      <c r="R128" s="415">
        <v>1.7</v>
      </c>
      <c r="S128" s="415">
        <v>0.3</v>
      </c>
      <c r="T128" s="43"/>
    </row>
    <row r="129" spans="16:20" s="22" customFormat="1" ht="15.1" hidden="1" customHeight="1">
      <c r="P129" s="413" t="s">
        <v>1003</v>
      </c>
      <c r="Q129" s="414" t="s">
        <v>490</v>
      </c>
      <c r="R129" s="415">
        <v>1.7</v>
      </c>
      <c r="S129" s="415">
        <v>0.3</v>
      </c>
      <c r="T129" s="43"/>
    </row>
    <row r="130" spans="16:20" s="22" customFormat="1" ht="15.1" hidden="1" customHeight="1">
      <c r="P130" s="413" t="s">
        <v>483</v>
      </c>
      <c r="Q130" s="414" t="s">
        <v>1264</v>
      </c>
      <c r="R130" s="415">
        <v>1.7</v>
      </c>
      <c r="S130" s="415">
        <v>0.3</v>
      </c>
      <c r="T130" s="43"/>
    </row>
    <row r="131" spans="16:20" s="22" customFormat="1" ht="15.1" hidden="1" customHeight="1">
      <c r="P131" s="413" t="s">
        <v>484</v>
      </c>
      <c r="Q131" s="414" t="s">
        <v>491</v>
      </c>
      <c r="R131" s="415">
        <v>1.7</v>
      </c>
      <c r="S131" s="415">
        <v>0.3</v>
      </c>
      <c r="T131" s="43"/>
    </row>
    <row r="132" spans="16:20" s="22" customFormat="1" ht="15.1" hidden="1" customHeight="1">
      <c r="P132" s="413" t="s">
        <v>882</v>
      </c>
      <c r="Q132" s="414" t="s">
        <v>492</v>
      </c>
      <c r="R132" s="415">
        <v>1.7</v>
      </c>
      <c r="S132" s="415">
        <v>0.3</v>
      </c>
      <c r="T132" s="43"/>
    </row>
    <row r="133" spans="16:20" s="22" customFormat="1" ht="15.1" hidden="1" customHeight="1">
      <c r="P133" s="413" t="s">
        <v>485</v>
      </c>
      <c r="Q133" s="414" t="s">
        <v>493</v>
      </c>
      <c r="R133" s="415">
        <v>1.7</v>
      </c>
      <c r="S133" s="415">
        <v>0.3</v>
      </c>
      <c r="T133" s="43"/>
    </row>
    <row r="134" spans="16:20" s="22" customFormat="1" ht="15.1" hidden="1" customHeight="1">
      <c r="P134" s="413" t="s">
        <v>890</v>
      </c>
      <c r="Q134" s="416" t="s">
        <v>494</v>
      </c>
      <c r="R134" s="415">
        <v>1.7</v>
      </c>
      <c r="S134" s="415">
        <v>0.3</v>
      </c>
      <c r="T134" s="43"/>
    </row>
    <row r="135" spans="16:20" s="22" customFormat="1" ht="15.1" hidden="1" customHeight="1">
      <c r="P135" s="413" t="s">
        <v>486</v>
      </c>
      <c r="Q135" s="416" t="s">
        <v>495</v>
      </c>
      <c r="R135" s="415">
        <v>1.2</v>
      </c>
      <c r="S135" s="415">
        <v>0.15</v>
      </c>
      <c r="T135" s="43"/>
    </row>
    <row r="136" spans="16:20" s="22" customFormat="1" ht="15.1" hidden="1" customHeight="1">
      <c r="P136" s="417"/>
      <c r="Q136" s="414"/>
      <c r="R136" s="415"/>
      <c r="S136" s="415"/>
      <c r="T136" s="43"/>
    </row>
    <row r="137" spans="16:20" s="22" customFormat="1" ht="15.1" hidden="1" customHeight="1">
      <c r="P137" s="413" t="s">
        <v>847</v>
      </c>
      <c r="Q137" s="416" t="s">
        <v>508</v>
      </c>
      <c r="R137" s="415">
        <v>1.3</v>
      </c>
      <c r="S137" s="415">
        <v>0.2</v>
      </c>
      <c r="T137" s="43"/>
    </row>
    <row r="138" spans="16:20" s="22" customFormat="1" ht="15.1" hidden="1" customHeight="1">
      <c r="P138" s="413" t="s">
        <v>1149</v>
      </c>
      <c r="Q138" s="416" t="s">
        <v>509</v>
      </c>
      <c r="R138" s="415">
        <v>1.7</v>
      </c>
      <c r="S138" s="415">
        <v>0.3</v>
      </c>
      <c r="T138" s="43"/>
    </row>
    <row r="139" spans="16:20" s="22" customFormat="1" ht="15.1" hidden="1" customHeight="1">
      <c r="P139" s="413" t="s">
        <v>1150</v>
      </c>
      <c r="Q139" s="416" t="s">
        <v>1265</v>
      </c>
      <c r="R139" s="415">
        <v>1.7</v>
      </c>
      <c r="S139" s="415">
        <v>0.3</v>
      </c>
      <c r="T139" s="43"/>
    </row>
    <row r="140" spans="16:20" s="22" customFormat="1" ht="15.1" hidden="1" customHeight="1">
      <c r="P140" s="413" t="s">
        <v>496</v>
      </c>
      <c r="Q140" s="416" t="s">
        <v>1266</v>
      </c>
      <c r="R140" s="415">
        <v>1.3</v>
      </c>
      <c r="S140" s="415">
        <v>0.2</v>
      </c>
      <c r="T140" s="43"/>
    </row>
    <row r="141" spans="16:20" s="22" customFormat="1" ht="15.1" hidden="1" customHeight="1">
      <c r="P141" s="413" t="s">
        <v>497</v>
      </c>
      <c r="Q141" s="416" t="s">
        <v>1267</v>
      </c>
      <c r="R141" s="415">
        <v>1.3</v>
      </c>
      <c r="S141" s="415">
        <v>0.2</v>
      </c>
      <c r="T141" s="43"/>
    </row>
    <row r="142" spans="16:20" s="22" customFormat="1" ht="15.1" hidden="1" customHeight="1">
      <c r="P142" s="413" t="s">
        <v>498</v>
      </c>
      <c r="Q142" s="416" t="s">
        <v>510</v>
      </c>
      <c r="R142" s="415">
        <v>1.3</v>
      </c>
      <c r="S142" s="415">
        <v>0.2</v>
      </c>
      <c r="T142" s="43"/>
    </row>
    <row r="143" spans="16:20" s="22" customFormat="1" ht="15.1" hidden="1" customHeight="1">
      <c r="P143" s="413" t="s">
        <v>499</v>
      </c>
      <c r="Q143" s="416" t="s">
        <v>511</v>
      </c>
      <c r="R143" s="415">
        <v>1.3</v>
      </c>
      <c r="S143" s="415">
        <v>0.2</v>
      </c>
      <c r="T143" s="43"/>
    </row>
    <row r="144" spans="16:20" s="22" customFormat="1" ht="15.1" hidden="1" customHeight="1">
      <c r="P144" s="413" t="s">
        <v>500</v>
      </c>
      <c r="Q144" s="416" t="s">
        <v>512</v>
      </c>
      <c r="R144" s="415">
        <v>1.3</v>
      </c>
      <c r="S144" s="415">
        <v>0.2</v>
      </c>
      <c r="T144" s="43"/>
    </row>
    <row r="145" spans="16:20" s="22" customFormat="1" ht="15.1" hidden="1" customHeight="1">
      <c r="P145" s="413" t="s">
        <v>501</v>
      </c>
      <c r="Q145" s="416" t="s">
        <v>1268</v>
      </c>
      <c r="R145" s="415">
        <v>1.3</v>
      </c>
      <c r="S145" s="415">
        <v>0.2</v>
      </c>
      <c r="T145" s="43"/>
    </row>
    <row r="146" spans="16:20" s="22" customFormat="1" ht="15.1" hidden="1" customHeight="1">
      <c r="P146" s="413" t="s">
        <v>776</v>
      </c>
      <c r="Q146" s="416" t="s">
        <v>1269</v>
      </c>
      <c r="R146" s="415">
        <v>1.7</v>
      </c>
      <c r="S146" s="415">
        <v>0.3</v>
      </c>
      <c r="T146" s="43"/>
    </row>
    <row r="147" spans="16:20" s="22" customFormat="1" ht="15.1" hidden="1" customHeight="1">
      <c r="P147" s="413" t="s">
        <v>813</v>
      </c>
      <c r="Q147" s="416" t="s">
        <v>1270</v>
      </c>
      <c r="R147" s="415">
        <v>1.7</v>
      </c>
      <c r="S147" s="415">
        <v>0.3</v>
      </c>
      <c r="T147" s="43"/>
    </row>
    <row r="148" spans="16:20" s="22" customFormat="1" ht="15.1" hidden="1" customHeight="1">
      <c r="P148" s="413" t="s">
        <v>1151</v>
      </c>
      <c r="Q148" s="416" t="s">
        <v>1271</v>
      </c>
      <c r="R148" s="415">
        <v>1.3</v>
      </c>
      <c r="S148" s="415">
        <v>0.2</v>
      </c>
      <c r="T148" s="43"/>
    </row>
    <row r="149" spans="16:20" s="22" customFormat="1" ht="15.1" hidden="1" customHeight="1">
      <c r="P149" s="413" t="s">
        <v>1152</v>
      </c>
      <c r="Q149" s="416" t="s">
        <v>1272</v>
      </c>
      <c r="R149" s="415">
        <v>1.3</v>
      </c>
      <c r="S149" s="415">
        <v>0.2</v>
      </c>
      <c r="T149" s="43"/>
    </row>
    <row r="150" spans="16:20" s="22" customFormat="1" ht="15.1" hidden="1" customHeight="1">
      <c r="P150" s="413" t="s">
        <v>502</v>
      </c>
      <c r="Q150" s="416" t="s">
        <v>1273</v>
      </c>
      <c r="R150" s="415">
        <v>1.3</v>
      </c>
      <c r="S150" s="415">
        <v>0.2</v>
      </c>
      <c r="T150" s="43"/>
    </row>
    <row r="151" spans="16:20" s="22" customFormat="1" ht="15.1" hidden="1" customHeight="1">
      <c r="P151" s="413" t="s">
        <v>504</v>
      </c>
      <c r="Q151" s="416" t="s">
        <v>513</v>
      </c>
      <c r="R151" s="415">
        <v>1.3</v>
      </c>
      <c r="S151" s="415">
        <v>0.2</v>
      </c>
      <c r="T151" s="43"/>
    </row>
    <row r="152" spans="16:20" s="22" customFormat="1" ht="15.1" hidden="1" customHeight="1">
      <c r="P152" s="413" t="s">
        <v>1153</v>
      </c>
      <c r="Q152" s="416" t="s">
        <v>514</v>
      </c>
      <c r="R152" s="415">
        <v>1.3</v>
      </c>
      <c r="S152" s="415">
        <v>0.2</v>
      </c>
      <c r="T152" s="45"/>
    </row>
    <row r="153" spans="16:20" s="22" customFormat="1" ht="15.1" hidden="1" customHeight="1">
      <c r="P153" s="413" t="s">
        <v>505</v>
      </c>
      <c r="Q153" s="416" t="s">
        <v>515</v>
      </c>
      <c r="R153" s="415">
        <v>1.3</v>
      </c>
      <c r="S153" s="415">
        <v>0.2</v>
      </c>
      <c r="T153" s="43"/>
    </row>
    <row r="154" spans="16:20" s="22" customFormat="1" ht="15.1" hidden="1" customHeight="1">
      <c r="P154" s="413" t="s">
        <v>1154</v>
      </c>
      <c r="Q154" s="416" t="s">
        <v>516</v>
      </c>
      <c r="R154" s="415">
        <v>1.3</v>
      </c>
      <c r="S154" s="415">
        <v>0.2</v>
      </c>
      <c r="T154" s="43"/>
    </row>
    <row r="155" spans="16:20" s="22" customFormat="1" ht="15.1" hidden="1" customHeight="1">
      <c r="P155" s="413" t="s">
        <v>818</v>
      </c>
      <c r="Q155" s="416" t="s">
        <v>517</v>
      </c>
      <c r="R155" s="415">
        <v>1.3</v>
      </c>
      <c r="S155" s="415">
        <v>0.2</v>
      </c>
      <c r="T155" s="43"/>
    </row>
    <row r="156" spans="16:20" s="22" customFormat="1" ht="15.1" hidden="1" customHeight="1">
      <c r="P156" s="413" t="s">
        <v>819</v>
      </c>
      <c r="Q156" s="416" t="s">
        <v>1274</v>
      </c>
      <c r="R156" s="415">
        <v>1.3</v>
      </c>
      <c r="S156" s="415">
        <v>0.2</v>
      </c>
      <c r="T156" s="43"/>
    </row>
    <row r="157" spans="16:20" s="22" customFormat="1" ht="15.1" hidden="1" customHeight="1">
      <c r="P157" s="413" t="s">
        <v>828</v>
      </c>
      <c r="Q157" s="416" t="s">
        <v>518</v>
      </c>
      <c r="R157" s="415">
        <v>1.3</v>
      </c>
      <c r="S157" s="415">
        <v>0.2</v>
      </c>
      <c r="T157" s="43"/>
    </row>
    <row r="158" spans="16:20" s="22" customFormat="1" ht="15.1" hidden="1" customHeight="1">
      <c r="P158" s="413" t="s">
        <v>829</v>
      </c>
      <c r="Q158" s="416" t="s">
        <v>519</v>
      </c>
      <c r="R158" s="415">
        <v>1.3</v>
      </c>
      <c r="S158" s="415">
        <v>0.2</v>
      </c>
      <c r="T158" s="43"/>
    </row>
    <row r="159" spans="16:20" s="22" customFormat="1" ht="15.1" hidden="1" customHeight="1">
      <c r="P159" s="413" t="s">
        <v>1160</v>
      </c>
      <c r="Q159" s="416" t="s">
        <v>1275</v>
      </c>
      <c r="R159" s="415">
        <v>1.3</v>
      </c>
      <c r="S159" s="415">
        <v>0.2</v>
      </c>
      <c r="T159" s="43"/>
    </row>
    <row r="160" spans="16:20" s="22" customFormat="1" ht="15.1" hidden="1" customHeight="1">
      <c r="P160" s="413" t="s">
        <v>1155</v>
      </c>
      <c r="Q160" s="416" t="s">
        <v>1276</v>
      </c>
      <c r="R160" s="415">
        <v>1.3</v>
      </c>
      <c r="S160" s="415">
        <v>0.2</v>
      </c>
      <c r="T160" s="43"/>
    </row>
    <row r="161" spans="16:20" s="22" customFormat="1" ht="15.1" hidden="1" customHeight="1">
      <c r="P161" s="413" t="s">
        <v>1156</v>
      </c>
      <c r="Q161" s="416" t="s">
        <v>520</v>
      </c>
      <c r="R161" s="415">
        <v>1.3</v>
      </c>
      <c r="S161" s="415">
        <v>0.2</v>
      </c>
      <c r="T161" s="43"/>
    </row>
    <row r="162" spans="16:20" s="22" customFormat="1" ht="15.1" hidden="1" customHeight="1">
      <c r="P162" s="413" t="s">
        <v>1157</v>
      </c>
      <c r="Q162" s="416" t="s">
        <v>521</v>
      </c>
      <c r="R162" s="415">
        <v>1.3</v>
      </c>
      <c r="S162" s="415">
        <v>0.2</v>
      </c>
      <c r="T162" s="43"/>
    </row>
    <row r="163" spans="16:20" s="22" customFormat="1" ht="15.1" hidden="1" customHeight="1">
      <c r="P163" s="413" t="s">
        <v>1158</v>
      </c>
      <c r="Q163" s="416" t="s">
        <v>522</v>
      </c>
      <c r="R163" s="415">
        <v>1.4</v>
      </c>
      <c r="S163" s="415">
        <v>0.2</v>
      </c>
      <c r="T163" s="43"/>
    </row>
    <row r="164" spans="16:20" s="22" customFormat="1" ht="15.1" hidden="1" customHeight="1">
      <c r="P164" s="413" t="s">
        <v>1159</v>
      </c>
      <c r="Q164" s="416" t="s">
        <v>523</v>
      </c>
      <c r="R164" s="415">
        <v>1.7</v>
      </c>
      <c r="S164" s="415">
        <v>0.3</v>
      </c>
      <c r="T164" s="43"/>
    </row>
    <row r="165" spans="16:20" s="22" customFormat="1" ht="15.1" hidden="1" customHeight="1">
      <c r="P165" s="413" t="s">
        <v>506</v>
      </c>
      <c r="Q165" s="416" t="s">
        <v>524</v>
      </c>
      <c r="R165" s="415">
        <v>1.4</v>
      </c>
      <c r="S165" s="415">
        <v>0.2</v>
      </c>
      <c r="T165" s="43"/>
    </row>
    <row r="166" spans="16:20" s="22" customFormat="1" ht="15.1" hidden="1" customHeight="1">
      <c r="P166" s="413" t="s">
        <v>1205</v>
      </c>
      <c r="Q166" s="416" t="s">
        <v>525</v>
      </c>
      <c r="R166" s="415">
        <v>1.4</v>
      </c>
      <c r="S166" s="415">
        <v>0.2</v>
      </c>
      <c r="T166" s="43"/>
    </row>
    <row r="167" spans="16:20" s="22" customFormat="1" ht="15.1" hidden="1" customHeight="1">
      <c r="P167" s="413" t="s">
        <v>1161</v>
      </c>
      <c r="Q167" s="416" t="s">
        <v>526</v>
      </c>
      <c r="R167" s="415">
        <v>1.4</v>
      </c>
      <c r="S167" s="415">
        <v>0.2</v>
      </c>
      <c r="T167" s="43"/>
    </row>
    <row r="168" spans="16:20" s="22" customFormat="1" ht="15.1" hidden="1" customHeight="1">
      <c r="P168" s="413" t="s">
        <v>1200</v>
      </c>
      <c r="Q168" s="416" t="s">
        <v>527</v>
      </c>
      <c r="R168" s="415">
        <v>1.4</v>
      </c>
      <c r="S168" s="415">
        <v>0.2</v>
      </c>
      <c r="T168" s="43"/>
    </row>
    <row r="169" spans="16:20" s="22" customFormat="1" ht="15.1" hidden="1" customHeight="1">
      <c r="P169" s="413" t="s">
        <v>1201</v>
      </c>
      <c r="Q169" s="416" t="s">
        <v>1277</v>
      </c>
      <c r="R169" s="415">
        <v>1.4</v>
      </c>
      <c r="S169" s="415">
        <v>0.2</v>
      </c>
      <c r="T169" s="43"/>
    </row>
    <row r="170" spans="16:20" s="22" customFormat="1" ht="15.1" hidden="1" customHeight="1">
      <c r="P170" s="413" t="s">
        <v>1202</v>
      </c>
      <c r="Q170" s="416" t="s">
        <v>528</v>
      </c>
      <c r="R170" s="415">
        <v>1.4</v>
      </c>
      <c r="S170" s="415">
        <v>0.2</v>
      </c>
      <c r="T170" s="43"/>
    </row>
    <row r="171" spans="16:20" s="22" customFormat="1" ht="15.1" hidden="1" customHeight="1">
      <c r="P171" s="413" t="s">
        <v>507</v>
      </c>
      <c r="Q171" s="416" t="s">
        <v>1278</v>
      </c>
      <c r="R171" s="415">
        <v>1.4</v>
      </c>
      <c r="S171" s="415">
        <v>0.2</v>
      </c>
      <c r="T171" s="43"/>
    </row>
    <row r="172" spans="16:20" s="22" customFormat="1" ht="15.1" hidden="1" customHeight="1">
      <c r="P172" s="413" t="s">
        <v>1203</v>
      </c>
      <c r="Q172" s="416" t="s">
        <v>529</v>
      </c>
      <c r="R172" s="415">
        <v>1.4</v>
      </c>
      <c r="S172" s="415">
        <v>0.2</v>
      </c>
      <c r="T172" s="43"/>
    </row>
    <row r="173" spans="16:20" s="22" customFormat="1" ht="15.1" hidden="1" customHeight="1">
      <c r="P173" s="413" t="s">
        <v>1204</v>
      </c>
      <c r="Q173" s="416" t="s">
        <v>530</v>
      </c>
      <c r="R173" s="415">
        <v>1.4</v>
      </c>
      <c r="S173" s="415">
        <v>0.2</v>
      </c>
      <c r="T173" s="43"/>
    </row>
    <row r="174" spans="16:20" s="22" customFormat="1" ht="15.1" hidden="1" customHeight="1">
      <c r="P174" s="413" t="s">
        <v>531</v>
      </c>
      <c r="Q174" s="416" t="s">
        <v>1279</v>
      </c>
      <c r="R174" s="415">
        <v>1.3</v>
      </c>
      <c r="S174" s="415">
        <v>0.2</v>
      </c>
      <c r="T174" s="43"/>
    </row>
    <row r="175" spans="16:20" s="22" customFormat="1" ht="15.1" hidden="1" customHeight="1">
      <c r="P175" s="413" t="s">
        <v>1206</v>
      </c>
      <c r="Q175" s="416" t="s">
        <v>1280</v>
      </c>
      <c r="R175" s="415">
        <v>1.3</v>
      </c>
      <c r="S175" s="415">
        <v>0.2</v>
      </c>
      <c r="T175" s="43"/>
    </row>
    <row r="176" spans="16:20" s="22" customFormat="1" ht="15.1" hidden="1" customHeight="1">
      <c r="P176" s="413" t="s">
        <v>1207</v>
      </c>
      <c r="Q176" s="416" t="s">
        <v>1281</v>
      </c>
      <c r="R176" s="415">
        <v>1.2</v>
      </c>
      <c r="S176" s="415">
        <v>0.15</v>
      </c>
      <c r="T176" s="43"/>
    </row>
    <row r="177" spans="16:20" s="22" customFormat="1" ht="15.1" hidden="1" customHeight="1">
      <c r="P177" s="413" t="s">
        <v>1208</v>
      </c>
      <c r="Q177" s="416" t="s">
        <v>537</v>
      </c>
      <c r="R177" s="415">
        <v>1.2</v>
      </c>
      <c r="S177" s="415">
        <v>0.15</v>
      </c>
      <c r="T177" s="43"/>
    </row>
    <row r="178" spans="16:20" s="22" customFormat="1" ht="15.1" hidden="1" customHeight="1">
      <c r="P178" s="413" t="s">
        <v>1209</v>
      </c>
      <c r="Q178" s="416" t="s">
        <v>538</v>
      </c>
      <c r="R178" s="415">
        <v>1.2</v>
      </c>
      <c r="S178" s="415">
        <v>0.15</v>
      </c>
      <c r="T178" s="43"/>
    </row>
    <row r="179" spans="16:20" s="22" customFormat="1" ht="15.1" hidden="1" customHeight="1">
      <c r="P179" s="413" t="s">
        <v>532</v>
      </c>
      <c r="Q179" s="416" t="s">
        <v>539</v>
      </c>
      <c r="R179" s="415">
        <v>1.2</v>
      </c>
      <c r="S179" s="415">
        <v>0.15</v>
      </c>
      <c r="T179" s="43"/>
    </row>
    <row r="180" spans="16:20" s="22" customFormat="1" ht="15.1" hidden="1" customHeight="1">
      <c r="P180" s="413" t="s">
        <v>533</v>
      </c>
      <c r="Q180" s="416" t="s">
        <v>540</v>
      </c>
      <c r="R180" s="415">
        <v>1.2</v>
      </c>
      <c r="S180" s="415">
        <v>0.15</v>
      </c>
      <c r="T180" s="43"/>
    </row>
    <row r="181" spans="16:20" s="22" customFormat="1" ht="15.1" hidden="1" customHeight="1">
      <c r="P181" s="413" t="s">
        <v>534</v>
      </c>
      <c r="Q181" s="416" t="s">
        <v>541</v>
      </c>
      <c r="R181" s="415">
        <v>1.2</v>
      </c>
      <c r="S181" s="415">
        <v>0.15</v>
      </c>
      <c r="T181" s="43"/>
    </row>
    <row r="182" spans="16:20" s="22" customFormat="1" ht="15.1" hidden="1" customHeight="1">
      <c r="P182" s="413" t="s">
        <v>535</v>
      </c>
      <c r="Q182" s="416" t="s">
        <v>542</v>
      </c>
      <c r="R182" s="415">
        <v>1.2</v>
      </c>
      <c r="S182" s="415">
        <v>0.15</v>
      </c>
      <c r="T182" s="43"/>
    </row>
    <row r="183" spans="16:20" s="22" customFormat="1" ht="15.1" hidden="1" customHeight="1">
      <c r="P183" s="413" t="s">
        <v>536</v>
      </c>
      <c r="Q183" s="416" t="s">
        <v>543</v>
      </c>
      <c r="R183" s="415">
        <v>1.2</v>
      </c>
      <c r="S183" s="415">
        <v>0.15</v>
      </c>
      <c r="T183" s="43"/>
    </row>
    <row r="184" spans="16:20" s="22" customFormat="1" ht="15.1" hidden="1" customHeight="1">
      <c r="P184" s="413" t="s">
        <v>1210</v>
      </c>
      <c r="Q184" s="416" t="s">
        <v>1282</v>
      </c>
      <c r="R184" s="415">
        <v>1.3</v>
      </c>
      <c r="S184" s="415">
        <v>0.2</v>
      </c>
      <c r="T184" s="43"/>
    </row>
    <row r="185" spans="16:20" s="22" customFormat="1" ht="15.1" hidden="1" customHeight="1">
      <c r="P185" s="413" t="s">
        <v>1211</v>
      </c>
      <c r="Q185" s="416" t="s">
        <v>544</v>
      </c>
      <c r="R185" s="415">
        <v>1.3</v>
      </c>
      <c r="S185" s="415">
        <v>0.2</v>
      </c>
      <c r="T185" s="43"/>
    </row>
    <row r="186" spans="16:20" s="22" customFormat="1" ht="15.1" hidden="1" customHeight="1">
      <c r="P186" s="413" t="s">
        <v>1212</v>
      </c>
      <c r="Q186" s="416" t="s">
        <v>546</v>
      </c>
      <c r="R186" s="415">
        <v>1.2</v>
      </c>
      <c r="S186" s="415">
        <v>0.15</v>
      </c>
      <c r="T186" s="45"/>
    </row>
    <row r="187" spans="16:20" s="22" customFormat="1" ht="15.1" hidden="1" customHeight="1">
      <c r="P187" s="413" t="s">
        <v>1213</v>
      </c>
      <c r="Q187" s="416" t="s">
        <v>545</v>
      </c>
      <c r="R187" s="415">
        <v>1.3</v>
      </c>
      <c r="S187" s="415">
        <v>0.2</v>
      </c>
      <c r="T187" s="43"/>
    </row>
    <row r="188" spans="16:20" s="22" customFormat="1" ht="15.1" hidden="1" customHeight="1">
      <c r="P188" s="413" t="s">
        <v>1214</v>
      </c>
      <c r="Q188" s="416" t="s">
        <v>1283</v>
      </c>
      <c r="R188" s="415">
        <v>1.3</v>
      </c>
      <c r="S188" s="415">
        <v>0.2</v>
      </c>
      <c r="T188" s="43"/>
    </row>
    <row r="189" spans="16:20" s="22" customFormat="1" ht="15.1" hidden="1" customHeight="1">
      <c r="P189" s="413" t="s">
        <v>1215</v>
      </c>
      <c r="Q189" s="416" t="s">
        <v>1284</v>
      </c>
      <c r="R189" s="415">
        <v>1.2</v>
      </c>
      <c r="S189" s="415">
        <v>0.15</v>
      </c>
      <c r="T189" s="43"/>
    </row>
    <row r="190" spans="16:20" s="22" customFormat="1" ht="15.1" hidden="1" customHeight="1">
      <c r="P190" s="413" t="s">
        <v>1216</v>
      </c>
      <c r="Q190" s="416" t="s">
        <v>553</v>
      </c>
      <c r="R190" s="415">
        <v>1.3</v>
      </c>
      <c r="S190" s="415">
        <v>0.2</v>
      </c>
      <c r="T190" s="43"/>
    </row>
    <row r="191" spans="16:20" s="22" customFormat="1" ht="15.1" hidden="1" customHeight="1">
      <c r="P191" s="413" t="s">
        <v>547</v>
      </c>
      <c r="Q191" s="416" t="s">
        <v>554</v>
      </c>
      <c r="R191" s="415">
        <v>1.3</v>
      </c>
      <c r="S191" s="415">
        <v>0.2</v>
      </c>
      <c r="T191" s="43"/>
    </row>
    <row r="192" spans="16:20" s="22" customFormat="1" ht="15.1" hidden="1" customHeight="1">
      <c r="P192" s="413" t="s">
        <v>548</v>
      </c>
      <c r="Q192" s="416" t="s">
        <v>1288</v>
      </c>
      <c r="R192" s="415">
        <v>1.3</v>
      </c>
      <c r="S192" s="415">
        <v>0.2</v>
      </c>
      <c r="T192" s="43"/>
    </row>
    <row r="193" spans="16:20" s="22" customFormat="1" ht="15.1" hidden="1" customHeight="1">
      <c r="P193" s="413" t="s">
        <v>549</v>
      </c>
      <c r="Q193" s="416" t="s">
        <v>555</v>
      </c>
      <c r="R193" s="415">
        <v>1.3</v>
      </c>
      <c r="S193" s="415">
        <v>0.2</v>
      </c>
      <c r="T193" s="43"/>
    </row>
    <row r="194" spans="16:20" s="22" customFormat="1" ht="15.1" hidden="1" customHeight="1">
      <c r="P194" s="413" t="s">
        <v>550</v>
      </c>
      <c r="Q194" s="416" t="s">
        <v>556</v>
      </c>
      <c r="R194" s="415">
        <v>1.3</v>
      </c>
      <c r="S194" s="415">
        <v>0.2</v>
      </c>
      <c r="T194" s="43"/>
    </row>
    <row r="195" spans="16:20" s="22" customFormat="1" ht="15.1" hidden="1" customHeight="1">
      <c r="P195" s="413" t="s">
        <v>551</v>
      </c>
      <c r="Q195" s="416" t="s">
        <v>557</v>
      </c>
      <c r="R195" s="415">
        <v>1.3</v>
      </c>
      <c r="S195" s="415">
        <v>0.2</v>
      </c>
      <c r="T195" s="43"/>
    </row>
    <row r="196" spans="16:20" s="22" customFormat="1" ht="15.1" hidden="1" customHeight="1">
      <c r="P196" s="413" t="s">
        <v>552</v>
      </c>
      <c r="Q196" s="416" t="s">
        <v>1285</v>
      </c>
      <c r="R196" s="415">
        <v>1.3</v>
      </c>
      <c r="S196" s="415">
        <v>0.2</v>
      </c>
      <c r="T196" s="43"/>
    </row>
    <row r="197" spans="16:20" s="22" customFormat="1" ht="15.1" hidden="1" customHeight="1">
      <c r="P197" s="413" t="s">
        <v>1224</v>
      </c>
      <c r="Q197" s="416" t="s">
        <v>558</v>
      </c>
      <c r="R197" s="415">
        <v>1.3</v>
      </c>
      <c r="S197" s="415">
        <v>0.2</v>
      </c>
      <c r="T197" s="43"/>
    </row>
    <row r="198" spans="16:20" s="22" customFormat="1" ht="15.1" hidden="1" customHeight="1">
      <c r="P198" s="413" t="s">
        <v>1217</v>
      </c>
      <c r="Q198" s="416" t="s">
        <v>559</v>
      </c>
      <c r="R198" s="415">
        <v>1.3</v>
      </c>
      <c r="S198" s="415">
        <v>0.2</v>
      </c>
      <c r="T198" s="43"/>
    </row>
    <row r="199" spans="16:20" s="22" customFormat="1" ht="15.1" hidden="1" customHeight="1">
      <c r="P199" s="413" t="s">
        <v>1218</v>
      </c>
      <c r="Q199" s="416" t="s">
        <v>560</v>
      </c>
      <c r="R199" s="415">
        <v>1.3</v>
      </c>
      <c r="S199" s="415">
        <v>0.2</v>
      </c>
      <c r="T199" s="43"/>
    </row>
    <row r="200" spans="16:20" s="22" customFormat="1" ht="15.1" hidden="1" customHeight="1">
      <c r="P200" s="413" t="s">
        <v>1219</v>
      </c>
      <c r="Q200" s="416" t="s">
        <v>561</v>
      </c>
      <c r="R200" s="415">
        <v>1.3</v>
      </c>
      <c r="S200" s="415">
        <v>0.2</v>
      </c>
      <c r="T200" s="43"/>
    </row>
    <row r="201" spans="16:20" s="22" customFormat="1" ht="15.1" hidden="1" customHeight="1">
      <c r="P201" s="413" t="s">
        <v>1220</v>
      </c>
      <c r="Q201" s="416" t="s">
        <v>562</v>
      </c>
      <c r="R201" s="415">
        <v>1.3</v>
      </c>
      <c r="S201" s="415">
        <v>0.2</v>
      </c>
      <c r="T201" s="43"/>
    </row>
    <row r="202" spans="16:20" s="22" customFormat="1" ht="15.1" hidden="1" customHeight="1">
      <c r="P202" s="413" t="s">
        <v>1221</v>
      </c>
      <c r="Q202" s="416" t="s">
        <v>563</v>
      </c>
      <c r="R202" s="415">
        <v>1.3</v>
      </c>
      <c r="S202" s="415">
        <v>0.2</v>
      </c>
      <c r="T202" s="43"/>
    </row>
    <row r="203" spans="16:20" s="22" customFormat="1" ht="15.1" hidden="1" customHeight="1">
      <c r="P203" s="413" t="s">
        <v>1222</v>
      </c>
      <c r="Q203" s="416" t="s">
        <v>564</v>
      </c>
      <c r="R203" s="415">
        <v>1.3</v>
      </c>
      <c r="S203" s="415">
        <v>0.2</v>
      </c>
      <c r="T203" s="43"/>
    </row>
    <row r="204" spans="16:20" s="22" customFormat="1" ht="15.1" hidden="1" customHeight="1">
      <c r="P204" s="413" t="s">
        <v>1223</v>
      </c>
      <c r="Q204" s="416" t="s">
        <v>565</v>
      </c>
      <c r="R204" s="415">
        <v>1.4</v>
      </c>
      <c r="S204" s="415">
        <v>0.2</v>
      </c>
      <c r="T204" s="43"/>
    </row>
    <row r="205" spans="16:20" s="22" customFormat="1" ht="15.1" hidden="1" customHeight="1">
      <c r="P205" s="413" t="s">
        <v>1229</v>
      </c>
      <c r="Q205" s="416" t="s">
        <v>567</v>
      </c>
      <c r="R205" s="415">
        <v>1.3</v>
      </c>
      <c r="S205" s="415">
        <v>0.2</v>
      </c>
      <c r="T205" s="43"/>
    </row>
    <row r="206" spans="16:20" s="22" customFormat="1" ht="15.1" hidden="1" customHeight="1">
      <c r="P206" s="413" t="s">
        <v>1225</v>
      </c>
      <c r="Q206" s="416" t="s">
        <v>568</v>
      </c>
      <c r="R206" s="415">
        <v>1.3</v>
      </c>
      <c r="S206" s="415">
        <v>0.2</v>
      </c>
      <c r="T206" s="43"/>
    </row>
    <row r="207" spans="16:20" s="22" customFormat="1" ht="15.1" hidden="1" customHeight="1">
      <c r="P207" s="413" t="s">
        <v>1226</v>
      </c>
      <c r="Q207" s="416" t="s">
        <v>569</v>
      </c>
      <c r="R207" s="415">
        <v>1.3</v>
      </c>
      <c r="S207" s="415">
        <v>0.2</v>
      </c>
      <c r="T207" s="43"/>
    </row>
    <row r="208" spans="16:20" s="22" customFormat="1" ht="15.1" hidden="1" customHeight="1">
      <c r="P208" s="413" t="s">
        <v>1227</v>
      </c>
      <c r="Q208" s="416" t="s">
        <v>570</v>
      </c>
      <c r="R208" s="415">
        <v>1.3</v>
      </c>
      <c r="S208" s="415">
        <v>0.2</v>
      </c>
      <c r="T208" s="43"/>
    </row>
    <row r="209" spans="16:20" s="22" customFormat="1" ht="15.1" hidden="1" customHeight="1">
      <c r="P209" s="413" t="s">
        <v>1228</v>
      </c>
      <c r="Q209" s="416" t="s">
        <v>571</v>
      </c>
      <c r="R209" s="415">
        <v>1.3</v>
      </c>
      <c r="S209" s="415">
        <v>0.2</v>
      </c>
      <c r="T209" s="43"/>
    </row>
    <row r="210" spans="16:20" s="22" customFormat="1" ht="15.1" hidden="1" customHeight="1">
      <c r="P210" s="413" t="s">
        <v>566</v>
      </c>
      <c r="Q210" s="416" t="s">
        <v>49</v>
      </c>
      <c r="R210" s="415">
        <v>1.3</v>
      </c>
      <c r="S210" s="415">
        <v>0.2</v>
      </c>
      <c r="T210" s="43"/>
    </row>
    <row r="211" spans="16:20" s="22" customFormat="1" ht="15.1" hidden="1" customHeight="1">
      <c r="P211" s="413" t="s">
        <v>572</v>
      </c>
      <c r="Q211" s="416" t="s">
        <v>574</v>
      </c>
      <c r="R211" s="415">
        <v>1.3</v>
      </c>
      <c r="S211" s="415">
        <v>0.2</v>
      </c>
      <c r="T211" s="43"/>
    </row>
    <row r="212" spans="16:20" s="22" customFormat="1" ht="15.1" hidden="1" customHeight="1">
      <c r="P212" s="413" t="s">
        <v>1232</v>
      </c>
      <c r="Q212" s="416" t="s">
        <v>575</v>
      </c>
      <c r="R212" s="415">
        <v>1.3</v>
      </c>
      <c r="S212" s="415">
        <v>0.2</v>
      </c>
      <c r="T212" s="43"/>
    </row>
    <row r="213" spans="16:20" s="22" customFormat="1" ht="15.1" hidden="1" customHeight="1">
      <c r="P213" s="413" t="s">
        <v>1230</v>
      </c>
      <c r="Q213" s="416" t="s">
        <v>577</v>
      </c>
      <c r="R213" s="415">
        <v>1.6</v>
      </c>
      <c r="S213" s="415">
        <v>0.1</v>
      </c>
      <c r="T213" s="43"/>
    </row>
    <row r="214" spans="16:20" s="22" customFormat="1" ht="15.1" hidden="1" customHeight="1">
      <c r="P214" s="413" t="s">
        <v>1231</v>
      </c>
      <c r="Q214" s="416" t="s">
        <v>1287</v>
      </c>
      <c r="R214" s="415">
        <v>1.3</v>
      </c>
      <c r="S214" s="415">
        <v>0.2</v>
      </c>
      <c r="T214" s="43"/>
    </row>
    <row r="215" spans="16:20" s="22" customFormat="1" ht="15.1" hidden="1" customHeight="1">
      <c r="P215" s="413" t="s">
        <v>573</v>
      </c>
      <c r="Q215" s="416" t="s">
        <v>576</v>
      </c>
      <c r="R215" s="415">
        <v>1.3</v>
      </c>
      <c r="S215" s="415">
        <v>0.2</v>
      </c>
      <c r="T215" s="43"/>
    </row>
    <row r="216" spans="16:20" s="22" customFormat="1" ht="15.1" hidden="1" customHeight="1">
      <c r="P216" s="413" t="s">
        <v>1233</v>
      </c>
      <c r="Q216" s="416" t="s">
        <v>247</v>
      </c>
      <c r="R216" s="415">
        <v>1.3</v>
      </c>
      <c r="S216" s="415">
        <v>0.2</v>
      </c>
      <c r="T216" s="43"/>
    </row>
    <row r="217" spans="16:20" s="22" customFormat="1" ht="15.1" hidden="1" customHeight="1">
      <c r="P217" s="413" t="s">
        <v>1234</v>
      </c>
      <c r="Q217" s="416" t="s">
        <v>584</v>
      </c>
      <c r="R217" s="415">
        <v>1.3</v>
      </c>
      <c r="S217" s="415">
        <v>0.2</v>
      </c>
      <c r="T217" s="43"/>
    </row>
    <row r="218" spans="16:20" s="22" customFormat="1" ht="15.1" hidden="1" customHeight="1">
      <c r="P218" s="413" t="s">
        <v>578</v>
      </c>
      <c r="Q218" s="416" t="s">
        <v>585</v>
      </c>
      <c r="R218" s="415">
        <v>1.3</v>
      </c>
      <c r="S218" s="415">
        <v>0.2</v>
      </c>
      <c r="T218" s="43"/>
    </row>
    <row r="219" spans="16:20" s="22" customFormat="1" ht="15.1" hidden="1" customHeight="1">
      <c r="P219" s="413" t="s">
        <v>579</v>
      </c>
      <c r="Q219" s="416" t="s">
        <v>586</v>
      </c>
      <c r="R219" s="415">
        <v>1.3</v>
      </c>
      <c r="S219" s="415">
        <v>0.2</v>
      </c>
      <c r="T219" s="43"/>
    </row>
    <row r="220" spans="16:20" s="22" customFormat="1" ht="15.1" hidden="1" customHeight="1">
      <c r="P220" s="413" t="s">
        <v>580</v>
      </c>
      <c r="Q220" s="416" t="s">
        <v>587</v>
      </c>
      <c r="R220" s="415">
        <v>1.3</v>
      </c>
      <c r="S220" s="415">
        <v>0.2</v>
      </c>
      <c r="T220" s="43"/>
    </row>
    <row r="221" spans="16:20" s="22" customFormat="1" ht="15.1" hidden="1" customHeight="1">
      <c r="P221" s="413" t="s">
        <v>581</v>
      </c>
      <c r="Q221" s="416" t="s">
        <v>589</v>
      </c>
      <c r="R221" s="415">
        <v>1.3</v>
      </c>
      <c r="S221" s="415">
        <v>0.2</v>
      </c>
      <c r="T221" s="43"/>
    </row>
    <row r="222" spans="16:20" s="22" customFormat="1" ht="15.1" hidden="1" customHeight="1">
      <c r="P222" s="413" t="s">
        <v>582</v>
      </c>
      <c r="Q222" s="416" t="s">
        <v>588</v>
      </c>
      <c r="R222" s="415">
        <v>1.3</v>
      </c>
      <c r="S222" s="415">
        <v>0.2</v>
      </c>
      <c r="T222" s="43"/>
    </row>
    <row r="223" spans="16:20" s="22" customFormat="1" ht="15.1" hidden="1" customHeight="1">
      <c r="P223" s="413" t="s">
        <v>583</v>
      </c>
      <c r="Q223" s="416" t="s">
        <v>590</v>
      </c>
      <c r="R223" s="415">
        <v>1.3</v>
      </c>
      <c r="S223" s="415">
        <v>0.2</v>
      </c>
      <c r="T223" s="43"/>
    </row>
    <row r="224" spans="16:20" s="22" customFormat="1" ht="15.1" hidden="1" customHeight="1">
      <c r="P224" s="413" t="s">
        <v>911</v>
      </c>
      <c r="Q224" s="416" t="s">
        <v>248</v>
      </c>
      <c r="R224" s="415">
        <v>1.7</v>
      </c>
      <c r="S224" s="415">
        <v>0.3</v>
      </c>
      <c r="T224" s="43"/>
    </row>
    <row r="225" spans="16:20" s="22" customFormat="1" ht="15.1" hidden="1" customHeight="1">
      <c r="P225" s="413" t="s">
        <v>922</v>
      </c>
      <c r="Q225" s="416" t="s">
        <v>592</v>
      </c>
      <c r="R225" s="415">
        <v>1.7</v>
      </c>
      <c r="S225" s="415">
        <v>0.3</v>
      </c>
      <c r="T225" s="43"/>
    </row>
    <row r="226" spans="16:20" s="22" customFormat="1" ht="15.1" hidden="1" customHeight="1">
      <c r="P226" s="413" t="s">
        <v>924</v>
      </c>
      <c r="Q226" s="416" t="s">
        <v>249</v>
      </c>
      <c r="R226" s="415">
        <v>1.7</v>
      </c>
      <c r="S226" s="415">
        <v>0.3</v>
      </c>
      <c r="T226" s="43"/>
    </row>
    <row r="227" spans="16:20" s="22" customFormat="1" ht="15.1" hidden="1" customHeight="1">
      <c r="P227" s="413" t="s">
        <v>926</v>
      </c>
      <c r="Q227" s="416" t="s">
        <v>250</v>
      </c>
      <c r="R227" s="415">
        <v>1.3</v>
      </c>
      <c r="S227" s="415">
        <v>0.2</v>
      </c>
      <c r="T227" s="43"/>
    </row>
    <row r="228" spans="16:20" s="22" customFormat="1" ht="15.1" hidden="1" customHeight="1">
      <c r="P228" s="413" t="s">
        <v>928</v>
      </c>
      <c r="Q228" s="416" t="s">
        <v>251</v>
      </c>
      <c r="R228" s="415">
        <v>1.7</v>
      </c>
      <c r="S228" s="415">
        <v>0.3</v>
      </c>
      <c r="T228" s="43"/>
    </row>
    <row r="229" spans="16:20" s="22" customFormat="1" ht="15.1" hidden="1" customHeight="1">
      <c r="P229" s="413" t="s">
        <v>938</v>
      </c>
      <c r="Q229" s="416" t="s">
        <v>594</v>
      </c>
      <c r="R229" s="415">
        <v>1.3</v>
      </c>
      <c r="S229" s="415">
        <v>0.2</v>
      </c>
      <c r="T229" s="43"/>
    </row>
    <row r="230" spans="16:20" s="22" customFormat="1" ht="15.1" hidden="1" customHeight="1">
      <c r="P230" s="413" t="s">
        <v>591</v>
      </c>
      <c r="Q230" s="416" t="s">
        <v>593</v>
      </c>
      <c r="R230" s="415">
        <v>1.7</v>
      </c>
      <c r="S230" s="415">
        <v>0.3</v>
      </c>
      <c r="T230" s="43"/>
    </row>
    <row r="231" spans="16:20" s="22" customFormat="1" ht="15.1" hidden="1" customHeight="1">
      <c r="P231" s="413" t="s">
        <v>1235</v>
      </c>
      <c r="Q231" s="416" t="s">
        <v>595</v>
      </c>
      <c r="R231" s="415">
        <v>1.3</v>
      </c>
      <c r="S231" s="415">
        <v>0.2</v>
      </c>
      <c r="T231" s="43"/>
    </row>
    <row r="232" spans="16:20" s="22" customFormat="1" ht="15.1" hidden="1" customHeight="1">
      <c r="P232" s="413" t="s">
        <v>1236</v>
      </c>
      <c r="Q232" s="416" t="s">
        <v>596</v>
      </c>
      <c r="R232" s="415">
        <v>1.3</v>
      </c>
      <c r="S232" s="415">
        <v>0.2</v>
      </c>
      <c r="T232" s="43"/>
    </row>
    <row r="233" spans="16:20" s="22" customFormat="1" ht="15.1" hidden="1" customHeight="1">
      <c r="P233" s="417"/>
      <c r="Q233" s="414"/>
      <c r="R233" s="415"/>
      <c r="S233" s="415"/>
      <c r="T233" s="43"/>
    </row>
    <row r="234" spans="16:20" s="22" customFormat="1" ht="15.1" hidden="1" customHeight="1">
      <c r="P234" s="415">
        <v>351</v>
      </c>
      <c r="Q234" s="416" t="s">
        <v>597</v>
      </c>
      <c r="R234" s="415">
        <v>1.1000000000000001</v>
      </c>
      <c r="S234" s="415">
        <v>0.25</v>
      </c>
      <c r="T234" s="43"/>
    </row>
    <row r="235" spans="16:20" s="22" customFormat="1" ht="15.1" hidden="1" customHeight="1">
      <c r="P235" s="415">
        <v>352</v>
      </c>
      <c r="Q235" s="416" t="s">
        <v>252</v>
      </c>
      <c r="R235" s="415">
        <v>1.01</v>
      </c>
      <c r="S235" s="415">
        <v>0.3</v>
      </c>
      <c r="T235" s="43"/>
    </row>
    <row r="236" spans="16:20" s="22" customFormat="1" ht="15.1" hidden="1" customHeight="1">
      <c r="P236" s="415">
        <v>353</v>
      </c>
      <c r="Q236" s="416" t="s">
        <v>598</v>
      </c>
      <c r="R236" s="415">
        <v>1.1000000000000001</v>
      </c>
      <c r="S236" s="415">
        <v>0.1</v>
      </c>
      <c r="T236" s="43"/>
    </row>
    <row r="237" spans="16:20" s="22" customFormat="1" ht="15.1" hidden="1" customHeight="1">
      <c r="P237" s="361"/>
      <c r="Q237" s="361"/>
      <c r="R237" s="361"/>
      <c r="S237" s="361"/>
      <c r="T237" s="43"/>
    </row>
    <row r="238" spans="16:20" s="22" customFormat="1" ht="15.1" hidden="1" customHeight="1">
      <c r="P238" s="413" t="s">
        <v>600</v>
      </c>
      <c r="Q238" s="416" t="s">
        <v>605</v>
      </c>
      <c r="R238" s="415">
        <v>1.1000000000000001</v>
      </c>
      <c r="S238" s="415">
        <v>0.1</v>
      </c>
      <c r="T238" s="43"/>
    </row>
    <row r="239" spans="16:20" s="22" customFormat="1" ht="15.1" hidden="1" customHeight="1">
      <c r="P239" s="413" t="s">
        <v>601</v>
      </c>
      <c r="Q239" s="416" t="s">
        <v>606</v>
      </c>
      <c r="R239" s="415">
        <v>1.1000000000000001</v>
      </c>
      <c r="S239" s="415">
        <v>0.1</v>
      </c>
      <c r="T239" s="43"/>
    </row>
    <row r="240" spans="16:20" s="22" customFormat="1" ht="15.1" hidden="1" customHeight="1">
      <c r="P240" s="413" t="s">
        <v>602</v>
      </c>
      <c r="Q240" s="416" t="s">
        <v>607</v>
      </c>
      <c r="R240" s="415">
        <v>1.1000000000000001</v>
      </c>
      <c r="S240" s="415">
        <v>0.1</v>
      </c>
      <c r="T240" s="43"/>
    </row>
    <row r="241" spans="16:20" s="22" customFormat="1" ht="15.1" hidden="1" customHeight="1">
      <c r="P241" s="413" t="s">
        <v>603</v>
      </c>
      <c r="Q241" s="416" t="s">
        <v>608</v>
      </c>
      <c r="R241" s="415">
        <v>1.1000000000000001</v>
      </c>
      <c r="S241" s="415">
        <v>0.1</v>
      </c>
      <c r="T241" s="43"/>
    </row>
    <row r="242" spans="16:20" s="22" customFormat="1" ht="15.1" hidden="1" customHeight="1">
      <c r="P242" s="413" t="s">
        <v>610</v>
      </c>
      <c r="Q242" s="416" t="s">
        <v>611</v>
      </c>
      <c r="R242" s="415">
        <v>1.7</v>
      </c>
      <c r="S242" s="415">
        <v>0.3</v>
      </c>
      <c r="T242" s="43"/>
    </row>
    <row r="243" spans="16:20" s="22" customFormat="1" ht="15.1" hidden="1" customHeight="1">
      <c r="P243" s="413" t="s">
        <v>604</v>
      </c>
      <c r="Q243" s="416" t="s">
        <v>609</v>
      </c>
      <c r="R243" s="415">
        <v>1.1000000000000001</v>
      </c>
      <c r="S243" s="415">
        <v>0.1</v>
      </c>
      <c r="T243" s="43"/>
    </row>
    <row r="244" spans="16:20" s="22" customFormat="1" ht="15.1" hidden="1" customHeight="1">
      <c r="P244" s="417"/>
      <c r="Q244" s="414"/>
      <c r="R244" s="415"/>
      <c r="S244" s="415"/>
      <c r="T244" s="43"/>
    </row>
    <row r="245" spans="16:20" s="22" customFormat="1" ht="15.1" hidden="1" customHeight="1">
      <c r="P245" s="413" t="s">
        <v>612</v>
      </c>
      <c r="Q245" s="416" t="s">
        <v>621</v>
      </c>
      <c r="R245" s="415">
        <v>1.1000000000000001</v>
      </c>
      <c r="S245" s="415">
        <v>0.1</v>
      </c>
      <c r="T245" s="43"/>
    </row>
    <row r="246" spans="16:20" s="22" customFormat="1" ht="15.1" hidden="1" customHeight="1">
      <c r="P246" s="413" t="s">
        <v>613</v>
      </c>
      <c r="Q246" s="416" t="s">
        <v>622</v>
      </c>
      <c r="R246" s="415">
        <v>1.2</v>
      </c>
      <c r="S246" s="415">
        <v>0.15</v>
      </c>
      <c r="T246" s="43"/>
    </row>
    <row r="247" spans="16:20" s="22" customFormat="1" ht="15.1" hidden="1" customHeight="1">
      <c r="P247" s="413" t="s">
        <v>614</v>
      </c>
      <c r="Q247" s="416" t="s">
        <v>623</v>
      </c>
      <c r="R247" s="415">
        <v>1.2</v>
      </c>
      <c r="S247" s="415">
        <v>0.15</v>
      </c>
      <c r="T247" s="43"/>
    </row>
    <row r="248" spans="16:20" s="22" customFormat="1" ht="15.1" hidden="1" customHeight="1">
      <c r="P248" s="413" t="s">
        <v>615</v>
      </c>
      <c r="Q248" s="416" t="s">
        <v>624</v>
      </c>
      <c r="R248" s="415">
        <v>1.2</v>
      </c>
      <c r="S248" s="415">
        <v>0.15</v>
      </c>
      <c r="T248" s="43"/>
    </row>
    <row r="249" spans="16:20" s="22" customFormat="1" ht="15.1" hidden="1" customHeight="1">
      <c r="P249" s="413" t="s">
        <v>616</v>
      </c>
      <c r="Q249" s="416" t="s">
        <v>625</v>
      </c>
      <c r="R249" s="415">
        <v>1.2</v>
      </c>
      <c r="S249" s="415">
        <v>0.15</v>
      </c>
      <c r="T249" s="43"/>
    </row>
    <row r="250" spans="16:20" s="22" customFormat="1" ht="15.1" hidden="1" customHeight="1">
      <c r="P250" s="413" t="s">
        <v>617</v>
      </c>
      <c r="Q250" s="416" t="s">
        <v>626</v>
      </c>
      <c r="R250" s="415">
        <v>1.2</v>
      </c>
      <c r="S250" s="415">
        <v>0.15</v>
      </c>
      <c r="T250" s="43"/>
    </row>
    <row r="251" spans="16:20" s="22" customFormat="1" ht="15.1" hidden="1" customHeight="1">
      <c r="P251" s="413" t="s">
        <v>618</v>
      </c>
      <c r="Q251" s="416" t="s">
        <v>627</v>
      </c>
      <c r="R251" s="415">
        <v>1.2</v>
      </c>
      <c r="S251" s="415">
        <v>0.15</v>
      </c>
      <c r="T251" s="43"/>
    </row>
    <row r="252" spans="16:20" s="22" customFormat="1" ht="15.1" hidden="1" customHeight="1">
      <c r="P252" s="413" t="s">
        <v>619</v>
      </c>
      <c r="Q252" s="416" t="s">
        <v>253</v>
      </c>
      <c r="R252" s="415">
        <v>1.2</v>
      </c>
      <c r="S252" s="415">
        <v>0.15</v>
      </c>
      <c r="T252" s="43"/>
    </row>
    <row r="253" spans="16:20" s="22" customFormat="1" ht="15.1" hidden="1" customHeight="1">
      <c r="P253" s="413" t="s">
        <v>620</v>
      </c>
      <c r="Q253" s="416" t="s">
        <v>628</v>
      </c>
      <c r="R253" s="415">
        <v>1.2</v>
      </c>
      <c r="S253" s="415">
        <v>0.15</v>
      </c>
      <c r="T253" s="43"/>
    </row>
    <row r="254" spans="16:20" s="22" customFormat="1" ht="15.1" hidden="1" customHeight="1">
      <c r="P254" s="417"/>
      <c r="Q254" s="414"/>
      <c r="R254" s="415"/>
      <c r="S254" s="415"/>
      <c r="T254" s="43"/>
    </row>
    <row r="255" spans="16:20" s="22" customFormat="1" ht="15.1" hidden="1" customHeight="1">
      <c r="P255" s="413" t="s">
        <v>1240</v>
      </c>
      <c r="Q255" s="416" t="s">
        <v>255</v>
      </c>
      <c r="R255" s="415">
        <v>1</v>
      </c>
      <c r="S255" s="415">
        <v>0.1</v>
      </c>
      <c r="T255" s="43"/>
    </row>
    <row r="256" spans="16:20" s="22" customFormat="1" ht="15.1" hidden="1" customHeight="1">
      <c r="P256" s="413" t="s">
        <v>1237</v>
      </c>
      <c r="Q256" s="416" t="s">
        <v>256</v>
      </c>
      <c r="R256" s="415">
        <v>1</v>
      </c>
      <c r="S256" s="415">
        <v>0.1</v>
      </c>
      <c r="T256" s="43"/>
    </row>
    <row r="257" spans="16:20" s="22" customFormat="1" ht="15.1" hidden="1" customHeight="1">
      <c r="P257" s="413" t="s">
        <v>1238</v>
      </c>
      <c r="Q257" s="416" t="s">
        <v>112</v>
      </c>
      <c r="R257" s="415">
        <v>1</v>
      </c>
      <c r="S257" s="415">
        <v>0.1</v>
      </c>
      <c r="T257" s="43"/>
    </row>
    <row r="258" spans="16:20" s="22" customFormat="1" ht="15.1" hidden="1" customHeight="1">
      <c r="P258" s="413" t="s">
        <v>1239</v>
      </c>
      <c r="Q258" s="416" t="s">
        <v>257</v>
      </c>
      <c r="R258" s="415">
        <v>1</v>
      </c>
      <c r="S258" s="415">
        <v>0.1</v>
      </c>
      <c r="T258" s="43"/>
    </row>
    <row r="259" spans="16:20" s="22" customFormat="1" ht="15.1" hidden="1" customHeight="1">
      <c r="P259" s="413" t="s">
        <v>629</v>
      </c>
      <c r="Q259" s="416" t="s">
        <v>646</v>
      </c>
      <c r="R259" s="415">
        <v>1</v>
      </c>
      <c r="S259" s="415">
        <v>0.1</v>
      </c>
      <c r="T259" s="43"/>
    </row>
    <row r="260" spans="16:20" s="22" customFormat="1" ht="15.1" hidden="1" customHeight="1">
      <c r="P260" s="413" t="s">
        <v>630</v>
      </c>
      <c r="Q260" s="416" t="s">
        <v>258</v>
      </c>
      <c r="R260" s="415">
        <v>1</v>
      </c>
      <c r="S260" s="415">
        <v>0.1</v>
      </c>
      <c r="T260" s="43"/>
    </row>
    <row r="261" spans="16:20" s="22" customFormat="1" ht="15.1" hidden="1" customHeight="1">
      <c r="P261" s="413" t="s">
        <v>631</v>
      </c>
      <c r="Q261" s="416" t="s">
        <v>647</v>
      </c>
      <c r="R261" s="415">
        <v>1</v>
      </c>
      <c r="S261" s="415">
        <v>0.1</v>
      </c>
      <c r="T261" s="43"/>
    </row>
    <row r="262" spans="16:20" s="22" customFormat="1" ht="15.1" hidden="1" customHeight="1">
      <c r="P262" s="413" t="s">
        <v>632</v>
      </c>
      <c r="Q262" s="416" t="s">
        <v>648</v>
      </c>
      <c r="R262" s="415">
        <v>1</v>
      </c>
      <c r="S262" s="415">
        <v>0.1</v>
      </c>
      <c r="T262" s="43"/>
    </row>
    <row r="263" spans="16:20" s="22" customFormat="1" ht="15.1" hidden="1" customHeight="1">
      <c r="P263" s="413" t="s">
        <v>633</v>
      </c>
      <c r="Q263" s="416" t="s">
        <v>649</v>
      </c>
      <c r="R263" s="415">
        <v>1</v>
      </c>
      <c r="S263" s="415">
        <v>0.1</v>
      </c>
      <c r="T263" s="43"/>
    </row>
    <row r="264" spans="16:20" s="22" customFormat="1" ht="15.1" hidden="1" customHeight="1">
      <c r="P264" s="413" t="s">
        <v>634</v>
      </c>
      <c r="Q264" s="416" t="s">
        <v>650</v>
      </c>
      <c r="R264" s="415">
        <v>1</v>
      </c>
      <c r="S264" s="415">
        <v>0.1</v>
      </c>
      <c r="T264" s="43"/>
    </row>
    <row r="265" spans="16:20" s="22" customFormat="1" ht="15.1" hidden="1" customHeight="1">
      <c r="P265" s="413" t="s">
        <v>635</v>
      </c>
      <c r="Q265" s="416" t="s">
        <v>651</v>
      </c>
      <c r="R265" s="415">
        <v>1</v>
      </c>
      <c r="S265" s="415">
        <v>0.1</v>
      </c>
      <c r="T265" s="43"/>
    </row>
    <row r="266" spans="16:20" s="22" customFormat="1" ht="15.1" hidden="1" customHeight="1">
      <c r="P266" s="413" t="s">
        <v>636</v>
      </c>
      <c r="Q266" s="416" t="s">
        <v>652</v>
      </c>
      <c r="R266" s="415">
        <v>1</v>
      </c>
      <c r="S266" s="415">
        <v>0.1</v>
      </c>
      <c r="T266" s="43"/>
    </row>
    <row r="267" spans="16:20" s="22" customFormat="1" ht="15.1" hidden="1" customHeight="1">
      <c r="P267" s="413" t="s">
        <v>637</v>
      </c>
      <c r="Q267" s="416" t="s">
        <v>312</v>
      </c>
      <c r="R267" s="415">
        <v>1</v>
      </c>
      <c r="S267" s="415">
        <v>0.1</v>
      </c>
      <c r="T267" s="43"/>
    </row>
    <row r="268" spans="16:20" s="22" customFormat="1" ht="15.1" hidden="1" customHeight="1">
      <c r="P268" s="413" t="s">
        <v>638</v>
      </c>
      <c r="Q268" s="416" t="s">
        <v>653</v>
      </c>
      <c r="R268" s="415">
        <v>1</v>
      </c>
      <c r="S268" s="415">
        <v>0.1</v>
      </c>
      <c r="T268" s="43"/>
    </row>
    <row r="269" spans="16:20" s="22" customFormat="1" ht="15.1" hidden="1" customHeight="1">
      <c r="P269" s="413" t="s">
        <v>639</v>
      </c>
      <c r="Q269" s="416" t="s">
        <v>654</v>
      </c>
      <c r="R269" s="415">
        <v>1</v>
      </c>
      <c r="S269" s="415">
        <v>0.1</v>
      </c>
      <c r="T269" s="43"/>
    </row>
    <row r="270" spans="16:20" s="22" customFormat="1" ht="15.1" hidden="1" customHeight="1">
      <c r="P270" s="413" t="s">
        <v>640</v>
      </c>
      <c r="Q270" s="416" t="s">
        <v>655</v>
      </c>
      <c r="R270" s="415">
        <v>1</v>
      </c>
      <c r="S270" s="415">
        <v>0.1</v>
      </c>
      <c r="T270" s="43"/>
    </row>
    <row r="271" spans="16:20" s="22" customFormat="1" ht="15.1" hidden="1" customHeight="1">
      <c r="P271" s="413" t="s">
        <v>641</v>
      </c>
      <c r="Q271" s="416" t="s">
        <v>656</v>
      </c>
      <c r="R271" s="415">
        <v>1</v>
      </c>
      <c r="S271" s="415">
        <v>0.1</v>
      </c>
      <c r="T271" s="43"/>
    </row>
    <row r="272" spans="16:20" s="22" customFormat="1" ht="15.1" hidden="1" customHeight="1">
      <c r="P272" s="413" t="s">
        <v>642</v>
      </c>
      <c r="Q272" s="416" t="s">
        <v>657</v>
      </c>
      <c r="R272" s="415">
        <v>1</v>
      </c>
      <c r="S272" s="415">
        <v>0.1</v>
      </c>
      <c r="T272" s="43"/>
    </row>
    <row r="273" spans="16:20" s="22" customFormat="1" ht="15.1" hidden="1" customHeight="1">
      <c r="P273" s="413" t="s">
        <v>643</v>
      </c>
      <c r="Q273" s="416" t="s">
        <v>658</v>
      </c>
      <c r="R273" s="415">
        <v>1</v>
      </c>
      <c r="S273" s="415">
        <v>0.1</v>
      </c>
      <c r="T273" s="43"/>
    </row>
    <row r="274" spans="16:20" s="22" customFormat="1" ht="15.1" hidden="1" customHeight="1">
      <c r="P274" s="413" t="s">
        <v>644</v>
      </c>
      <c r="Q274" s="416" t="s">
        <v>659</v>
      </c>
      <c r="R274" s="415">
        <v>1</v>
      </c>
      <c r="S274" s="415">
        <v>0.1</v>
      </c>
      <c r="T274" s="43"/>
    </row>
    <row r="275" spans="16:20" s="22" customFormat="1" ht="15.1" hidden="1" customHeight="1">
      <c r="P275" s="413" t="s">
        <v>645</v>
      </c>
      <c r="Q275" s="416" t="s">
        <v>660</v>
      </c>
      <c r="R275" s="415">
        <v>1</v>
      </c>
      <c r="S275" s="415">
        <v>0.1</v>
      </c>
      <c r="T275" s="43"/>
    </row>
    <row r="276" spans="16:20" s="22" customFormat="1" ht="15.1" hidden="1" customHeight="1">
      <c r="P276" s="417"/>
      <c r="Q276" s="414"/>
      <c r="R276" s="415"/>
      <c r="S276" s="415"/>
      <c r="T276" s="43"/>
    </row>
    <row r="277" spans="16:20" s="22" customFormat="1" ht="15.1" hidden="1" customHeight="1">
      <c r="P277" s="413" t="s">
        <v>661</v>
      </c>
      <c r="Q277" s="416" t="s">
        <v>666</v>
      </c>
      <c r="R277" s="415">
        <v>1.1499999999999999</v>
      </c>
      <c r="S277" s="415">
        <v>0.15</v>
      </c>
      <c r="T277" s="43"/>
    </row>
    <row r="278" spans="16:20" s="22" customFormat="1" ht="15.1" hidden="1" customHeight="1">
      <c r="P278" s="413" t="s">
        <v>662</v>
      </c>
      <c r="Q278" s="416" t="s">
        <v>667</v>
      </c>
      <c r="R278" s="415">
        <v>1.1499999999999999</v>
      </c>
      <c r="S278" s="415">
        <v>0.15</v>
      </c>
      <c r="T278" s="43"/>
    </row>
    <row r="279" spans="16:20" s="22" customFormat="1" ht="15.1" hidden="1" customHeight="1">
      <c r="P279" s="413" t="s">
        <v>663</v>
      </c>
      <c r="Q279" s="416" t="s">
        <v>668</v>
      </c>
      <c r="R279" s="415">
        <v>1.1499999999999999</v>
      </c>
      <c r="S279" s="415">
        <v>0.15</v>
      </c>
      <c r="T279" s="43"/>
    </row>
    <row r="280" spans="16:20" s="22" customFormat="1" ht="15.1" hidden="1" customHeight="1">
      <c r="P280" s="413" t="s">
        <v>664</v>
      </c>
      <c r="Q280" s="416" t="s">
        <v>669</v>
      </c>
      <c r="R280" s="415">
        <v>1.1499999999999999</v>
      </c>
      <c r="S280" s="415">
        <v>0.15</v>
      </c>
      <c r="T280" s="43"/>
    </row>
    <row r="281" spans="16:20" s="22" customFormat="1" ht="15.1" hidden="1" customHeight="1">
      <c r="P281" s="413" t="s">
        <v>665</v>
      </c>
      <c r="Q281" s="416" t="s">
        <v>670</v>
      </c>
      <c r="R281" s="415">
        <v>1.1499999999999999</v>
      </c>
      <c r="S281" s="415">
        <v>0.15</v>
      </c>
      <c r="T281" s="43"/>
    </row>
    <row r="282" spans="16:20" s="22" customFormat="1" ht="15.1" hidden="1" customHeight="1">
      <c r="P282" s="413" t="s">
        <v>254</v>
      </c>
      <c r="Q282" s="416" t="s">
        <v>671</v>
      </c>
      <c r="R282" s="415">
        <v>1.1499999999999999</v>
      </c>
      <c r="S282" s="415">
        <v>0.15</v>
      </c>
      <c r="T282" s="43"/>
    </row>
    <row r="283" spans="16:20" s="22" customFormat="1" ht="15.1" hidden="1" customHeight="1">
      <c r="P283" s="413" t="s">
        <v>1241</v>
      </c>
      <c r="Q283" s="416" t="s">
        <v>672</v>
      </c>
      <c r="R283" s="415">
        <v>1.1499999999999999</v>
      </c>
      <c r="S283" s="415">
        <v>0.15</v>
      </c>
      <c r="T283" s="43"/>
    </row>
    <row r="284" spans="16:20" s="22" customFormat="1" ht="15.1" hidden="1" customHeight="1">
      <c r="P284" s="413" t="s">
        <v>1242</v>
      </c>
      <c r="Q284" s="416" t="s">
        <v>673</v>
      </c>
      <c r="R284" s="415">
        <v>1.1499999999999999</v>
      </c>
      <c r="S284" s="415">
        <v>0.15</v>
      </c>
      <c r="T284" s="43"/>
    </row>
    <row r="285" spans="16:20" s="22" customFormat="1" ht="15.1" hidden="1" customHeight="1">
      <c r="P285" s="413" t="s">
        <v>1243</v>
      </c>
      <c r="Q285" s="416" t="s">
        <v>674</v>
      </c>
      <c r="R285" s="415">
        <v>1.1499999999999999</v>
      </c>
      <c r="S285" s="415">
        <v>0.15</v>
      </c>
      <c r="T285" s="43"/>
    </row>
    <row r="286" spans="16:20" s="22" customFormat="1" ht="15.1" hidden="1" customHeight="1">
      <c r="P286" s="413" t="s">
        <v>1244</v>
      </c>
      <c r="Q286" s="416" t="s">
        <v>675</v>
      </c>
      <c r="R286" s="415">
        <v>1.1499999999999999</v>
      </c>
      <c r="S286" s="415">
        <v>0.15</v>
      </c>
      <c r="T286" s="43"/>
    </row>
    <row r="287" spans="16:20" s="22" customFormat="1" ht="15.1" hidden="1" customHeight="1">
      <c r="P287" s="413" t="s">
        <v>1245</v>
      </c>
      <c r="Q287" s="416" t="s">
        <v>676</v>
      </c>
      <c r="R287" s="415">
        <v>1.1499999999999999</v>
      </c>
      <c r="S287" s="415">
        <v>0.15</v>
      </c>
      <c r="T287" s="43"/>
    </row>
    <row r="288" spans="16:20" s="22" customFormat="1" ht="15.1" hidden="1" customHeight="1">
      <c r="P288" s="413" t="s">
        <v>1247</v>
      </c>
      <c r="Q288" s="416" t="s">
        <v>677</v>
      </c>
      <c r="R288" s="415">
        <v>1.1499999999999999</v>
      </c>
      <c r="S288" s="415">
        <v>0.15</v>
      </c>
      <c r="T288" s="43"/>
    </row>
    <row r="289" spans="16:20" s="22" customFormat="1" ht="15.1" hidden="1" customHeight="1">
      <c r="P289" s="413" t="s">
        <v>1246</v>
      </c>
      <c r="Q289" s="416" t="s">
        <v>678</v>
      </c>
      <c r="R289" s="415">
        <v>1.1499999999999999</v>
      </c>
      <c r="S289" s="415">
        <v>0.15</v>
      </c>
      <c r="T289" s="43"/>
    </row>
    <row r="290" spans="16:20" s="22" customFormat="1" ht="15.1" hidden="1" customHeight="1">
      <c r="P290" s="413" t="s">
        <v>679</v>
      </c>
      <c r="Q290" s="416" t="s">
        <v>681</v>
      </c>
      <c r="R290" s="415">
        <v>1</v>
      </c>
      <c r="S290" s="415">
        <v>0.05</v>
      </c>
      <c r="T290" s="45"/>
    </row>
    <row r="291" spans="16:20" s="22" customFormat="1" ht="15.1" hidden="1" customHeight="1">
      <c r="P291" s="413" t="s">
        <v>680</v>
      </c>
      <c r="Q291" s="416" t="s">
        <v>682</v>
      </c>
      <c r="R291" s="415">
        <v>1</v>
      </c>
      <c r="S291" s="415">
        <v>0.05</v>
      </c>
      <c r="T291" s="43"/>
    </row>
    <row r="292" spans="16:20" s="22" customFormat="1" ht="15.1" hidden="1" customHeight="1">
      <c r="P292" s="417"/>
      <c r="Q292" s="414"/>
      <c r="R292" s="415"/>
      <c r="S292" s="415"/>
      <c r="T292" s="43"/>
    </row>
    <row r="293" spans="16:20" s="22" customFormat="1" ht="15.1" hidden="1" customHeight="1">
      <c r="P293" s="413" t="s">
        <v>1249</v>
      </c>
      <c r="Q293" s="416" t="s">
        <v>120</v>
      </c>
      <c r="R293" s="415">
        <v>1.1000000000000001</v>
      </c>
      <c r="S293" s="415">
        <v>0.1</v>
      </c>
      <c r="T293" s="43"/>
    </row>
    <row r="294" spans="16:20" s="22" customFormat="1" ht="15.1" hidden="1" customHeight="1">
      <c r="P294" s="413" t="s">
        <v>1248</v>
      </c>
      <c r="Q294" s="416" t="s">
        <v>121</v>
      </c>
      <c r="R294" s="415">
        <v>1.1000000000000001</v>
      </c>
      <c r="S294" s="415">
        <v>0.1</v>
      </c>
      <c r="T294" s="43"/>
    </row>
    <row r="295" spans="16:20" s="22" customFormat="1" ht="15.1" hidden="1" customHeight="1">
      <c r="P295" s="413" t="s">
        <v>1250</v>
      </c>
      <c r="Q295" s="416" t="s">
        <v>122</v>
      </c>
      <c r="R295" s="415">
        <v>1.1000000000000001</v>
      </c>
      <c r="S295" s="415">
        <v>0.1</v>
      </c>
      <c r="T295" s="43"/>
    </row>
    <row r="296" spans="16:20" s="22" customFormat="1" ht="15.1" hidden="1" customHeight="1">
      <c r="P296" s="413" t="s">
        <v>683</v>
      </c>
      <c r="Q296" s="416" t="s">
        <v>123</v>
      </c>
      <c r="R296" s="415">
        <v>1.1000000000000001</v>
      </c>
      <c r="S296" s="415">
        <v>0.1</v>
      </c>
      <c r="T296" s="45"/>
    </row>
    <row r="297" spans="16:20" s="22" customFormat="1" ht="15.1" hidden="1" customHeight="1">
      <c r="P297" s="413" t="s">
        <v>684</v>
      </c>
      <c r="Q297" s="416" t="s">
        <v>124</v>
      </c>
      <c r="R297" s="415">
        <v>1</v>
      </c>
      <c r="S297" s="415">
        <v>0.1</v>
      </c>
      <c r="T297" s="43"/>
    </row>
    <row r="298" spans="16:20" s="22" customFormat="1" ht="15.1" hidden="1" customHeight="1">
      <c r="P298" s="413" t="s">
        <v>685</v>
      </c>
      <c r="Q298" s="416" t="s">
        <v>125</v>
      </c>
      <c r="R298" s="415">
        <v>1</v>
      </c>
      <c r="S298" s="415">
        <v>0.1</v>
      </c>
      <c r="T298" s="45"/>
    </row>
    <row r="299" spans="16:20" s="22" customFormat="1" ht="15.1" hidden="1" customHeight="1">
      <c r="P299" s="413" t="s">
        <v>686</v>
      </c>
      <c r="Q299" s="416" t="s">
        <v>126</v>
      </c>
      <c r="R299" s="415">
        <v>1</v>
      </c>
      <c r="S299" s="415">
        <v>0.1</v>
      </c>
      <c r="T299" s="43"/>
    </row>
    <row r="300" spans="16:20" s="22" customFormat="1" ht="15.1" hidden="1" customHeight="1">
      <c r="P300" s="415">
        <v>581</v>
      </c>
      <c r="Q300" s="416" t="s">
        <v>132</v>
      </c>
      <c r="R300" s="415">
        <v>1.1000000000000001</v>
      </c>
      <c r="S300" s="415">
        <v>0.15</v>
      </c>
      <c r="T300" s="45"/>
    </row>
    <row r="301" spans="16:20" s="22" customFormat="1" ht="15.1" hidden="1" customHeight="1">
      <c r="P301" s="415">
        <v>582</v>
      </c>
      <c r="Q301" s="416" t="s">
        <v>133</v>
      </c>
      <c r="R301" s="415">
        <v>1.3</v>
      </c>
      <c r="S301" s="415">
        <v>0.2</v>
      </c>
      <c r="T301" s="43"/>
    </row>
    <row r="302" spans="16:20" s="22" customFormat="1" ht="15.1" hidden="1" customHeight="1">
      <c r="P302" s="415">
        <v>591</v>
      </c>
      <c r="Q302" s="416" t="s">
        <v>134</v>
      </c>
      <c r="R302" s="415">
        <v>1.1000000000000001</v>
      </c>
      <c r="S302" s="415">
        <v>0.1</v>
      </c>
      <c r="T302" s="43"/>
    </row>
    <row r="303" spans="16:20" s="22" customFormat="1" ht="15.1" hidden="1" customHeight="1">
      <c r="P303" s="415">
        <v>592</v>
      </c>
      <c r="Q303" s="416" t="s">
        <v>135</v>
      </c>
      <c r="R303" s="415">
        <v>1.1000000000000001</v>
      </c>
      <c r="S303" s="415">
        <v>0.15</v>
      </c>
      <c r="T303" s="43"/>
    </row>
    <row r="304" spans="16:20" s="22" customFormat="1" ht="15.1" hidden="1" customHeight="1">
      <c r="P304" s="413" t="s">
        <v>1255</v>
      </c>
      <c r="Q304" s="416" t="s">
        <v>136</v>
      </c>
      <c r="R304" s="415">
        <v>1.1000000000000001</v>
      </c>
      <c r="S304" s="415">
        <v>0.15</v>
      </c>
      <c r="T304" s="43"/>
    </row>
    <row r="305" spans="16:20" s="22" customFormat="1" ht="15.1" hidden="1" customHeight="1">
      <c r="P305" s="413" t="s">
        <v>1251</v>
      </c>
      <c r="Q305" s="416" t="s">
        <v>137</v>
      </c>
      <c r="R305" s="415">
        <v>1.1000000000000001</v>
      </c>
      <c r="S305" s="415">
        <v>0.15</v>
      </c>
      <c r="T305" s="43"/>
    </row>
    <row r="306" spans="16:20" s="22" customFormat="1" ht="15.1" hidden="1" customHeight="1">
      <c r="P306" s="413" t="s">
        <v>1252</v>
      </c>
      <c r="Q306" s="416" t="s">
        <v>138</v>
      </c>
      <c r="R306" s="415">
        <v>1.1000000000000001</v>
      </c>
      <c r="S306" s="415">
        <v>0.15</v>
      </c>
      <c r="T306" s="45"/>
    </row>
    <row r="307" spans="16:20" s="22" customFormat="1" ht="15.1" hidden="1" customHeight="1">
      <c r="P307" s="413" t="s">
        <v>1253</v>
      </c>
      <c r="Q307" s="416" t="s">
        <v>139</v>
      </c>
      <c r="R307" s="415">
        <v>1.1000000000000001</v>
      </c>
      <c r="S307" s="415">
        <v>0.15</v>
      </c>
      <c r="T307" s="43"/>
    </row>
    <row r="308" spans="16:20" s="22" customFormat="1" ht="15.1" hidden="1" customHeight="1">
      <c r="P308" s="413" t="s">
        <v>129</v>
      </c>
      <c r="Q308" s="416" t="s">
        <v>140</v>
      </c>
      <c r="R308" s="415">
        <v>1.1000000000000001</v>
      </c>
      <c r="S308" s="415">
        <v>0.15</v>
      </c>
      <c r="T308" s="43"/>
    </row>
    <row r="309" spans="16:20" s="22" customFormat="1" ht="15.1" hidden="1" customHeight="1">
      <c r="P309" s="413" t="s">
        <v>130</v>
      </c>
      <c r="Q309" s="416" t="s">
        <v>141</v>
      </c>
      <c r="R309" s="415">
        <v>1.1000000000000001</v>
      </c>
      <c r="S309" s="415">
        <v>0.15</v>
      </c>
      <c r="T309" s="43"/>
    </row>
    <row r="310" spans="16:20" s="22" customFormat="1" ht="15.1" hidden="1" customHeight="1">
      <c r="P310" s="413" t="s">
        <v>128</v>
      </c>
      <c r="Q310" s="416" t="s">
        <v>142</v>
      </c>
      <c r="R310" s="415">
        <v>1.3</v>
      </c>
      <c r="S310" s="415">
        <v>0.2</v>
      </c>
      <c r="T310" s="43"/>
    </row>
    <row r="311" spans="16:20" s="22" customFormat="1" ht="15.1" hidden="1" customHeight="1">
      <c r="P311" s="413" t="s">
        <v>1254</v>
      </c>
      <c r="Q311" s="416" t="s">
        <v>143</v>
      </c>
      <c r="R311" s="415">
        <v>1.3</v>
      </c>
      <c r="S311" s="415">
        <v>0.2</v>
      </c>
      <c r="T311" s="45"/>
    </row>
    <row r="312" spans="16:20" s="22" customFormat="1" ht="15.1" hidden="1" customHeight="1">
      <c r="P312" s="413" t="s">
        <v>131</v>
      </c>
      <c r="Q312" s="416" t="s">
        <v>144</v>
      </c>
      <c r="R312" s="415">
        <v>1.1000000000000001</v>
      </c>
      <c r="S312" s="415">
        <v>0.1</v>
      </c>
      <c r="T312" s="43"/>
    </row>
    <row r="313" spans="16:20" s="22" customFormat="1" ht="15.1" hidden="1" customHeight="1">
      <c r="P313" s="417"/>
      <c r="Q313" s="414"/>
      <c r="R313" s="415"/>
      <c r="S313" s="415"/>
      <c r="T313" s="43"/>
    </row>
    <row r="314" spans="16:20" s="22" customFormat="1" ht="15.1" hidden="1" customHeight="1">
      <c r="P314" s="413" t="s">
        <v>146</v>
      </c>
      <c r="Q314" s="416" t="s">
        <v>156</v>
      </c>
      <c r="R314" s="415">
        <v>1.5</v>
      </c>
      <c r="S314" s="415">
        <v>0.2</v>
      </c>
      <c r="T314" s="43"/>
    </row>
    <row r="315" spans="16:20" s="22" customFormat="1" ht="15.1" hidden="1" customHeight="1">
      <c r="P315" s="413" t="s">
        <v>147</v>
      </c>
      <c r="Q315" s="416" t="s">
        <v>157</v>
      </c>
      <c r="R315" s="415">
        <v>1.5</v>
      </c>
      <c r="S315" s="415">
        <v>0.2</v>
      </c>
      <c r="T315" s="43"/>
    </row>
    <row r="316" spans="16:20" s="22" customFormat="1" ht="15.1" hidden="1" customHeight="1">
      <c r="P316" s="413" t="s">
        <v>148</v>
      </c>
      <c r="Q316" s="416" t="s">
        <v>158</v>
      </c>
      <c r="R316" s="415">
        <v>1.5</v>
      </c>
      <c r="S316" s="415">
        <v>0.2</v>
      </c>
      <c r="T316" s="43"/>
    </row>
    <row r="317" spans="16:20" s="22" customFormat="1" ht="25.35" hidden="1">
      <c r="P317" s="413" t="s">
        <v>149</v>
      </c>
      <c r="Q317" s="416" t="s">
        <v>159</v>
      </c>
      <c r="R317" s="415">
        <v>1.1000000000000001</v>
      </c>
      <c r="S317" s="415">
        <v>0.1</v>
      </c>
      <c r="T317" s="43"/>
    </row>
    <row r="318" spans="16:20" s="22" customFormat="1" hidden="1">
      <c r="P318" s="413" t="s">
        <v>150</v>
      </c>
      <c r="Q318" s="416" t="s">
        <v>160</v>
      </c>
      <c r="R318" s="415">
        <v>1.5</v>
      </c>
      <c r="S318" s="415">
        <v>0.2</v>
      </c>
    </row>
    <row r="319" spans="16:20" s="22" customFormat="1" hidden="1">
      <c r="P319" s="413" t="s">
        <v>151</v>
      </c>
      <c r="Q319" s="416" t="s">
        <v>161</v>
      </c>
      <c r="R319" s="415">
        <v>1.5</v>
      </c>
      <c r="S319" s="415">
        <v>0.2</v>
      </c>
    </row>
    <row r="320" spans="16:20" s="22" customFormat="1" hidden="1">
      <c r="P320" s="413" t="s">
        <v>152</v>
      </c>
      <c r="Q320" s="416" t="s">
        <v>162</v>
      </c>
      <c r="R320" s="415">
        <v>1.5</v>
      </c>
      <c r="S320" s="415">
        <v>0.2</v>
      </c>
    </row>
    <row r="321" spans="16:19" s="22" customFormat="1" ht="25.35" hidden="1">
      <c r="P321" s="413" t="s">
        <v>153</v>
      </c>
      <c r="Q321" s="416" t="s">
        <v>163</v>
      </c>
      <c r="R321" s="415">
        <v>1.5</v>
      </c>
      <c r="S321" s="415">
        <v>0.2</v>
      </c>
    </row>
    <row r="322" spans="16:19" s="22" customFormat="1" ht="25.35" hidden="1">
      <c r="P322" s="413" t="s">
        <v>154</v>
      </c>
      <c r="Q322" s="416" t="s">
        <v>164</v>
      </c>
      <c r="R322" s="415">
        <v>1.5</v>
      </c>
      <c r="S322" s="415">
        <v>0.2</v>
      </c>
    </row>
    <row r="323" spans="16:19" s="22" customFormat="1" hidden="1">
      <c r="P323" s="413" t="s">
        <v>155</v>
      </c>
      <c r="Q323" s="416" t="s">
        <v>165</v>
      </c>
      <c r="R323" s="415">
        <v>1.5</v>
      </c>
      <c r="S323" s="415">
        <v>0.2</v>
      </c>
    </row>
    <row r="324" spans="16:19" s="22" customFormat="1" hidden="1">
      <c r="P324" s="361"/>
      <c r="Q324" s="361"/>
      <c r="R324" s="361"/>
      <c r="S324" s="361"/>
    </row>
    <row r="325" spans="16:19" s="22" customFormat="1" hidden="1">
      <c r="P325" s="413" t="s">
        <v>166</v>
      </c>
      <c r="Q325" s="416" t="s">
        <v>169</v>
      </c>
      <c r="R325" s="415">
        <v>1.1000000000000001</v>
      </c>
      <c r="S325" s="415">
        <v>0.1</v>
      </c>
    </row>
    <row r="326" spans="16:19" s="22" customFormat="1" hidden="1">
      <c r="P326" s="413" t="s">
        <v>167</v>
      </c>
      <c r="Q326" s="416" t="s">
        <v>170</v>
      </c>
      <c r="R326" s="415">
        <v>1.1000000000000001</v>
      </c>
      <c r="S326" s="415">
        <v>0.1</v>
      </c>
    </row>
    <row r="327" spans="16:19" s="22" customFormat="1" ht="25.35" hidden="1">
      <c r="P327" s="413" t="s">
        <v>168</v>
      </c>
      <c r="Q327" s="416" t="s">
        <v>171</v>
      </c>
      <c r="R327" s="415">
        <v>1</v>
      </c>
      <c r="S327" s="415">
        <v>0.05</v>
      </c>
    </row>
    <row r="328" spans="16:19" s="22" customFormat="1" hidden="1">
      <c r="P328" s="413"/>
      <c r="Q328" s="415"/>
      <c r="R328" s="415"/>
      <c r="S328" s="415"/>
    </row>
    <row r="329" spans="16:19" s="22" customFormat="1" hidden="1">
      <c r="P329" s="413" t="s">
        <v>173</v>
      </c>
      <c r="Q329" s="416" t="s">
        <v>175</v>
      </c>
      <c r="R329" s="415">
        <v>1</v>
      </c>
      <c r="S329" s="415">
        <v>0.05</v>
      </c>
    </row>
    <row r="330" spans="16:19" s="22" customFormat="1" ht="25.35" hidden="1">
      <c r="P330" s="413" t="s">
        <v>174</v>
      </c>
      <c r="Q330" s="416" t="s">
        <v>176</v>
      </c>
      <c r="R330" s="415">
        <v>1</v>
      </c>
      <c r="S330" s="415">
        <v>0.05</v>
      </c>
    </row>
    <row r="331" spans="16:19" s="22" customFormat="1" hidden="1">
      <c r="P331" s="413" t="s">
        <v>1257</v>
      </c>
      <c r="Q331" s="416" t="s">
        <v>177</v>
      </c>
      <c r="R331" s="415">
        <v>1</v>
      </c>
      <c r="S331" s="415">
        <v>0.05</v>
      </c>
    </row>
    <row r="332" spans="16:19" s="22" customFormat="1" hidden="1">
      <c r="P332" s="413" t="s">
        <v>1256</v>
      </c>
      <c r="Q332" s="416" t="s">
        <v>178</v>
      </c>
      <c r="R332" s="415">
        <v>1</v>
      </c>
      <c r="S332" s="415">
        <v>0.05</v>
      </c>
    </row>
    <row r="333" spans="16:19" s="22" customFormat="1" ht="25.35" hidden="1">
      <c r="P333" s="413" t="s">
        <v>1258</v>
      </c>
      <c r="Q333" s="416" t="s">
        <v>317</v>
      </c>
      <c r="R333" s="415">
        <v>1</v>
      </c>
      <c r="S333" s="415">
        <v>0.05</v>
      </c>
    </row>
    <row r="334" spans="16:19" s="22" customFormat="1" hidden="1">
      <c r="P334" s="415">
        <v>712</v>
      </c>
      <c r="Q334" s="416" t="s">
        <v>179</v>
      </c>
      <c r="R334" s="415">
        <v>1.2</v>
      </c>
      <c r="S334" s="415">
        <v>0.15</v>
      </c>
    </row>
    <row r="335" spans="16:19" s="22" customFormat="1" ht="25.35" hidden="1">
      <c r="P335" s="413" t="s">
        <v>1260</v>
      </c>
      <c r="Q335" s="416" t="s">
        <v>113</v>
      </c>
      <c r="R335" s="415">
        <v>1.1499999999999999</v>
      </c>
      <c r="S335" s="415">
        <v>0.2</v>
      </c>
    </row>
    <row r="336" spans="16:19" s="22" customFormat="1" ht="25.35" hidden="1">
      <c r="P336" s="413" t="s">
        <v>1259</v>
      </c>
      <c r="Q336" s="416" t="s">
        <v>316</v>
      </c>
      <c r="R336" s="415">
        <v>1.1499999999999999</v>
      </c>
      <c r="S336" s="415">
        <v>0.2</v>
      </c>
    </row>
    <row r="337" spans="16:19" s="22" customFormat="1" hidden="1">
      <c r="P337" s="415">
        <v>731</v>
      </c>
      <c r="Q337" s="416" t="s">
        <v>180</v>
      </c>
      <c r="R337" s="415">
        <v>1.2</v>
      </c>
      <c r="S337" s="415">
        <v>0.15</v>
      </c>
    </row>
    <row r="338" spans="16:19" s="22" customFormat="1" hidden="1">
      <c r="P338" s="415">
        <v>732</v>
      </c>
      <c r="Q338" s="416" t="s">
        <v>181</v>
      </c>
      <c r="R338" s="415">
        <v>1</v>
      </c>
      <c r="S338" s="415">
        <v>0.05</v>
      </c>
    </row>
    <row r="339" spans="16:19" s="22" customFormat="1" hidden="1">
      <c r="P339" s="413" t="s">
        <v>1261</v>
      </c>
      <c r="Q339" s="416" t="s">
        <v>182</v>
      </c>
      <c r="R339" s="415">
        <v>1.2</v>
      </c>
      <c r="S339" s="415">
        <v>0.15</v>
      </c>
    </row>
    <row r="340" spans="16:19" s="22" customFormat="1" hidden="1">
      <c r="P340" s="415">
        <v>742</v>
      </c>
      <c r="Q340" s="416" t="s">
        <v>185</v>
      </c>
      <c r="R340" s="415">
        <v>1.1000000000000001</v>
      </c>
      <c r="S340" s="415">
        <v>0.1</v>
      </c>
    </row>
    <row r="341" spans="16:19" s="22" customFormat="1" hidden="1">
      <c r="P341" s="413" t="s">
        <v>1262</v>
      </c>
      <c r="Q341" s="416" t="s">
        <v>183</v>
      </c>
      <c r="R341" s="415">
        <v>1.2</v>
      </c>
      <c r="S341" s="415">
        <v>0.15</v>
      </c>
    </row>
    <row r="342" spans="16:19" s="22" customFormat="1" ht="25.35" hidden="1">
      <c r="P342" s="413" t="s">
        <v>172</v>
      </c>
      <c r="Q342" s="416" t="s">
        <v>184</v>
      </c>
      <c r="R342" s="415">
        <v>1.2</v>
      </c>
      <c r="S342" s="415">
        <v>0.15</v>
      </c>
    </row>
    <row r="343" spans="16:19" s="22" customFormat="1" hidden="1">
      <c r="P343" s="415">
        <v>750</v>
      </c>
      <c r="Q343" s="416" t="s">
        <v>186</v>
      </c>
      <c r="R343" s="415">
        <v>1.5</v>
      </c>
      <c r="S343" s="415">
        <v>0.2</v>
      </c>
    </row>
    <row r="344" spans="16:19" s="22" customFormat="1" hidden="1">
      <c r="P344" s="417"/>
      <c r="Q344" s="414"/>
      <c r="R344" s="415"/>
      <c r="S344" s="415"/>
    </row>
    <row r="345" spans="16:19" s="22" customFormat="1" hidden="1">
      <c r="P345" s="413" t="s">
        <v>187</v>
      </c>
      <c r="Q345" s="416" t="s">
        <v>204</v>
      </c>
      <c r="R345" s="415">
        <v>1.1000000000000001</v>
      </c>
      <c r="S345" s="415">
        <v>0.1</v>
      </c>
    </row>
    <row r="346" spans="16:19" s="22" customFormat="1" hidden="1">
      <c r="P346" s="413" t="s">
        <v>188</v>
      </c>
      <c r="Q346" s="416" t="s">
        <v>205</v>
      </c>
      <c r="R346" s="415">
        <v>1.1000000000000001</v>
      </c>
      <c r="S346" s="415">
        <v>0.1</v>
      </c>
    </row>
    <row r="347" spans="16:19" s="22" customFormat="1" ht="25.35" hidden="1">
      <c r="P347" s="413" t="s">
        <v>189</v>
      </c>
      <c r="Q347" s="416" t="s">
        <v>206</v>
      </c>
      <c r="R347" s="415">
        <v>1.1000000000000001</v>
      </c>
      <c r="S347" s="415">
        <v>0.1</v>
      </c>
    </row>
    <row r="348" spans="16:19" s="22" customFormat="1" ht="25.35" hidden="1">
      <c r="P348" s="415">
        <v>774</v>
      </c>
      <c r="Q348" s="416" t="s">
        <v>207</v>
      </c>
      <c r="R348" s="415">
        <v>1</v>
      </c>
      <c r="S348" s="415">
        <v>0.05</v>
      </c>
    </row>
    <row r="349" spans="16:19" s="22" customFormat="1" hidden="1">
      <c r="P349" s="413" t="s">
        <v>191</v>
      </c>
      <c r="Q349" s="416" t="s">
        <v>208</v>
      </c>
      <c r="R349" s="415">
        <v>1.2</v>
      </c>
      <c r="S349" s="415">
        <v>0.15</v>
      </c>
    </row>
    <row r="350" spans="16:19" s="22" customFormat="1" hidden="1">
      <c r="P350" s="413" t="s">
        <v>190</v>
      </c>
      <c r="Q350" s="416" t="s">
        <v>209</v>
      </c>
      <c r="R350" s="415">
        <v>1.2</v>
      </c>
      <c r="S350" s="415">
        <v>0.15</v>
      </c>
    </row>
    <row r="351" spans="16:19" s="22" customFormat="1" hidden="1">
      <c r="P351" s="413" t="s">
        <v>192</v>
      </c>
      <c r="Q351" s="416" t="s">
        <v>210</v>
      </c>
      <c r="R351" s="415">
        <v>1.2</v>
      </c>
      <c r="S351" s="415">
        <v>0.15</v>
      </c>
    </row>
    <row r="352" spans="16:19" s="22" customFormat="1" hidden="1">
      <c r="P352" s="413" t="s">
        <v>193</v>
      </c>
      <c r="Q352" s="416" t="s">
        <v>314</v>
      </c>
      <c r="R352" s="415">
        <v>1.1499999999999999</v>
      </c>
      <c r="S352" s="415">
        <v>0.15</v>
      </c>
    </row>
    <row r="353" spans="16:19" s="22" customFormat="1" hidden="1">
      <c r="P353" s="413" t="s">
        <v>194</v>
      </c>
      <c r="Q353" s="416" t="s">
        <v>211</v>
      </c>
      <c r="R353" s="415">
        <v>1.1499999999999999</v>
      </c>
      <c r="S353" s="415">
        <v>0.15</v>
      </c>
    </row>
    <row r="354" spans="16:19" s="22" customFormat="1" hidden="1">
      <c r="P354" s="413" t="s">
        <v>195</v>
      </c>
      <c r="Q354" s="416" t="s">
        <v>212</v>
      </c>
      <c r="R354" s="415">
        <v>1.2</v>
      </c>
      <c r="S354" s="415">
        <v>0.15</v>
      </c>
    </row>
    <row r="355" spans="16:19" s="22" customFormat="1" hidden="1">
      <c r="P355" s="413" t="s">
        <v>196</v>
      </c>
      <c r="Q355" s="416" t="s">
        <v>213</v>
      </c>
      <c r="R355" s="415">
        <v>1.2</v>
      </c>
      <c r="S355" s="415">
        <v>0.15</v>
      </c>
    </row>
    <row r="356" spans="16:19" s="22" customFormat="1" hidden="1">
      <c r="P356" s="413" t="s">
        <v>197</v>
      </c>
      <c r="Q356" s="416" t="s">
        <v>214</v>
      </c>
      <c r="R356" s="415">
        <v>1.2</v>
      </c>
      <c r="S356" s="415">
        <v>0.15</v>
      </c>
    </row>
    <row r="357" spans="16:19" s="22" customFormat="1" hidden="1">
      <c r="P357" s="413" t="s">
        <v>198</v>
      </c>
      <c r="Q357" s="416" t="s">
        <v>215</v>
      </c>
      <c r="R357" s="415">
        <v>1.1000000000000001</v>
      </c>
      <c r="S357" s="415">
        <v>0.1</v>
      </c>
    </row>
    <row r="358" spans="16:19" s="22" customFormat="1" hidden="1">
      <c r="P358" s="413" t="s">
        <v>199</v>
      </c>
      <c r="Q358" s="416" t="s">
        <v>216</v>
      </c>
      <c r="R358" s="415">
        <v>1.1000000000000001</v>
      </c>
      <c r="S358" s="415">
        <v>0.1</v>
      </c>
    </row>
    <row r="359" spans="16:19" s="22" customFormat="1" ht="25.35" hidden="1">
      <c r="P359" s="415">
        <v>813</v>
      </c>
      <c r="Q359" s="416" t="s">
        <v>217</v>
      </c>
      <c r="R359" s="415">
        <v>1.5</v>
      </c>
      <c r="S359" s="415">
        <v>0.2</v>
      </c>
    </row>
    <row r="360" spans="16:19" s="22" customFormat="1" ht="25.35" hidden="1">
      <c r="P360" s="413" t="s">
        <v>200</v>
      </c>
      <c r="Q360" s="416" t="s">
        <v>218</v>
      </c>
      <c r="R360" s="415">
        <v>1.2</v>
      </c>
      <c r="S360" s="415">
        <v>0.15</v>
      </c>
    </row>
    <row r="361" spans="16:19" s="22" customFormat="1" hidden="1">
      <c r="P361" s="413" t="s">
        <v>201</v>
      </c>
      <c r="Q361" s="416" t="s">
        <v>219</v>
      </c>
      <c r="R361" s="415">
        <v>1.2</v>
      </c>
      <c r="S361" s="415">
        <v>0.15</v>
      </c>
    </row>
    <row r="362" spans="16:19" s="22" customFormat="1" hidden="1">
      <c r="P362" s="413" t="s">
        <v>202</v>
      </c>
      <c r="Q362" s="416" t="s">
        <v>220</v>
      </c>
      <c r="R362" s="415">
        <v>1.2</v>
      </c>
      <c r="S362" s="415">
        <v>0.15</v>
      </c>
    </row>
    <row r="363" spans="16:19" s="22" customFormat="1" ht="25.35" hidden="1">
      <c r="P363" s="413" t="s">
        <v>203</v>
      </c>
      <c r="Q363" s="416" t="s">
        <v>221</v>
      </c>
      <c r="R363" s="415">
        <v>1.2</v>
      </c>
      <c r="S363" s="415">
        <v>0.15</v>
      </c>
    </row>
    <row r="364" spans="16:19" s="22" customFormat="1" hidden="1">
      <c r="P364" s="415">
        <v>861</v>
      </c>
      <c r="Q364" s="416" t="s">
        <v>222</v>
      </c>
      <c r="R364" s="415">
        <v>1.1000000000000001</v>
      </c>
      <c r="S364" s="415">
        <v>0.1</v>
      </c>
    </row>
    <row r="365" spans="16:19" s="22" customFormat="1" hidden="1">
      <c r="P365" s="415">
        <v>931</v>
      </c>
      <c r="Q365" s="416" t="s">
        <v>223</v>
      </c>
      <c r="R365" s="415">
        <v>1.1000000000000001</v>
      </c>
      <c r="S365" s="415">
        <v>0.1</v>
      </c>
    </row>
    <row r="366" spans="16:19" s="22" customFormat="1" hidden="1">
      <c r="P366" s="361"/>
      <c r="Q366" s="361"/>
      <c r="R366" s="361"/>
      <c r="S366" s="361"/>
    </row>
    <row r="367" spans="16:19" s="22" customFormat="1" ht="25.35" hidden="1">
      <c r="P367" s="415">
        <v>941</v>
      </c>
      <c r="Q367" s="416" t="s">
        <v>224</v>
      </c>
      <c r="R367" s="415">
        <v>1.1000000000000001</v>
      </c>
      <c r="S367" s="415">
        <v>0.1</v>
      </c>
    </row>
    <row r="368" spans="16:19" s="22" customFormat="1" hidden="1">
      <c r="P368" s="415">
        <v>942</v>
      </c>
      <c r="Q368" s="416" t="s">
        <v>225</v>
      </c>
      <c r="R368" s="415">
        <v>1.1000000000000001</v>
      </c>
      <c r="S368" s="415">
        <v>0.1</v>
      </c>
    </row>
    <row r="369" spans="16:19" s="22" customFormat="1" hidden="1">
      <c r="P369" s="415">
        <v>949</v>
      </c>
      <c r="Q369" s="416" t="s">
        <v>226</v>
      </c>
      <c r="R369" s="415">
        <v>1.1000000000000001</v>
      </c>
      <c r="S369" s="415">
        <v>0.1</v>
      </c>
    </row>
    <row r="370" spans="16:19" s="22" customFormat="1" hidden="1">
      <c r="P370" s="415">
        <v>951</v>
      </c>
      <c r="Q370" s="416" t="s">
        <v>227</v>
      </c>
      <c r="R370" s="415">
        <v>1.3</v>
      </c>
      <c r="S370" s="415">
        <v>0.2</v>
      </c>
    </row>
    <row r="371" spans="16:19" s="22" customFormat="1" hidden="1">
      <c r="P371" s="415">
        <v>952</v>
      </c>
      <c r="Q371" s="416" t="s">
        <v>228</v>
      </c>
      <c r="R371" s="415">
        <v>1</v>
      </c>
      <c r="S371" s="415">
        <v>0.1</v>
      </c>
    </row>
    <row r="372" spans="16:19" s="22" customFormat="1" hidden="1">
      <c r="P372" s="415">
        <v>960</v>
      </c>
      <c r="Q372" s="416" t="s">
        <v>229</v>
      </c>
      <c r="R372" s="415">
        <v>1.1000000000000001</v>
      </c>
      <c r="S372" s="415">
        <v>0.1</v>
      </c>
    </row>
    <row r="373" spans="16:19" s="22" customFormat="1"/>
    <row r="374" spans="16:19" s="22" customFormat="1"/>
    <row r="375" spans="16:19" s="22" customFormat="1"/>
    <row r="376" spans="16:19" s="22" customFormat="1"/>
    <row r="377" spans="16:19" s="22" customFormat="1"/>
    <row r="378" spans="16:19" s="22" customFormat="1"/>
    <row r="379" spans="16:19" s="22" customFormat="1"/>
    <row r="380" spans="16:19" s="22" customFormat="1"/>
    <row r="381" spans="16:19" s="22" customFormat="1"/>
    <row r="382" spans="16:19" s="22" customFormat="1"/>
    <row r="383" spans="16:19" s="22" customFormat="1"/>
    <row r="384" spans="16:19" s="22" customFormat="1"/>
    <row r="385" s="22" customFormat="1"/>
    <row r="386" s="22" customFormat="1"/>
    <row r="387" s="22" customFormat="1"/>
    <row r="388" s="22" customFormat="1"/>
    <row r="389" s="22" customFormat="1"/>
    <row r="390" s="22" customFormat="1"/>
    <row r="391" s="22" customFormat="1"/>
    <row r="392" s="22" customFormat="1"/>
    <row r="393" s="22" customFormat="1"/>
    <row r="394" s="22" customFormat="1"/>
    <row r="395" s="22" customFormat="1"/>
    <row r="396" s="22" customFormat="1"/>
    <row r="397" s="22" customFormat="1"/>
    <row r="398" s="22" customFormat="1"/>
    <row r="399" s="22" customFormat="1"/>
    <row r="400" s="22" customFormat="1"/>
    <row r="401" s="22" customFormat="1"/>
    <row r="402" s="22" customFormat="1"/>
    <row r="403" s="22" customFormat="1"/>
    <row r="404" s="22" customFormat="1"/>
    <row r="405" s="22" customFormat="1"/>
    <row r="406" s="22" customFormat="1"/>
    <row r="407" s="22" customFormat="1"/>
    <row r="408" s="22" customFormat="1"/>
    <row r="409" s="22" customFormat="1"/>
  </sheetData>
  <sheetProtection formatCells="0" formatColumns="0" formatRows="0" insertColumns="0" insertRows="0" insertHyperlinks="0" deleteColumns="0" deleteRows="0" sort="0" autoFilter="0" pivotTables="0"/>
  <mergeCells count="47">
    <mergeCell ref="K17:M17"/>
    <mergeCell ref="B17:D17"/>
    <mergeCell ref="K15:M15"/>
    <mergeCell ref="K18:M18"/>
    <mergeCell ref="B18:D18"/>
    <mergeCell ref="E18:G18"/>
    <mergeCell ref="H18:J18"/>
    <mergeCell ref="E17:G17"/>
    <mergeCell ref="H17:J17"/>
    <mergeCell ref="B16:D16"/>
    <mergeCell ref="B14:D14"/>
    <mergeCell ref="H11:J11"/>
    <mergeCell ref="K16:M16"/>
    <mergeCell ref="H13:J13"/>
    <mergeCell ref="H14:J14"/>
    <mergeCell ref="K14:M14"/>
    <mergeCell ref="H12:J12"/>
    <mergeCell ref="K13:M13"/>
    <mergeCell ref="H16:J16"/>
    <mergeCell ref="K12:M12"/>
    <mergeCell ref="H15:J15"/>
    <mergeCell ref="B19:D19"/>
    <mergeCell ref="E19:G19"/>
    <mergeCell ref="H19:J19"/>
    <mergeCell ref="K19:M19"/>
    <mergeCell ref="I1:M1"/>
    <mergeCell ref="A4:M4"/>
    <mergeCell ref="B5:K5"/>
    <mergeCell ref="B6:K6"/>
    <mergeCell ref="E2:M2"/>
    <mergeCell ref="B12:D12"/>
    <mergeCell ref="E16:G16"/>
    <mergeCell ref="E14:G14"/>
    <mergeCell ref="E15:G15"/>
    <mergeCell ref="B13:D13"/>
    <mergeCell ref="E13:G13"/>
    <mergeCell ref="B15:D15"/>
    <mergeCell ref="Q2:Q9"/>
    <mergeCell ref="E12:G12"/>
    <mergeCell ref="K10:M10"/>
    <mergeCell ref="K11:M11"/>
    <mergeCell ref="E10:G10"/>
    <mergeCell ref="D8:F8"/>
    <mergeCell ref="B10:D10"/>
    <mergeCell ref="H10:J10"/>
    <mergeCell ref="B11:D11"/>
    <mergeCell ref="E11:G11"/>
  </mergeCells>
  <phoneticPr fontId="5" type="noConversion"/>
  <dataValidations count="1">
    <dataValidation type="list" allowBlank="1" showInputMessage="1" prompt="Выберите из выпадающего списка или введите вручную  код группы вида_x000a_экономической деятельности,_x000a_в соответствии с таблицей_x000a_на листе &quot;Норм.коэффиц.&quot;" sqref="P12" xr:uid="{00000000-0002-0000-0700-000000000000}">
      <formula1>$P$112:$P$372</formula1>
    </dataValidation>
  </dataValidations>
  <pageMargins left="0.78740157480314965" right="0.19685039370078741" top="0.39370078740157483" bottom="0.78740157480314965" header="0.51181102362204722" footer="0.51181102362204722"/>
  <pageSetup paperSize="9" fitToHeight="0" orientation="portrait" r:id="rId1"/>
  <headerFooter alignWithMargins="0"/>
  <rowBreaks count="1" manualBreakCount="1">
    <brk id="74" max="12" man="1"/>
  </rowBreaks>
  <drawing r:id="rId2"/>
  <legacyDrawing r:id="rId3"/>
  <oleObjects>
    <mc:AlternateContent xmlns:mc="http://schemas.openxmlformats.org/markup-compatibility/2006">
      <mc:Choice Requires="x14">
        <oleObject progId="Equation.3" shapeId="20488" r:id="rId4">
          <objectPr defaultSize="0" autoPict="0" r:id="rId5">
            <anchor moveWithCells="1" sizeWithCells="1">
              <from>
                <xdr:col>1</xdr:col>
                <xdr:colOff>33867</xdr:colOff>
                <xdr:row>14</xdr:row>
                <xdr:rowOff>0</xdr:rowOff>
              </from>
              <to>
                <xdr:col>3</xdr:col>
                <xdr:colOff>381000</xdr:colOff>
                <xdr:row>14</xdr:row>
                <xdr:rowOff>0</xdr:rowOff>
              </to>
            </anchor>
          </objectPr>
        </oleObject>
      </mc:Choice>
      <mc:Fallback>
        <oleObject progId="Equation.3" shapeId="20488" r:id="rId4"/>
      </mc:Fallback>
    </mc:AlternateContent>
    <mc:AlternateContent xmlns:mc="http://schemas.openxmlformats.org/markup-compatibility/2006">
      <mc:Choice Requires="x14">
        <oleObject progId="Equation.3" shapeId="20492" r:id="rId6">
          <objectPr defaultSize="0" autoPict="0" r:id="rId7">
            <anchor moveWithCells="1" sizeWithCells="1">
              <from>
                <xdr:col>1</xdr:col>
                <xdr:colOff>71967</xdr:colOff>
                <xdr:row>14</xdr:row>
                <xdr:rowOff>0</xdr:rowOff>
              </from>
              <to>
                <xdr:col>3</xdr:col>
                <xdr:colOff>1138767</xdr:colOff>
                <xdr:row>14</xdr:row>
                <xdr:rowOff>0</xdr:rowOff>
              </to>
            </anchor>
          </objectPr>
        </oleObject>
      </mc:Choice>
      <mc:Fallback>
        <oleObject progId="Equation.3" shapeId="20492" r:id="rId6"/>
      </mc:Fallback>
    </mc:AlternateContent>
    <mc:AlternateContent xmlns:mc="http://schemas.openxmlformats.org/markup-compatibility/2006">
      <mc:Choice Requires="x14">
        <oleObject progId="Equation.3" shapeId="20503" r:id="rId8">
          <objectPr defaultSize="0" autoPict="0" r:id="rId9">
            <anchor moveWithCells="1" sizeWithCells="1">
              <from>
                <xdr:col>1</xdr:col>
                <xdr:colOff>71967</xdr:colOff>
                <xdr:row>14</xdr:row>
                <xdr:rowOff>220133</xdr:rowOff>
              </from>
              <to>
                <xdr:col>3</xdr:col>
                <xdr:colOff>50800</xdr:colOff>
                <xdr:row>14</xdr:row>
                <xdr:rowOff>651933</xdr:rowOff>
              </to>
            </anchor>
          </objectPr>
        </oleObject>
      </mc:Choice>
      <mc:Fallback>
        <oleObject progId="Equation.3" shapeId="20503" r:id="rId8"/>
      </mc:Fallback>
    </mc:AlternateContent>
    <mc:AlternateContent xmlns:mc="http://schemas.openxmlformats.org/markup-compatibility/2006">
      <mc:Choice Requires="x14">
        <oleObject progId="Equation.3" shapeId="20507" r:id="rId10">
          <objectPr defaultSize="0" autoPict="0" r:id="rId7">
            <anchor moveWithCells="1" sizeWithCells="1">
              <from>
                <xdr:col>1</xdr:col>
                <xdr:colOff>71967</xdr:colOff>
                <xdr:row>16</xdr:row>
                <xdr:rowOff>245533</xdr:rowOff>
              </from>
              <to>
                <xdr:col>3</xdr:col>
                <xdr:colOff>1028700</xdr:colOff>
                <xdr:row>16</xdr:row>
                <xdr:rowOff>677333</xdr:rowOff>
              </to>
            </anchor>
          </objectPr>
        </oleObject>
      </mc:Choice>
      <mc:Fallback>
        <oleObject progId="Equation.3" shapeId="20507" r:id="rId10"/>
      </mc:Fallback>
    </mc:AlternateContent>
    <mc:AlternateContent xmlns:mc="http://schemas.openxmlformats.org/markup-compatibility/2006">
      <mc:Choice Requires="x14">
        <oleObject progId="Equation.3" shapeId="20508" r:id="rId11">
          <objectPr defaultSize="0" autoPict="0" r:id="rId12">
            <anchor moveWithCells="1" sizeWithCells="1">
              <from>
                <xdr:col>1</xdr:col>
                <xdr:colOff>71967</xdr:colOff>
                <xdr:row>15</xdr:row>
                <xdr:rowOff>215900</xdr:rowOff>
              </from>
              <to>
                <xdr:col>3</xdr:col>
                <xdr:colOff>753533</xdr:colOff>
                <xdr:row>15</xdr:row>
                <xdr:rowOff>694267</xdr:rowOff>
              </to>
            </anchor>
          </objectPr>
        </oleObject>
      </mc:Choice>
      <mc:Fallback>
        <oleObject progId="Equation.3" shapeId="20508" r:id="rId11"/>
      </mc:Fallback>
    </mc:AlternateContent>
    <mc:AlternateContent xmlns:mc="http://schemas.openxmlformats.org/markup-compatibility/2006">
      <mc:Choice Requires="x14">
        <oleObject progId="Equation.3" shapeId="20511" r:id="rId13">
          <objectPr defaultSize="0" autoPict="0" r:id="rId14">
            <anchor moveWithCells="1" sizeWithCells="1">
              <from>
                <xdr:col>1</xdr:col>
                <xdr:colOff>71967</xdr:colOff>
                <xdr:row>18</xdr:row>
                <xdr:rowOff>165100</xdr:rowOff>
              </from>
              <to>
                <xdr:col>3</xdr:col>
                <xdr:colOff>165100</xdr:colOff>
                <xdr:row>18</xdr:row>
                <xdr:rowOff>537633</xdr:rowOff>
              </to>
            </anchor>
          </objectPr>
        </oleObject>
      </mc:Choice>
      <mc:Fallback>
        <oleObject progId="Equation.3" shapeId="20511" r:id="rId13"/>
      </mc:Fallback>
    </mc:AlternateContent>
    <mc:AlternateContent xmlns:mc="http://schemas.openxmlformats.org/markup-compatibility/2006">
      <mc:Choice Requires="x14">
        <oleObject progId="Equation.3" shapeId="20513" r:id="rId15">
          <objectPr defaultSize="0" r:id="rId16">
            <anchor moveWithCells="1" sizeWithCells="1">
              <from>
                <xdr:col>1</xdr:col>
                <xdr:colOff>194733</xdr:colOff>
                <xdr:row>11</xdr:row>
                <xdr:rowOff>177800</xdr:rowOff>
              </from>
              <to>
                <xdr:col>2</xdr:col>
                <xdr:colOff>110067</xdr:colOff>
                <xdr:row>11</xdr:row>
                <xdr:rowOff>601133</xdr:rowOff>
              </to>
            </anchor>
          </objectPr>
        </oleObject>
      </mc:Choice>
      <mc:Fallback>
        <oleObject progId="Equation.3" shapeId="20513" r:id="rId15"/>
      </mc:Fallback>
    </mc:AlternateContent>
    <mc:AlternateContent xmlns:mc="http://schemas.openxmlformats.org/markup-compatibility/2006">
      <mc:Choice Requires="x14">
        <oleObject progId="Equation.3" shapeId="20514" r:id="rId17">
          <objectPr defaultSize="0" autoPict="0" r:id="rId18">
            <anchor moveWithCells="1" sizeWithCells="1">
              <from>
                <xdr:col>1</xdr:col>
                <xdr:colOff>50800</xdr:colOff>
                <xdr:row>12</xdr:row>
                <xdr:rowOff>410633</xdr:rowOff>
              </from>
              <to>
                <xdr:col>3</xdr:col>
                <xdr:colOff>503767</xdr:colOff>
                <xdr:row>12</xdr:row>
                <xdr:rowOff>825500</xdr:rowOff>
              </to>
            </anchor>
          </objectPr>
        </oleObject>
      </mc:Choice>
      <mc:Fallback>
        <oleObject progId="Equation.3" shapeId="20514" r:id="rId17"/>
      </mc:Fallback>
    </mc:AlternateContent>
    <mc:AlternateContent xmlns:mc="http://schemas.openxmlformats.org/markup-compatibility/2006">
      <mc:Choice Requires="x14">
        <oleObject progId="Equation.3" shapeId="20516" r:id="rId19">
          <objectPr defaultSize="0" autoPict="0" r:id="rId20">
            <anchor moveWithCells="1" sizeWithCells="1">
              <from>
                <xdr:col>1</xdr:col>
                <xdr:colOff>84667</xdr:colOff>
                <xdr:row>13</xdr:row>
                <xdr:rowOff>368300</xdr:rowOff>
              </from>
              <to>
                <xdr:col>2</xdr:col>
                <xdr:colOff>706967</xdr:colOff>
                <xdr:row>13</xdr:row>
                <xdr:rowOff>774700</xdr:rowOff>
              </to>
            </anchor>
          </objectPr>
        </oleObject>
      </mc:Choice>
      <mc:Fallback>
        <oleObject progId="Equation.3" shapeId="20516" r:id="rId19"/>
      </mc:Fallback>
    </mc:AlternateContent>
    <mc:AlternateContent xmlns:mc="http://schemas.openxmlformats.org/markup-compatibility/2006">
      <mc:Choice Requires="x14">
        <oleObject progId="Equation.3" shapeId="20517" r:id="rId21">
          <objectPr defaultSize="0" autoPict="0" r:id="rId22">
            <anchor moveWithCells="1" sizeWithCells="1">
              <from>
                <xdr:col>1</xdr:col>
                <xdr:colOff>71967</xdr:colOff>
                <xdr:row>17</xdr:row>
                <xdr:rowOff>211667</xdr:rowOff>
              </from>
              <to>
                <xdr:col>2</xdr:col>
                <xdr:colOff>249767</xdr:colOff>
                <xdr:row>17</xdr:row>
                <xdr:rowOff>647700</xdr:rowOff>
              </to>
            </anchor>
          </objectPr>
        </oleObject>
      </mc:Choice>
      <mc:Fallback>
        <oleObject progId="Equation.3" shapeId="20517" r:id="rId21"/>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9">
    <tabColor indexed="49"/>
    <pageSetUpPr fitToPage="1"/>
  </sheetPr>
  <dimension ref="A1:O92"/>
  <sheetViews>
    <sheetView topLeftCell="A22" zoomScale="110" zoomScaleNormal="110" zoomScaleSheetLayoutView="100" workbookViewId="0">
      <selection activeCell="A2" sqref="A2:H2"/>
    </sheetView>
  </sheetViews>
  <sheetFormatPr defaultColWidth="9.17578125" defaultRowHeight="12.7"/>
  <cols>
    <col min="1" max="1" width="4.29296875" style="18" customWidth="1"/>
    <col min="2" max="2" width="36.29296875" style="18" customWidth="1"/>
    <col min="3" max="3" width="10.17578125" style="18" customWidth="1"/>
    <col min="4" max="4" width="9.8203125" style="18" customWidth="1"/>
    <col min="5" max="5" width="10.29296875" style="18" customWidth="1"/>
    <col min="6" max="6" width="8.52734375" style="18" customWidth="1"/>
    <col min="7" max="7" width="10.46875" style="18" customWidth="1"/>
    <col min="8" max="8" width="8.17578125" style="18" customWidth="1"/>
    <col min="9" max="10" width="9.17578125" style="18"/>
    <col min="11" max="11" width="22.29296875" style="18" bestFit="1" customWidth="1"/>
    <col min="12" max="12" width="21.46875" style="18" bestFit="1" customWidth="1"/>
    <col min="13" max="13" width="9.29296875" style="18" bestFit="1" customWidth="1"/>
    <col min="14" max="16384" width="9.17578125" style="18"/>
  </cols>
  <sheetData>
    <row r="1" spans="1:15" s="20" customFormat="1" ht="2.95" customHeight="1">
      <c r="A1" s="19"/>
      <c r="B1" s="19"/>
      <c r="C1" s="19"/>
      <c r="D1" s="19"/>
      <c r="E1" s="19"/>
      <c r="F1" s="19"/>
      <c r="G1" s="19"/>
      <c r="H1" s="19"/>
    </row>
    <row r="2" spans="1:15" s="20" customFormat="1" ht="13.7">
      <c r="A2" s="839" t="s">
        <v>452</v>
      </c>
      <c r="B2" s="840"/>
      <c r="C2" s="840"/>
      <c r="D2" s="840"/>
      <c r="E2" s="840"/>
      <c r="F2" s="840"/>
      <c r="G2" s="840"/>
      <c r="H2" s="840"/>
    </row>
    <row r="3" spans="1:15" s="20" customFormat="1" ht="13.7">
      <c r="A3" s="823"/>
      <c r="B3" s="823"/>
      <c r="C3" s="823"/>
      <c r="D3" s="823"/>
      <c r="E3" s="823"/>
      <c r="F3" s="823"/>
      <c r="G3" s="823"/>
      <c r="H3" s="823"/>
    </row>
    <row r="4" spans="1:15" s="20" customFormat="1" ht="6.1" customHeight="1">
      <c r="A4" s="19"/>
      <c r="B4" s="19"/>
      <c r="C4" s="19"/>
      <c r="D4" s="19"/>
      <c r="E4" s="19"/>
      <c r="F4" s="19"/>
      <c r="G4" s="19"/>
      <c r="H4" s="19"/>
    </row>
    <row r="5" spans="1:15" s="20" customFormat="1" ht="24.1" customHeight="1">
      <c r="A5" s="599" t="s">
        <v>1050</v>
      </c>
      <c r="B5" s="599" t="s">
        <v>321</v>
      </c>
      <c r="C5" s="845" t="s">
        <v>354</v>
      </c>
      <c r="D5" s="525"/>
      <c r="E5" s="525"/>
      <c r="F5" s="525"/>
      <c r="G5" s="525"/>
      <c r="H5" s="526"/>
    </row>
    <row r="6" spans="1:15" s="20" customFormat="1" ht="23.25" customHeight="1">
      <c r="A6" s="844"/>
      <c r="B6" s="844"/>
      <c r="C6" s="846">
        <f>Баланс!F33</f>
        <v>44561</v>
      </c>
      <c r="D6" s="847"/>
      <c r="E6" s="846">
        <f>Баланс!G33</f>
        <v>44196</v>
      </c>
      <c r="F6" s="847"/>
      <c r="G6" s="845" t="s">
        <v>322</v>
      </c>
      <c r="H6" s="526"/>
    </row>
    <row r="7" spans="1:15" s="20" customFormat="1" ht="37.5" customHeight="1">
      <c r="A7" s="600"/>
      <c r="B7" s="600"/>
      <c r="C7" s="24" t="s">
        <v>323</v>
      </c>
      <c r="D7" s="24" t="s">
        <v>324</v>
      </c>
      <c r="E7" s="24" t="s">
        <v>323</v>
      </c>
      <c r="F7" s="24" t="s">
        <v>325</v>
      </c>
      <c r="G7" s="24" t="s">
        <v>323</v>
      </c>
      <c r="H7" s="24" t="s">
        <v>325</v>
      </c>
      <c r="I7" s="22"/>
      <c r="J7" s="22"/>
      <c r="K7" s="22"/>
      <c r="L7" s="22"/>
      <c r="M7" s="22"/>
      <c r="N7" s="22"/>
      <c r="O7" s="22"/>
    </row>
    <row r="8" spans="1:15" s="20" customFormat="1" ht="11.35" customHeight="1">
      <c r="A8" s="47">
        <v>1</v>
      </c>
      <c r="B8" s="47">
        <v>2</v>
      </c>
      <c r="C8" s="47">
        <v>3</v>
      </c>
      <c r="D8" s="47">
        <v>4</v>
      </c>
      <c r="E8" s="47">
        <v>5</v>
      </c>
      <c r="F8" s="47">
        <v>6</v>
      </c>
      <c r="G8" s="47">
        <v>7</v>
      </c>
      <c r="H8" s="47">
        <v>8</v>
      </c>
      <c r="I8" s="22"/>
      <c r="J8" s="48"/>
      <c r="K8" s="128">
        <f>C6</f>
        <v>44561</v>
      </c>
      <c r="L8" s="129">
        <f>E6</f>
        <v>44196</v>
      </c>
      <c r="M8" s="49" t="s">
        <v>378</v>
      </c>
      <c r="N8" s="22"/>
      <c r="O8" s="22"/>
    </row>
    <row r="9" spans="1:15" s="20" customFormat="1" ht="15.1" customHeight="1">
      <c r="A9" s="50" t="s">
        <v>326</v>
      </c>
      <c r="B9" s="51" t="s">
        <v>358</v>
      </c>
      <c r="C9" s="52">
        <f>Баланс!F48</f>
        <v>20580</v>
      </c>
      <c r="D9" s="53">
        <f>IF(C27=0,0,C9/$C$27)</f>
        <v>0.65591534931157569</v>
      </c>
      <c r="E9" s="52">
        <f>Баланс!G48</f>
        <v>19298</v>
      </c>
      <c r="F9" s="53">
        <f t="shared" ref="F9:F14" si="0">IF($E$27=0,0,E9/$E$27)</f>
        <v>0.52306608120561604</v>
      </c>
      <c r="G9" s="52">
        <f>C9-E9</f>
        <v>1282</v>
      </c>
      <c r="H9" s="53">
        <f>D9-F9</f>
        <v>0.13284926810595965</v>
      </c>
      <c r="I9" s="131"/>
      <c r="J9" s="54" t="s">
        <v>376</v>
      </c>
      <c r="K9" s="55">
        <f>C9</f>
        <v>20580</v>
      </c>
      <c r="L9" s="55">
        <f>E9</f>
        <v>19298</v>
      </c>
      <c r="M9" s="55">
        <f>G9</f>
        <v>1282</v>
      </c>
      <c r="N9" s="22"/>
      <c r="O9" s="22"/>
    </row>
    <row r="10" spans="1:15" s="20" customFormat="1" ht="26.2" customHeight="1">
      <c r="A10" s="50" t="s">
        <v>327</v>
      </c>
      <c r="B10" s="56" t="s">
        <v>355</v>
      </c>
      <c r="C10" s="57">
        <f>Баланс!F36</f>
        <v>17155</v>
      </c>
      <c r="D10" s="58">
        <f>IF(C27=0,0,C10/$C$27)</f>
        <v>0.5467554818969913</v>
      </c>
      <c r="E10" s="52">
        <f>Баланс!G36</f>
        <v>15831</v>
      </c>
      <c r="F10" s="58">
        <f>IF($E$27=0,0,E10/$E$27)</f>
        <v>0.42909416165230119</v>
      </c>
      <c r="G10" s="52">
        <f t="shared" ref="G10:G27" si="1">C10-E10</f>
        <v>1324</v>
      </c>
      <c r="H10" s="58">
        <f t="shared" ref="H10:H26" si="2">D10-F10</f>
        <v>0.11766132024469012</v>
      </c>
      <c r="I10" s="131"/>
      <c r="J10" s="54" t="s">
        <v>377</v>
      </c>
      <c r="K10" s="55">
        <f>C18</f>
        <v>10796</v>
      </c>
      <c r="L10" s="55">
        <f>E18</f>
        <v>17596</v>
      </c>
      <c r="M10" s="55">
        <f>G18</f>
        <v>-6800</v>
      </c>
      <c r="N10" s="22"/>
      <c r="O10" s="22"/>
    </row>
    <row r="11" spans="1:15" s="20" customFormat="1" ht="27" customHeight="1">
      <c r="A11" s="50" t="s">
        <v>328</v>
      </c>
      <c r="B11" s="56" t="s">
        <v>356</v>
      </c>
      <c r="C11" s="57">
        <f>Баланс!F37</f>
        <v>5</v>
      </c>
      <c r="D11" s="58">
        <f t="shared" ref="D11:D17" si="3">IF($C$27=0,0,C11/$C$27)</f>
        <v>1.593574706782254E-4</v>
      </c>
      <c r="E11" s="52">
        <f>Баланс!G37</f>
        <v>7</v>
      </c>
      <c r="F11" s="58">
        <f t="shared" si="0"/>
        <v>1.8973274787228276E-4</v>
      </c>
      <c r="G11" s="52">
        <f t="shared" si="1"/>
        <v>-2</v>
      </c>
      <c r="H11" s="58">
        <f t="shared" si="2"/>
        <v>-3.037527719405736E-5</v>
      </c>
      <c r="I11" s="131"/>
      <c r="J11" s="54" t="s">
        <v>376</v>
      </c>
      <c r="K11" s="59">
        <f>D9</f>
        <v>0.65591534931157569</v>
      </c>
      <c r="L11" s="59">
        <f>F9</f>
        <v>0.52306608120561604</v>
      </c>
      <c r="M11" s="59">
        <f>H9</f>
        <v>0.13284926810595965</v>
      </c>
      <c r="N11" s="22"/>
      <c r="O11" s="22"/>
    </row>
    <row r="12" spans="1:15" s="20" customFormat="1" ht="38.35" customHeight="1">
      <c r="A12" s="50" t="s">
        <v>329</v>
      </c>
      <c r="B12" s="56" t="s">
        <v>357</v>
      </c>
      <c r="C12" s="57">
        <f>Баланс!F38</f>
        <v>0</v>
      </c>
      <c r="D12" s="58">
        <f t="shared" si="3"/>
        <v>0</v>
      </c>
      <c r="E12" s="52">
        <f>Баланс!G38</f>
        <v>0</v>
      </c>
      <c r="F12" s="58">
        <f t="shared" si="0"/>
        <v>0</v>
      </c>
      <c r="G12" s="52">
        <f t="shared" si="1"/>
        <v>0</v>
      </c>
      <c r="H12" s="58">
        <f t="shared" si="2"/>
        <v>0</v>
      </c>
      <c r="I12" s="131"/>
      <c r="J12" s="54" t="s">
        <v>377</v>
      </c>
      <c r="K12" s="60">
        <f>D18</f>
        <v>0.34408465068842425</v>
      </c>
      <c r="L12" s="60">
        <f>F18</f>
        <v>0.4769339187943839</v>
      </c>
      <c r="M12" s="60">
        <f>H18</f>
        <v>-0.13284926810595965</v>
      </c>
      <c r="N12" s="22"/>
      <c r="O12" s="22"/>
    </row>
    <row r="13" spans="1:15" s="20" customFormat="1" ht="27" customHeight="1">
      <c r="A13" s="50" t="s">
        <v>330</v>
      </c>
      <c r="B13" s="56" t="s">
        <v>359</v>
      </c>
      <c r="C13" s="57">
        <f>Баланс!F43</f>
        <v>3352</v>
      </c>
      <c r="D13" s="58">
        <f t="shared" si="3"/>
        <v>0.1068332483426823</v>
      </c>
      <c r="E13" s="52">
        <f>Баланс!G43</f>
        <v>3372</v>
      </c>
      <c r="F13" s="58">
        <f t="shared" si="0"/>
        <v>9.1396975117905344E-2</v>
      </c>
      <c r="G13" s="52">
        <f t="shared" si="1"/>
        <v>-20</v>
      </c>
      <c r="H13" s="58">
        <f t="shared" si="2"/>
        <v>1.5436273224776961E-2</v>
      </c>
      <c r="I13" s="131"/>
      <c r="J13" s="22"/>
      <c r="K13" s="22"/>
      <c r="L13" s="22"/>
      <c r="M13" s="22"/>
      <c r="N13" s="22"/>
      <c r="O13" s="22"/>
    </row>
    <row r="14" spans="1:15" s="20" customFormat="1" ht="23.25" customHeight="1">
      <c r="A14" s="50" t="s">
        <v>331</v>
      </c>
      <c r="B14" s="56" t="s">
        <v>360</v>
      </c>
      <c r="C14" s="57">
        <f>Баланс!F44</f>
        <v>61</v>
      </c>
      <c r="D14" s="58">
        <f t="shared" si="3"/>
        <v>1.9441611422743499E-3</v>
      </c>
      <c r="E14" s="52">
        <f>Баланс!G44</f>
        <v>61</v>
      </c>
      <c r="F14" s="58">
        <f t="shared" si="0"/>
        <v>1.6533853743156068E-3</v>
      </c>
      <c r="G14" s="52">
        <f t="shared" si="1"/>
        <v>0</v>
      </c>
      <c r="H14" s="58">
        <f t="shared" si="2"/>
        <v>2.907757679587431E-4</v>
      </c>
      <c r="I14" s="61"/>
    </row>
    <row r="15" spans="1:15" s="20" customFormat="1" ht="23.25" customHeight="1">
      <c r="A15" s="50" t="s">
        <v>361</v>
      </c>
      <c r="B15" s="56" t="s">
        <v>364</v>
      </c>
      <c r="C15" s="57">
        <f>Баланс!F45</f>
        <v>6</v>
      </c>
      <c r="D15" s="58">
        <f t="shared" si="3"/>
        <v>1.9122896481387047E-4</v>
      </c>
      <c r="E15" s="52">
        <f>Баланс!G45</f>
        <v>7</v>
      </c>
      <c r="F15" s="58">
        <f>IF($E$27=0,0,E15/$E$27)</f>
        <v>1.8973274787228276E-4</v>
      </c>
      <c r="G15" s="52">
        <f t="shared" si="1"/>
        <v>-1</v>
      </c>
      <c r="H15" s="58">
        <f t="shared" si="2"/>
        <v>1.4962169415877143E-6</v>
      </c>
      <c r="I15" s="61"/>
    </row>
    <row r="16" spans="1:15" s="20" customFormat="1" ht="23.25" customHeight="1">
      <c r="A16" s="50" t="s">
        <v>362</v>
      </c>
      <c r="B16" s="56" t="s">
        <v>365</v>
      </c>
      <c r="C16" s="57">
        <f>Баланс!F46</f>
        <v>1</v>
      </c>
      <c r="D16" s="58">
        <f t="shared" si="3"/>
        <v>3.1871494135645081E-5</v>
      </c>
      <c r="E16" s="52">
        <f>Баланс!G46</f>
        <v>20</v>
      </c>
      <c r="F16" s="58">
        <f>IF($E$27=0,0,E16/$E$27)</f>
        <v>5.4209356534937929E-4</v>
      </c>
      <c r="G16" s="52">
        <f t="shared" si="1"/>
        <v>-19</v>
      </c>
      <c r="H16" s="58">
        <f t="shared" si="2"/>
        <v>-5.1022207121373419E-4</v>
      </c>
      <c r="I16" s="18"/>
    </row>
    <row r="17" spans="1:11" s="20" customFormat="1" ht="23.25" customHeight="1">
      <c r="A17" s="50" t="s">
        <v>363</v>
      </c>
      <c r="B17" s="62" t="s">
        <v>366</v>
      </c>
      <c r="C17" s="57">
        <f>Баланс!F47</f>
        <v>0</v>
      </c>
      <c r="D17" s="58">
        <f t="shared" si="3"/>
        <v>0</v>
      </c>
      <c r="E17" s="52">
        <f>Баланс!G47</f>
        <v>0</v>
      </c>
      <c r="F17" s="58">
        <f>IF($E$27=0,0,E17/$E$27)</f>
        <v>0</v>
      </c>
      <c r="G17" s="52">
        <f t="shared" si="1"/>
        <v>0</v>
      </c>
      <c r="H17" s="58">
        <f t="shared" si="2"/>
        <v>0</v>
      </c>
      <c r="I17" s="18"/>
    </row>
    <row r="18" spans="1:11" s="20" customFormat="1" ht="15.1" customHeight="1">
      <c r="A18" s="50" t="s">
        <v>332</v>
      </c>
      <c r="B18" s="63" t="s">
        <v>367</v>
      </c>
      <c r="C18" s="52">
        <f>Баланс!F65</f>
        <v>10796</v>
      </c>
      <c r="D18" s="53">
        <f t="shared" ref="D18:D26" si="4">IF($C$27=0,0,C18/$C$27)</f>
        <v>0.34408465068842425</v>
      </c>
      <c r="E18" s="52">
        <f>Баланс!G65</f>
        <v>17596</v>
      </c>
      <c r="F18" s="53">
        <f t="shared" ref="F18:F26" si="5">IF($E$27=0,0,E18/$E$27)</f>
        <v>0.4769339187943839</v>
      </c>
      <c r="G18" s="52">
        <f t="shared" si="1"/>
        <v>-6800</v>
      </c>
      <c r="H18" s="53">
        <f t="shared" si="2"/>
        <v>-0.13284926810595965</v>
      </c>
      <c r="I18" s="18"/>
    </row>
    <row r="19" spans="1:11" s="20" customFormat="1" ht="15.1" customHeight="1">
      <c r="A19" s="50" t="s">
        <v>333</v>
      </c>
      <c r="B19" s="56" t="s">
        <v>368</v>
      </c>
      <c r="C19" s="57">
        <f>Баланс!F50</f>
        <v>5942</v>
      </c>
      <c r="D19" s="58">
        <f t="shared" si="4"/>
        <v>0.18938041815400306</v>
      </c>
      <c r="E19" s="52">
        <f>Баланс!G50</f>
        <v>11980</v>
      </c>
      <c r="F19" s="58">
        <f t="shared" si="5"/>
        <v>0.32471404564427819</v>
      </c>
      <c r="G19" s="52">
        <f t="shared" si="1"/>
        <v>-6038</v>
      </c>
      <c r="H19" s="58">
        <f t="shared" si="2"/>
        <v>-0.13533362749027514</v>
      </c>
      <c r="I19" s="18"/>
    </row>
    <row r="20" spans="1:11" s="20" customFormat="1" ht="27" customHeight="1">
      <c r="A20" s="50" t="s">
        <v>334</v>
      </c>
      <c r="B20" s="56" t="s">
        <v>369</v>
      </c>
      <c r="C20" s="57">
        <f>Баланс!F58</f>
        <v>0</v>
      </c>
      <c r="D20" s="58">
        <f t="shared" si="4"/>
        <v>0</v>
      </c>
      <c r="E20" s="52">
        <f>Баланс!G58</f>
        <v>0</v>
      </c>
      <c r="F20" s="58">
        <f t="shared" si="5"/>
        <v>0</v>
      </c>
      <c r="G20" s="52">
        <f t="shared" si="1"/>
        <v>0</v>
      </c>
      <c r="H20" s="58">
        <f t="shared" si="2"/>
        <v>0</v>
      </c>
      <c r="I20" s="18"/>
    </row>
    <row r="21" spans="1:11" s="20" customFormat="1" ht="19.5" customHeight="1">
      <c r="A21" s="50" t="s">
        <v>335</v>
      </c>
      <c r="B21" s="56" t="s">
        <v>370</v>
      </c>
      <c r="C21" s="57">
        <f>Баланс!F59</f>
        <v>209</v>
      </c>
      <c r="D21" s="58">
        <f t="shared" si="4"/>
        <v>6.6611422743498216E-3</v>
      </c>
      <c r="E21" s="52">
        <f>Баланс!G59</f>
        <v>80</v>
      </c>
      <c r="F21" s="58">
        <f t="shared" si="5"/>
        <v>2.1683742613975172E-3</v>
      </c>
      <c r="G21" s="52">
        <f t="shared" si="1"/>
        <v>129</v>
      </c>
      <c r="H21" s="58">
        <f t="shared" si="2"/>
        <v>4.4927680129523044E-3</v>
      </c>
      <c r="I21" s="18"/>
    </row>
    <row r="22" spans="1:11" s="20" customFormat="1" ht="38.35" customHeight="1">
      <c r="A22" s="50" t="s">
        <v>336</v>
      </c>
      <c r="B22" s="56" t="s">
        <v>371</v>
      </c>
      <c r="C22" s="57">
        <f>Баланс!F60</f>
        <v>7</v>
      </c>
      <c r="D22" s="58">
        <f t="shared" si="4"/>
        <v>2.2310045894951555E-4</v>
      </c>
      <c r="E22" s="52">
        <f>Баланс!G60</f>
        <v>10</v>
      </c>
      <c r="F22" s="58">
        <f t="shared" si="5"/>
        <v>2.7104678267468965E-4</v>
      </c>
      <c r="G22" s="52">
        <f t="shared" si="1"/>
        <v>-3</v>
      </c>
      <c r="H22" s="58">
        <f t="shared" si="2"/>
        <v>-4.79463237251741E-5</v>
      </c>
      <c r="I22" s="18"/>
    </row>
    <row r="23" spans="1:11" s="20" customFormat="1" ht="20.95" customHeight="1">
      <c r="A23" s="50" t="s">
        <v>337</v>
      </c>
      <c r="B23" s="56" t="s">
        <v>372</v>
      </c>
      <c r="C23" s="57">
        <f>Баланс!F61</f>
        <v>4601</v>
      </c>
      <c r="D23" s="58">
        <f t="shared" si="4"/>
        <v>0.14664074451810302</v>
      </c>
      <c r="E23" s="52">
        <f>Баланс!G61</f>
        <v>5401</v>
      </c>
      <c r="F23" s="58">
        <f t="shared" si="5"/>
        <v>0.14639236732259989</v>
      </c>
      <c r="G23" s="52">
        <f t="shared" si="1"/>
        <v>-800</v>
      </c>
      <c r="H23" s="58">
        <f t="shared" si="2"/>
        <v>2.4837719550313553E-4</v>
      </c>
      <c r="I23" s="18"/>
    </row>
    <row r="24" spans="1:11" s="20" customFormat="1" ht="24.75" customHeight="1">
      <c r="A24" s="50" t="s">
        <v>338</v>
      </c>
      <c r="B24" s="56" t="s">
        <v>373</v>
      </c>
      <c r="C24" s="57">
        <f>Баланс!F62</f>
        <v>0</v>
      </c>
      <c r="D24" s="58">
        <f t="shared" si="4"/>
        <v>0</v>
      </c>
      <c r="E24" s="52">
        <f>Баланс!G62</f>
        <v>0</v>
      </c>
      <c r="F24" s="58">
        <f t="shared" si="5"/>
        <v>0</v>
      </c>
      <c r="G24" s="52">
        <f t="shared" si="1"/>
        <v>0</v>
      </c>
      <c r="H24" s="58">
        <f t="shared" si="2"/>
        <v>0</v>
      </c>
      <c r="I24" s="18"/>
    </row>
    <row r="25" spans="1:11" s="20" customFormat="1" ht="18.850000000000001" customHeight="1">
      <c r="A25" s="50" t="s">
        <v>339</v>
      </c>
      <c r="B25" s="56" t="s">
        <v>374</v>
      </c>
      <c r="C25" s="57">
        <f>Баланс!F63</f>
        <v>37</v>
      </c>
      <c r="D25" s="58">
        <f t="shared" si="4"/>
        <v>1.1792452830188679E-3</v>
      </c>
      <c r="E25" s="52">
        <f>Баланс!G63</f>
        <v>125</v>
      </c>
      <c r="F25" s="58">
        <f t="shared" si="5"/>
        <v>3.3880847834336205E-3</v>
      </c>
      <c r="G25" s="52">
        <f t="shared" si="1"/>
        <v>-88</v>
      </c>
      <c r="H25" s="58">
        <f t="shared" si="2"/>
        <v>-2.2088395004147528E-3</v>
      </c>
      <c r="I25" s="18"/>
    </row>
    <row r="26" spans="1:11" s="20" customFormat="1" ht="15.1" customHeight="1">
      <c r="A26" s="50" t="s">
        <v>340</v>
      </c>
      <c r="B26" s="56" t="s">
        <v>375</v>
      </c>
      <c r="C26" s="57">
        <f>Баланс!F64</f>
        <v>0</v>
      </c>
      <c r="D26" s="58">
        <f t="shared" si="4"/>
        <v>0</v>
      </c>
      <c r="E26" s="52">
        <f>Баланс!G64</f>
        <v>0</v>
      </c>
      <c r="F26" s="58">
        <f t="shared" si="5"/>
        <v>0</v>
      </c>
      <c r="G26" s="52">
        <f t="shared" si="1"/>
        <v>0</v>
      </c>
      <c r="H26" s="58">
        <f t="shared" si="2"/>
        <v>0</v>
      </c>
      <c r="I26" s="18"/>
    </row>
    <row r="27" spans="1:11" s="20" customFormat="1" ht="15.1" customHeight="1">
      <c r="A27" s="50"/>
      <c r="B27" s="63" t="s">
        <v>690</v>
      </c>
      <c r="C27" s="52">
        <f>Баланс!F66</f>
        <v>31376</v>
      </c>
      <c r="D27" s="64">
        <v>1</v>
      </c>
      <c r="E27" s="52">
        <f>Баланс!G66</f>
        <v>36894</v>
      </c>
      <c r="F27" s="64">
        <v>1</v>
      </c>
      <c r="G27" s="52">
        <f t="shared" si="1"/>
        <v>-5518</v>
      </c>
      <c r="H27" s="47" t="s">
        <v>691</v>
      </c>
      <c r="I27" s="18"/>
      <c r="J27" s="60">
        <f>D27</f>
        <v>1</v>
      </c>
      <c r="K27" s="60">
        <f>F27</f>
        <v>1</v>
      </c>
    </row>
    <row r="28" spans="1:11" ht="2.95" customHeight="1">
      <c r="A28" s="17"/>
      <c r="B28" s="17"/>
      <c r="C28" s="17"/>
      <c r="D28" s="17"/>
      <c r="E28" s="17"/>
      <c r="F28" s="17"/>
      <c r="G28" s="17"/>
      <c r="H28" s="17"/>
    </row>
    <row r="29" spans="1:11" ht="27.85" customHeight="1">
      <c r="A29" s="841"/>
      <c r="B29" s="841"/>
      <c r="C29" s="841"/>
      <c r="D29" s="841"/>
      <c r="E29" s="841"/>
      <c r="F29" s="841"/>
      <c r="G29" s="841"/>
      <c r="H29" s="841"/>
    </row>
    <row r="30" spans="1:11" ht="6.1" customHeight="1">
      <c r="A30" s="17"/>
      <c r="B30" s="17"/>
      <c r="C30" s="17"/>
      <c r="D30" s="17"/>
      <c r="E30" s="17"/>
      <c r="F30" s="17"/>
      <c r="G30" s="17"/>
      <c r="H30" s="17"/>
    </row>
    <row r="31" spans="1:11" ht="11.35" customHeight="1">
      <c r="A31" s="842" t="s">
        <v>692</v>
      </c>
      <c r="B31" s="842"/>
      <c r="C31" s="17"/>
      <c r="D31" s="17"/>
      <c r="E31" s="17"/>
      <c r="F31" s="17"/>
      <c r="G31" s="17"/>
      <c r="H31" s="17"/>
    </row>
    <row r="32" spans="1:11" ht="2.95" customHeight="1">
      <c r="A32" s="17"/>
      <c r="B32" s="17"/>
      <c r="C32" s="17"/>
      <c r="D32" s="17"/>
      <c r="E32" s="17"/>
      <c r="F32" s="17"/>
      <c r="G32" s="17"/>
      <c r="H32" s="17"/>
    </row>
    <row r="33" spans="1:8" ht="11.35" customHeight="1">
      <c r="A33" s="843"/>
      <c r="B33" s="843"/>
      <c r="C33" s="843"/>
      <c r="D33" s="843"/>
      <c r="E33" s="843"/>
      <c r="F33" s="843"/>
      <c r="G33" s="843"/>
      <c r="H33" s="843"/>
    </row>
    <row r="34" spans="1:8" ht="11.35" customHeight="1">
      <c r="A34" s="836"/>
      <c r="B34" s="836"/>
      <c r="C34" s="836"/>
      <c r="D34" s="836"/>
      <c r="E34" s="836"/>
      <c r="F34" s="836"/>
      <c r="G34" s="836"/>
      <c r="H34" s="836"/>
    </row>
    <row r="35" spans="1:8" ht="11.35" customHeight="1">
      <c r="A35" s="17"/>
      <c r="B35" s="17"/>
      <c r="C35" s="17"/>
      <c r="D35" s="17"/>
      <c r="E35" s="17"/>
      <c r="F35" s="17"/>
      <c r="G35" s="17"/>
      <c r="H35" s="17"/>
    </row>
    <row r="36" spans="1:8" ht="11.35" customHeight="1">
      <c r="A36" s="17"/>
      <c r="B36" s="17"/>
      <c r="C36" s="17"/>
      <c r="D36" s="17"/>
      <c r="E36" s="17"/>
      <c r="F36" s="17"/>
      <c r="G36" s="17"/>
      <c r="H36" s="17"/>
    </row>
    <row r="37" spans="1:8" ht="11.35" customHeight="1">
      <c r="A37" s="17"/>
      <c r="B37" s="17"/>
      <c r="C37" s="17"/>
      <c r="D37" s="17"/>
      <c r="E37" s="17"/>
      <c r="F37" s="17"/>
      <c r="G37" s="17"/>
      <c r="H37" s="17"/>
    </row>
    <row r="38" spans="1:8" ht="11.35" customHeight="1">
      <c r="A38" s="17"/>
      <c r="B38" s="17"/>
      <c r="C38" s="17"/>
      <c r="D38" s="17"/>
      <c r="E38" s="17"/>
      <c r="F38" s="17"/>
      <c r="G38" s="17"/>
      <c r="H38" s="17"/>
    </row>
    <row r="39" spans="1:8" ht="11.35" customHeight="1">
      <c r="A39" s="17"/>
      <c r="B39" s="17"/>
      <c r="C39" s="17"/>
      <c r="D39" s="17"/>
      <c r="E39" s="17"/>
      <c r="F39" s="17"/>
      <c r="G39" s="17"/>
      <c r="H39" s="17"/>
    </row>
    <row r="40" spans="1:8" ht="11.35" customHeight="1">
      <c r="A40" s="17"/>
      <c r="B40" s="17"/>
      <c r="C40" s="17"/>
      <c r="D40" s="17"/>
      <c r="E40" s="17"/>
      <c r="F40" s="17"/>
      <c r="G40" s="17"/>
      <c r="H40" s="17"/>
    </row>
    <row r="41" spans="1:8" ht="11.35" customHeight="1">
      <c r="A41" s="17"/>
      <c r="B41" s="17"/>
      <c r="C41" s="17"/>
      <c r="D41" s="17"/>
      <c r="E41" s="17"/>
      <c r="F41" s="17"/>
      <c r="G41" s="17"/>
      <c r="H41" s="17"/>
    </row>
    <row r="42" spans="1:8" ht="11.35" customHeight="1">
      <c r="A42" s="17"/>
      <c r="B42" s="17"/>
      <c r="C42" s="17"/>
      <c r="D42" s="17"/>
      <c r="E42" s="17"/>
      <c r="F42" s="17"/>
      <c r="G42" s="17"/>
      <c r="H42" s="17"/>
    </row>
    <row r="43" spans="1:8" ht="11.35" customHeight="1">
      <c r="A43" s="17"/>
      <c r="B43" s="17"/>
      <c r="C43" s="17"/>
      <c r="D43" s="17"/>
      <c r="E43" s="17"/>
      <c r="F43" s="17"/>
      <c r="G43" s="17"/>
      <c r="H43" s="17"/>
    </row>
    <row r="44" spans="1:8" ht="11.35" customHeight="1">
      <c r="A44" s="17"/>
      <c r="B44" s="17"/>
      <c r="C44" s="17"/>
      <c r="D44" s="17"/>
      <c r="E44" s="17"/>
      <c r="F44" s="17"/>
      <c r="G44" s="17"/>
      <c r="H44" s="17"/>
    </row>
    <row r="45" spans="1:8" ht="11.35" customHeight="1">
      <c r="A45" s="17"/>
      <c r="B45" s="17"/>
      <c r="C45" s="17"/>
      <c r="D45" s="17"/>
      <c r="E45" s="17"/>
      <c r="F45" s="17"/>
      <c r="G45" s="17"/>
      <c r="H45" s="17"/>
    </row>
    <row r="46" spans="1:8" ht="11.35" customHeight="1">
      <c r="A46" s="17"/>
      <c r="B46" s="17"/>
      <c r="C46" s="17"/>
      <c r="D46" s="17"/>
      <c r="E46" s="17"/>
      <c r="F46" s="17"/>
      <c r="G46" s="17"/>
      <c r="H46" s="17"/>
    </row>
    <row r="47" spans="1:8" ht="11.35" customHeight="1">
      <c r="A47" s="17"/>
      <c r="B47" s="17"/>
      <c r="C47" s="17"/>
      <c r="D47" s="17"/>
      <c r="E47" s="17"/>
      <c r="F47" s="17"/>
      <c r="G47" s="17"/>
      <c r="H47" s="17"/>
    </row>
    <row r="48" spans="1:8" ht="11.35" customHeight="1">
      <c r="A48" s="17"/>
      <c r="B48" s="17"/>
      <c r="C48" s="17"/>
      <c r="D48" s="17"/>
      <c r="E48" s="17"/>
      <c r="F48" s="17"/>
      <c r="G48" s="17"/>
      <c r="H48" s="17"/>
    </row>
    <row r="49" spans="1:8" ht="11.35" customHeight="1">
      <c r="A49" s="17"/>
      <c r="B49" s="17"/>
      <c r="C49" s="17"/>
      <c r="D49" s="17"/>
      <c r="E49" s="17"/>
      <c r="F49" s="17"/>
      <c r="G49" s="17"/>
      <c r="H49" s="17"/>
    </row>
    <row r="50" spans="1:8">
      <c r="A50" s="17"/>
      <c r="B50" s="17"/>
      <c r="C50" s="17"/>
      <c r="D50" s="17"/>
      <c r="E50" s="17"/>
      <c r="F50" s="17"/>
      <c r="G50" s="17"/>
      <c r="H50" s="17"/>
    </row>
    <row r="51" spans="1:8">
      <c r="A51" s="17"/>
      <c r="B51" s="17"/>
      <c r="C51" s="17"/>
      <c r="D51" s="17"/>
      <c r="E51" s="17"/>
      <c r="F51" s="17"/>
      <c r="G51" s="17"/>
      <c r="H51" s="17"/>
    </row>
    <row r="52" spans="1:8">
      <c r="A52" s="17"/>
      <c r="B52" s="17"/>
      <c r="C52" s="17"/>
      <c r="D52" s="17"/>
      <c r="E52" s="17"/>
      <c r="F52" s="17"/>
      <c r="G52" s="17"/>
      <c r="H52" s="17"/>
    </row>
    <row r="53" spans="1:8">
      <c r="A53" s="17"/>
      <c r="B53" s="17"/>
      <c r="C53" s="17"/>
      <c r="D53" s="17"/>
      <c r="E53" s="17"/>
      <c r="F53" s="17"/>
      <c r="G53" s="17"/>
      <c r="H53" s="17"/>
    </row>
    <row r="54" spans="1:8">
      <c r="A54" s="17"/>
      <c r="B54" s="17"/>
      <c r="C54" s="17"/>
      <c r="D54" s="17"/>
      <c r="E54" s="17"/>
      <c r="F54" s="17"/>
      <c r="G54" s="17"/>
      <c r="H54" s="17"/>
    </row>
    <row r="55" spans="1:8">
      <c r="A55" s="17"/>
      <c r="B55" s="17"/>
      <c r="C55" s="17"/>
      <c r="D55" s="17"/>
      <c r="E55" s="17"/>
      <c r="F55" s="17"/>
      <c r="G55" s="17"/>
      <c r="H55" s="17"/>
    </row>
    <row r="56" spans="1:8">
      <c r="A56" s="17"/>
      <c r="B56" s="17"/>
      <c r="C56" s="17"/>
      <c r="D56" s="17"/>
      <c r="E56" s="17"/>
      <c r="F56" s="17"/>
      <c r="G56" s="17"/>
      <c r="H56" s="17"/>
    </row>
    <row r="57" spans="1:8">
      <c r="A57" s="17"/>
      <c r="B57" s="17"/>
      <c r="C57" s="17"/>
      <c r="D57" s="17"/>
      <c r="E57" s="17"/>
      <c r="F57" s="17"/>
      <c r="G57" s="17"/>
      <c r="H57" s="17"/>
    </row>
    <row r="58" spans="1:8">
      <c r="A58" s="17"/>
      <c r="B58" s="17"/>
      <c r="C58" s="17"/>
      <c r="D58" s="17"/>
      <c r="E58" s="17"/>
      <c r="F58" s="17"/>
      <c r="G58" s="17"/>
      <c r="H58" s="17"/>
    </row>
    <row r="59" spans="1:8">
      <c r="A59" s="17"/>
      <c r="B59" s="17"/>
      <c r="C59" s="17"/>
      <c r="D59" s="17"/>
      <c r="E59" s="17"/>
      <c r="F59" s="17"/>
      <c r="G59" s="17"/>
      <c r="H59" s="17"/>
    </row>
    <row r="60" spans="1:8">
      <c r="A60" s="17"/>
      <c r="B60" s="17"/>
      <c r="C60" s="17"/>
      <c r="D60" s="17"/>
      <c r="E60" s="17"/>
      <c r="F60" s="17"/>
      <c r="G60" s="17"/>
      <c r="H60" s="17"/>
    </row>
    <row r="61" spans="1:8">
      <c r="A61" s="17"/>
      <c r="B61" s="17"/>
      <c r="C61" s="17"/>
      <c r="D61" s="17"/>
      <c r="E61" s="17"/>
      <c r="F61" s="17"/>
      <c r="G61" s="17"/>
      <c r="H61" s="17"/>
    </row>
    <row r="62" spans="1:8">
      <c r="A62" s="17"/>
      <c r="B62" s="17"/>
      <c r="C62" s="17"/>
      <c r="D62" s="17"/>
      <c r="E62" s="17"/>
      <c r="F62" s="17"/>
      <c r="G62" s="17"/>
      <c r="H62" s="17"/>
    </row>
    <row r="63" spans="1:8">
      <c r="A63" s="17"/>
      <c r="B63" s="17"/>
      <c r="C63" s="17"/>
      <c r="D63" s="17"/>
      <c r="E63" s="17"/>
      <c r="F63" s="17"/>
      <c r="G63" s="17"/>
      <c r="H63" s="17"/>
    </row>
    <row r="64" spans="1:8">
      <c r="A64" s="17"/>
      <c r="B64" s="17"/>
      <c r="C64" s="17"/>
      <c r="D64" s="17"/>
      <c r="E64" s="17"/>
      <c r="F64" s="17"/>
      <c r="G64" s="17"/>
      <c r="H64" s="17"/>
    </row>
    <row r="65" spans="1:8">
      <c r="A65" s="17"/>
      <c r="B65" s="17"/>
      <c r="C65" s="17"/>
      <c r="D65" s="17"/>
      <c r="E65" s="17"/>
      <c r="F65" s="17"/>
      <c r="G65" s="17"/>
      <c r="H65" s="17"/>
    </row>
    <row r="66" spans="1:8">
      <c r="A66" s="17"/>
      <c r="B66" s="17"/>
      <c r="C66" s="17"/>
      <c r="D66" s="17"/>
      <c r="E66" s="17"/>
      <c r="F66" s="17"/>
      <c r="G66" s="17"/>
      <c r="H66" s="17"/>
    </row>
    <row r="67" spans="1:8">
      <c r="A67" s="17"/>
      <c r="B67" s="17"/>
      <c r="C67" s="17"/>
      <c r="D67" s="17"/>
      <c r="E67" s="17"/>
      <c r="F67" s="17"/>
      <c r="G67" s="17"/>
      <c r="H67" s="17"/>
    </row>
    <row r="68" spans="1:8">
      <c r="A68" s="17"/>
      <c r="B68" s="17"/>
      <c r="C68" s="17"/>
      <c r="D68" s="17"/>
      <c r="E68" s="17"/>
      <c r="F68" s="17"/>
      <c r="G68" s="17"/>
      <c r="H68" s="17"/>
    </row>
    <row r="69" spans="1:8">
      <c r="A69" s="17"/>
      <c r="B69" s="17"/>
      <c r="C69" s="17"/>
      <c r="D69" s="17"/>
      <c r="E69" s="17"/>
      <c r="F69" s="17"/>
      <c r="G69" s="17"/>
      <c r="H69" s="17"/>
    </row>
    <row r="70" spans="1:8">
      <c r="A70" s="17"/>
      <c r="B70" s="17"/>
      <c r="C70" s="17"/>
      <c r="D70" s="17"/>
      <c r="E70" s="17"/>
      <c r="F70" s="17"/>
      <c r="G70" s="17"/>
      <c r="H70" s="17"/>
    </row>
    <row r="71" spans="1:8">
      <c r="A71" s="17"/>
      <c r="B71" s="17"/>
      <c r="C71" s="17"/>
      <c r="D71" s="17"/>
      <c r="E71" s="17"/>
      <c r="F71" s="17"/>
      <c r="G71" s="17"/>
      <c r="H71" s="17"/>
    </row>
    <row r="72" spans="1:8">
      <c r="A72" s="17"/>
      <c r="B72" s="17"/>
      <c r="C72" s="17"/>
      <c r="D72" s="17"/>
      <c r="E72" s="17"/>
      <c r="F72" s="17"/>
      <c r="G72" s="17"/>
      <c r="H72" s="17"/>
    </row>
    <row r="73" spans="1:8">
      <c r="A73" s="17"/>
      <c r="B73" s="17"/>
      <c r="C73" s="17"/>
      <c r="D73" s="17"/>
      <c r="E73" s="17"/>
      <c r="F73" s="17"/>
      <c r="G73" s="17"/>
      <c r="H73" s="17"/>
    </row>
    <row r="74" spans="1:8">
      <c r="A74" s="17"/>
      <c r="B74" s="17"/>
      <c r="C74" s="17"/>
      <c r="D74" s="17"/>
      <c r="E74" s="17"/>
      <c r="F74" s="17"/>
      <c r="G74" s="17"/>
      <c r="H74" s="17"/>
    </row>
    <row r="75" spans="1:8">
      <c r="A75" s="17"/>
      <c r="B75" s="17"/>
      <c r="C75" s="17"/>
      <c r="D75" s="17"/>
      <c r="E75" s="17"/>
      <c r="F75" s="17"/>
      <c r="G75" s="17"/>
      <c r="H75" s="17"/>
    </row>
    <row r="76" spans="1:8">
      <c r="A76" s="17"/>
      <c r="B76" s="17"/>
      <c r="C76" s="17"/>
      <c r="D76" s="17"/>
      <c r="E76" s="17"/>
      <c r="F76" s="17"/>
      <c r="G76" s="17"/>
      <c r="H76" s="17"/>
    </row>
    <row r="77" spans="1:8">
      <c r="A77" s="17"/>
      <c r="B77" s="17"/>
      <c r="C77" s="17"/>
      <c r="D77" s="17"/>
      <c r="E77" s="17"/>
      <c r="F77" s="17"/>
      <c r="G77" s="17"/>
      <c r="H77" s="17"/>
    </row>
    <row r="78" spans="1:8">
      <c r="A78" s="17"/>
      <c r="B78" s="17"/>
      <c r="C78" s="17"/>
      <c r="D78" s="17"/>
      <c r="E78" s="17"/>
      <c r="F78" s="17"/>
      <c r="G78" s="17"/>
      <c r="H78" s="17"/>
    </row>
    <row r="79" spans="1:8">
      <c r="A79" s="17"/>
      <c r="B79" s="17"/>
      <c r="C79" s="17"/>
      <c r="D79" s="17"/>
      <c r="E79" s="17"/>
      <c r="F79" s="17"/>
      <c r="G79" s="17"/>
      <c r="H79" s="17"/>
    </row>
    <row r="80" spans="1:8">
      <c r="A80" s="17"/>
      <c r="B80" s="17"/>
      <c r="C80" s="17"/>
      <c r="D80" s="17"/>
      <c r="E80" s="17"/>
      <c r="F80" s="17"/>
      <c r="G80" s="17"/>
      <c r="H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A85" s="17"/>
      <c r="B85" s="17"/>
      <c r="C85" s="17"/>
      <c r="D85" s="17"/>
      <c r="E85" s="17"/>
      <c r="F85" s="17"/>
      <c r="G85" s="17"/>
      <c r="H85" s="17"/>
    </row>
    <row r="86" spans="1:8">
      <c r="A86" s="17"/>
      <c r="B86" s="17"/>
      <c r="C86" s="17"/>
      <c r="D86" s="17"/>
      <c r="E86" s="17"/>
      <c r="F86" s="17"/>
      <c r="G86" s="17"/>
      <c r="H86" s="17"/>
    </row>
    <row r="87" spans="1:8">
      <c r="A87" s="17"/>
      <c r="B87" s="17"/>
      <c r="C87" s="17"/>
      <c r="D87" s="17"/>
      <c r="E87" s="17"/>
      <c r="F87" s="17"/>
      <c r="G87" s="17"/>
      <c r="H87" s="17"/>
    </row>
    <row r="88" spans="1:8">
      <c r="A88" s="17"/>
      <c r="B88" s="17"/>
      <c r="C88" s="17"/>
      <c r="D88" s="17"/>
      <c r="E88" s="17"/>
      <c r="F88" s="17"/>
      <c r="G88" s="17"/>
      <c r="H88" s="17"/>
    </row>
    <row r="89" spans="1:8">
      <c r="A89" s="17"/>
      <c r="B89" s="17"/>
      <c r="C89" s="17"/>
      <c r="D89" s="17"/>
      <c r="E89" s="17"/>
      <c r="F89" s="17"/>
      <c r="G89" s="17"/>
      <c r="H89" s="17"/>
    </row>
    <row r="90" spans="1:8">
      <c r="A90" s="17"/>
      <c r="B90" s="17"/>
      <c r="C90" s="17"/>
      <c r="D90" s="17"/>
      <c r="E90" s="17"/>
      <c r="F90" s="17"/>
      <c r="G90" s="17"/>
      <c r="H90" s="17"/>
    </row>
    <row r="91" spans="1:8">
      <c r="A91" s="17"/>
      <c r="B91" s="17"/>
      <c r="C91" s="17"/>
      <c r="D91" s="17"/>
      <c r="E91" s="17"/>
      <c r="F91" s="17"/>
      <c r="G91" s="17"/>
      <c r="H91" s="17"/>
    </row>
    <row r="92" spans="1:8">
      <c r="A92" s="17"/>
      <c r="B92" s="17"/>
      <c r="C92" s="17"/>
      <c r="D92" s="17"/>
      <c r="E92" s="17"/>
      <c r="F92" s="17"/>
      <c r="G92" s="17"/>
      <c r="H92" s="17"/>
    </row>
  </sheetData>
  <sheetProtection sheet="1" formatCells="0" formatColumns="0" formatRows="0" selectLockedCells="1" autoFilter="0" pivotTables="0"/>
  <mergeCells count="12">
    <mergeCell ref="A34:H34"/>
    <mergeCell ref="A2:H2"/>
    <mergeCell ref="A3:H3"/>
    <mergeCell ref="A29:H29"/>
    <mergeCell ref="A31:B31"/>
    <mergeCell ref="A33:H33"/>
    <mergeCell ref="A5:A7"/>
    <mergeCell ref="B5:B7"/>
    <mergeCell ref="C5:H5"/>
    <mergeCell ref="C6:D6"/>
    <mergeCell ref="E6:F6"/>
    <mergeCell ref="G6:H6"/>
  </mergeCells>
  <phoneticPr fontId="5" type="noConversion"/>
  <pageMargins left="0.78740157480314965" right="0.19685039370078741" top="0.39370078740157483" bottom="0.19685039370078741" header="0.19685039370078741" footer="0.51181102362204722"/>
  <pageSetup paperSize="9" scale="96" fitToHeight="0" orientation="portrait" r:id="rId1"/>
  <headerFooter alignWithMargins="0">
    <oddHeader>&amp;R&amp;"Times New Roman,обычный"&amp;8Подготовлено с использованием системы "КонсультантПлюс"</oddHeader>
  </headerFooter>
  <rowBreaks count="1" manualBreakCount="1">
    <brk id="36"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16</vt:i4>
      </vt:variant>
      <vt:variant>
        <vt:lpstr>Именованные диапазоны</vt:lpstr>
      </vt:variant>
      <vt:variant>
        <vt:i4>15</vt:i4>
      </vt:variant>
    </vt:vector>
  </HeadingPairs>
  <TitlesOfParts>
    <vt:vector size="31" baseType="lpstr">
      <vt:lpstr>Рекомендации</vt:lpstr>
      <vt:lpstr>Баланс</vt:lpstr>
      <vt:lpstr>Прил.2</vt:lpstr>
      <vt:lpstr>Прил.3</vt:lpstr>
      <vt:lpstr>Прил.4</vt:lpstr>
      <vt:lpstr>Прил.5</vt:lpstr>
      <vt:lpstr>Чистые активы</vt:lpstr>
      <vt:lpstr>Анализ фин.сост.</vt:lpstr>
      <vt:lpstr>Анализ разд. I и II</vt:lpstr>
      <vt:lpstr>Анализ разд. III-V</vt:lpstr>
      <vt:lpstr>Рентабельность</vt:lpstr>
      <vt:lpstr>Пояснительная записка</vt:lpstr>
      <vt:lpstr>Норм.коэффиц.</vt:lpstr>
      <vt:lpstr>Увязки внутри форм</vt:lpstr>
      <vt:lpstr>Лист1</vt:lpstr>
      <vt:lpstr>Увязки межд.форм.</vt:lpstr>
      <vt:lpstr>'Анализ разд. I и II'!Область_печати</vt:lpstr>
      <vt:lpstr>'Анализ разд. III-V'!Область_печати</vt:lpstr>
      <vt:lpstr>'Анализ фин.сост.'!Область_печати</vt:lpstr>
      <vt:lpstr>Баланс!Область_печати</vt:lpstr>
      <vt:lpstr>Норм.коэффиц.!Область_печати</vt:lpstr>
      <vt:lpstr>'Пояснительная записка'!Область_печати</vt:lpstr>
      <vt:lpstr>Прил.2!Область_печати</vt:lpstr>
      <vt:lpstr>Прил.3!Область_печати</vt:lpstr>
      <vt:lpstr>Прил.4!Область_печати</vt:lpstr>
      <vt:lpstr>Прил.5!Область_печати</vt:lpstr>
      <vt:lpstr>Рекомендации!Область_печати</vt:lpstr>
      <vt:lpstr>Рентабельность!Область_печати</vt:lpstr>
      <vt:lpstr>'Увязки внутри форм'!Область_печати</vt:lpstr>
      <vt:lpstr>'Увязки межд.форм.'!Область_печати</vt:lpstr>
      <vt:lpstr>'Чистые активы'!Область_печати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Дубовская Татьяна Анатольевна</dc:creator>
  <cp:lastModifiedBy>Александр Медведев</cp:lastModifiedBy>
  <cp:lastPrinted>2022-03-21T09:43:05Z</cp:lastPrinted>
  <dcterms:created xsi:type="dcterms:W3CDTF">2008-03-18T16:49:59Z</dcterms:created>
  <dcterms:modified xsi:type="dcterms:W3CDTF">2023-06-11T11:35:22Z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436627697</vt:i4>
  </property>
  <property fmtid="{D5CDD505-2E9C-101B-9397-08002B2CF9AE}" pid="4" name="_EmailSubject">
    <vt:lpwstr>Баланс с расчетом</vt:lpwstr>
  </property>
  <property fmtid="{D5CDD505-2E9C-101B-9397-08002B2CF9AE}" pid="5" name="_AuthorEmail">
    <vt:lpwstr>s.maevskaya@urspectr.info</vt:lpwstr>
  </property>
  <property fmtid="{D5CDD505-2E9C-101B-9397-08002B2CF9AE}" pid="6" name="_AuthorEmailDisplayName">
    <vt:lpwstr>Маевская Светланна</vt:lpwstr>
  </property>
  <property fmtid="{D5CDD505-2E9C-101B-9397-08002B2CF9AE}" pid="7" name="_ReviewingToolsShownOnce">
    <vt:lpwstr/>
  </property>
</Properties>
</file>