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Ex4.xml" ContentType="application/vnd.ms-office.chartex+xml"/>
  <Override PartName="/xl/charts/style5.xml" ContentType="application/vnd.ms-office.chartstyle+xml"/>
  <Override PartName="/xl/charts/colors5.xml" ContentType="application/vnd.ms-office.chartcolorstyle+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wart\Downloads\Estadistica\"/>
    </mc:Choice>
  </mc:AlternateContent>
  <xr:revisionPtr revIDLastSave="0" documentId="13_ncr:1_{7060E79F-A95F-4084-BFEE-2398163C741B}" xr6:coauthVersionLast="47" xr6:coauthVersionMax="47" xr10:uidLastSave="{00000000-0000-0000-0000-000000000000}"/>
  <bookViews>
    <workbookView xWindow="-108" yWindow="-108" windowWidth="23256" windowHeight="12456" activeTab="3" xr2:uid="{5A78340C-38A2-4A9A-841C-8F71A1D69F05}"/>
  </bookViews>
  <sheets>
    <sheet name="Grupo 1 ejercicio 1" sheetId="3" r:id="rId1"/>
    <sheet name="Grupo 2 ejercicio 1" sheetId="5" r:id="rId2"/>
    <sheet name="Grupo 1 ejercicio 2" sheetId="2" r:id="rId3"/>
    <sheet name="Ejercicio 3" sheetId="8" r:id="rId4"/>
    <sheet name="Hoja1" sheetId="1" r:id="rId5"/>
    <sheet name="Sheet1" sheetId="9" r:id="rId6"/>
  </sheets>
  <definedNames>
    <definedName name="_xlchart.v1.0" hidden="1">Hoja1!$G$36</definedName>
    <definedName name="_xlchart.v1.1" hidden="1">Hoja1!$G$37:$G$71</definedName>
    <definedName name="_xlchart.v1.2" hidden="1">Hoja1!$H$36</definedName>
    <definedName name="_xlchart.v1.3" hidden="1">Hoja1!$H$37:$H$71</definedName>
    <definedName name="_xlchart.v1.4" hidden="1">Hoja1!$H$36</definedName>
    <definedName name="_xlchart.v1.5" hidden="1">Hoja1!$H$37:$H$71</definedName>
    <definedName name="_xlchart.v1.6" hidden="1">Hoja1!$C$36</definedName>
    <definedName name="_xlchart.v1.7" hidden="1">Hoja1!$C$37:$C$66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9" i="8" l="1"/>
  <c r="C66" i="8" s="1"/>
  <c r="F68" i="8" l="1"/>
  <c r="C9" i="8" l="1"/>
  <c r="C35" i="8"/>
  <c r="C10" i="8"/>
  <c r="C75" i="2"/>
  <c r="B70" i="2"/>
  <c r="A18" i="3" l="1"/>
  <c r="C97" i="8"/>
  <c r="C96" i="8"/>
  <c r="C95" i="8"/>
  <c r="C100" i="8" s="1"/>
  <c r="D75" i="2"/>
  <c r="B75" i="2"/>
  <c r="C101" i="8" l="1"/>
  <c r="B100" i="8"/>
  <c r="B101" i="8"/>
  <c r="B45" i="5"/>
  <c r="B89" i="3"/>
  <c r="H72" i="1"/>
  <c r="B23" i="5"/>
  <c r="A17" i="5"/>
  <c r="C36" i="8"/>
  <c r="C37" i="8" s="1"/>
  <c r="D9" i="8"/>
  <c r="F9" i="8" s="1"/>
  <c r="B66" i="2"/>
  <c r="G65" i="2"/>
  <c r="E65" i="2"/>
  <c r="C71" i="8" l="1"/>
  <c r="F73" i="8" s="1"/>
  <c r="E68" i="8"/>
  <c r="B41" i="8"/>
  <c r="B40" i="8"/>
  <c r="E9" i="8"/>
  <c r="C41" i="8"/>
  <c r="C40" i="8"/>
  <c r="D10" i="8"/>
  <c r="E10" i="8"/>
  <c r="F10" i="8"/>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C25" i="3"/>
  <c r="C24" i="3"/>
  <c r="C23" i="3"/>
  <c r="C22" i="3"/>
  <c r="B25" i="3"/>
  <c r="B24" i="3"/>
  <c r="B23" i="3"/>
  <c r="B22" i="3"/>
  <c r="E73" i="8" l="1"/>
  <c r="B24" i="5"/>
</calcChain>
</file>

<file path=xl/sharedStrings.xml><?xml version="1.0" encoding="utf-8"?>
<sst xmlns="http://schemas.openxmlformats.org/spreadsheetml/2006/main" count="287" uniqueCount="100">
  <si>
    <t>Grupo de control</t>
  </si>
  <si>
    <t>Nivel glucosa basal</t>
  </si>
  <si>
    <t>Nivel glucosa 60 min</t>
  </si>
  <si>
    <t>Jovenes</t>
  </si>
  <si>
    <t>Adultos</t>
  </si>
  <si>
    <t>Grupo de control denominacion</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</si>
  <si>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</si>
  <si>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</si>
  <si>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</si>
  <si>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</si>
  <si>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</si>
  <si>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</si>
  <si>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</si>
  <si>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</si>
  <si>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</si>
  <si>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</si>
  <si>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</si>
  <si>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</si>
  <si>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</si>
  <si>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</si>
  <si>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</si>
  <si>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</si>
  <si>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</si>
  <si>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</si>
  <si>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</si>
  <si>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</si>
  <si>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</si>
  <si>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</si>
  <si>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</si>
  <si>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</si>
  <si>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</si>
  <si>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</si>
  <si>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</si>
  <si>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</si>
  <si>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</si>
  <si>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</si>
  <si>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</si>
  <si>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</si>
  <si>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</si>
  <si>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</si>
  <si>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</si>
  <si>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</si>
  <si>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</si>
  <si>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Muy Bajo</t>
  </si>
  <si>
    <t>Es representativa</t>
  </si>
  <si>
    <t>B</t>
  </si>
  <si>
    <t>C</t>
  </si>
  <si>
    <t>Curtosis</t>
  </si>
  <si>
    <t>Simetria</t>
  </si>
  <si>
    <t>Distribución sesgada de manera negativa</t>
  </si>
  <si>
    <t>Distribución plana (platicurtica)</t>
  </si>
  <si>
    <t>Q1</t>
  </si>
  <si>
    <t>Q2</t>
  </si>
  <si>
    <t>Q3</t>
  </si>
  <si>
    <t>Q4</t>
  </si>
  <si>
    <t>Basal</t>
  </si>
  <si>
    <t>60 minutos</t>
  </si>
  <si>
    <t>Basal valores atipicos</t>
  </si>
  <si>
    <t>60 minutos valores atipicos</t>
  </si>
  <si>
    <t>Por debajo</t>
  </si>
  <si>
    <t>Por Arriba</t>
  </si>
  <si>
    <t>Por arriba</t>
  </si>
  <si>
    <t>D</t>
  </si>
  <si>
    <t>Cuantiles teoricos</t>
  </si>
  <si>
    <t>Nivel Basal del Paciente</t>
  </si>
  <si>
    <t>Modelo Lineal</t>
  </si>
  <si>
    <t>Modelo lineal</t>
  </si>
  <si>
    <t>Coeficiente</t>
  </si>
  <si>
    <t>Nivel de Glucosa</t>
  </si>
  <si>
    <t>Nivel Basal Paciente</t>
  </si>
  <si>
    <t>+</t>
  </si>
  <si>
    <t>*</t>
  </si>
  <si>
    <t>No explicado</t>
  </si>
  <si>
    <t>Diferencia de glucosa</t>
  </si>
  <si>
    <t>Media</t>
  </si>
  <si>
    <t>Intervalo</t>
  </si>
  <si>
    <t>Según el intervalo de confianza obtenido la media de 88 se encuentra dentro del error, al utilizar la media obtenida de los datos para jovenes. Por lo que es correcto asumir que la media es 88</t>
  </si>
  <si>
    <t>Intervalo Jovenes</t>
  </si>
  <si>
    <t>Intervalo adultos</t>
  </si>
  <si>
    <t>Nivel glucosa basal jovenes</t>
  </si>
  <si>
    <t>Nivel glucosa basal adultos</t>
  </si>
  <si>
    <t>Sumar</t>
  </si>
  <si>
    <t>Restar</t>
  </si>
  <si>
    <t>El nivel basal de los jovenes y los adultos no son los mismos ya que nunca se llega a 0</t>
  </si>
  <si>
    <t>Poblacion</t>
  </si>
  <si>
    <t>Poblacio total</t>
  </si>
  <si>
    <t>Suma</t>
  </si>
  <si>
    <t>Resta</t>
  </si>
  <si>
    <t>Nivel de confianza</t>
  </si>
  <si>
    <t>Grado de error</t>
  </si>
  <si>
    <t>Rango Error -</t>
  </si>
  <si>
    <t>Rango Error +</t>
  </si>
  <si>
    <t>Adultos - Jovenes</t>
  </si>
  <si>
    <t>Jovenes - Adultos</t>
  </si>
  <si>
    <t>Intervalo 60 min</t>
  </si>
  <si>
    <t>Basal - 60 min</t>
  </si>
  <si>
    <t>60 min - Basal</t>
  </si>
  <si>
    <t>Si se nota una variación significativa luego de tomar la pastilla</t>
  </si>
  <si>
    <t>Intervalo Basal</t>
  </si>
  <si>
    <t xml:space="preserve">La población con glucosa superior a 95  es 0.15, ya que con ese nivel de confianza se encuentra entre el rango de 0.1547 a 0.3684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</si>
</sst>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0%"/>
    <numFmt numFmtId="165" formatCode="0.000000%"/>
    <numFmt numFmtId="166" formatCode="_(* #,##0.000_);_(* \(#,##0.000\);_(* &quot;-&quot;??_);_(@_)"/>
    <numFmt numFmtId="167" formatCode="_(* #,##0.0000_);_(* \(#,##0.0000\);_(* &quot;-&quot;??_);_(@_)"/>
  </numFmts>
  <fonts count="7" x14ac:knownFonts="1">
    <font>
      <sz val="11"/>
      <color theme="1"/>
      <name val="Calibri"/>
      <family val="2"/>
      <scheme val="minor"/>
    </font>
    <font>
      <b/>
      <sz val="14"/>
      <color theme="1"/>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26"/>
      <color theme="1"/>
      <name val="Calibri"/>
      <family val="2"/>
      <scheme val="minor"/>
    </font>
  </fonts>
  <fills count="2">
    <fill>
      <patternFill patternType="none"/>
    </fill>
    <fill>
      <patternFill patternType="gray125"/>
    </fill>
  </fills>
  <borders count="19">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2" fillId="0" borderId="0" xfId="0" applyFont="1"/>
    <xf numFmtId="0" fontId="1" fillId="0" borderId="0" xfId="0" applyFont="1" applyAlignment="1">
      <alignment horizontal="center"/>
    </xf>
    <xf numFmtId="0" fontId="0" fillId="0" borderId="0" xfId="0" applyAlignment="1">
      <alignment horizontal="center"/>
    </xf>
    <xf numFmtId="0" fontId="0" fillId="0" borderId="1" xfId="0" applyBorder="1"/>
    <xf numFmtId="0" fontId="5" fillId="0" borderId="2" xfId="0" applyFont="1" applyBorder="1" applyAlignment="1">
      <alignment horizontal="center"/>
    </xf>
    <xf numFmtId="0" fontId="4" fillId="0" borderId="0" xfId="0" applyFont="1"/>
    <xf numFmtId="0" fontId="6" fillId="0" borderId="0" xfId="0" applyFont="1"/>
    <xf numFmtId="10" fontId="0" fillId="0" borderId="0" xfId="2" applyNumberFormat="1" applyFont="1"/>
    <xf numFmtId="165" fontId="0" fillId="0" borderId="0" xfId="2" applyNumberFormat="1" applyFont="1"/>
    <xf numFmtId="43" fontId="0" fillId="0" borderId="0" xfId="1" applyFont="1"/>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0" borderId="7" xfId="0" applyFont="1" applyBorder="1"/>
    <xf numFmtId="0" fontId="2" fillId="0" borderId="8" xfId="0" applyFont="1" applyBorder="1"/>
    <xf numFmtId="0" fontId="0" fillId="0" borderId="7" xfId="0" applyBorder="1"/>
    <xf numFmtId="0" fontId="0" fillId="0" borderId="8" xfId="0" applyBorder="1"/>
    <xf numFmtId="0" fontId="0" fillId="0" borderId="9" xfId="0" applyBorder="1"/>
    <xf numFmtId="0" fontId="0" fillId="0" borderId="10" xfId="0" applyBorder="1"/>
    <xf numFmtId="0" fontId="5" fillId="0" borderId="11" xfId="0" applyFont="1" applyBorder="1" applyAlignment="1">
      <alignment horizontal="centerContinuous"/>
    </xf>
    <xf numFmtId="0" fontId="5" fillId="0" borderId="12" xfId="0" applyFont="1" applyBorder="1" applyAlignment="1">
      <alignment horizontal="centerContinuous"/>
    </xf>
    <xf numFmtId="0" fontId="5" fillId="0" borderId="11" xfId="0" applyFont="1" applyBorder="1" applyAlignment="1">
      <alignment horizontal="center"/>
    </xf>
    <xf numFmtId="0" fontId="5" fillId="0" borderId="12" xfId="0" applyFont="1" applyBorder="1" applyAlignment="1">
      <alignment horizontal="center"/>
    </xf>
    <xf numFmtId="166" fontId="0" fillId="0" borderId="0" xfId="1" applyNumberFormat="1" applyFont="1" applyBorder="1"/>
    <xf numFmtId="166" fontId="0" fillId="0" borderId="8" xfId="1" applyNumberFormat="1" applyFont="1" applyBorder="1"/>
    <xf numFmtId="166" fontId="0" fillId="0" borderId="1" xfId="1" applyNumberFormat="1" applyFont="1" applyBorder="1"/>
    <xf numFmtId="166" fontId="0" fillId="0" borderId="10" xfId="1" applyNumberFormat="1" applyFont="1" applyBorder="1"/>
    <xf numFmtId="167" fontId="0" fillId="0" borderId="0" xfId="1" applyNumberFormat="1" applyFont="1" applyBorder="1"/>
    <xf numFmtId="167" fontId="0" fillId="0" borderId="8" xfId="1" applyNumberFormat="1" applyFont="1" applyBorder="1"/>
    <xf numFmtId="167" fontId="0" fillId="0" borderId="1" xfId="1" applyNumberFormat="1" applyFont="1" applyBorder="1"/>
    <xf numFmtId="167" fontId="0" fillId="0" borderId="10" xfId="1" applyNumberFormat="1" applyFont="1" applyBorder="1"/>
    <xf numFmtId="0" fontId="0" fillId="0" borderId="4" xfId="0" applyBorder="1"/>
    <xf numFmtId="0" fontId="0" fillId="0" borderId="6" xfId="0" applyBorder="1"/>
    <xf numFmtId="0" fontId="0" fillId="0" borderId="13" xfId="0" applyBorder="1"/>
    <xf numFmtId="0" fontId="0" fillId="0" borderId="14" xfId="0" applyBorder="1"/>
    <xf numFmtId="0" fontId="0" fillId="0" borderId="15" xfId="0" applyBorder="1"/>
    <xf numFmtId="0" fontId="2" fillId="0" borderId="14" xfId="0" applyFont="1" applyBorder="1"/>
    <xf numFmtId="0" fontId="1" fillId="0" borderId="13" xfId="0" applyFont="1" applyBorder="1" applyAlignment="1">
      <alignment horizontal="center"/>
    </xf>
    <xf numFmtId="0" fontId="5" fillId="0" borderId="4" xfId="0" applyFont="1" applyBorder="1" applyAlignment="1">
      <alignment horizontal="center"/>
    </xf>
    <xf numFmtId="0" fontId="5" fillId="0" borderId="6" xfId="0" applyFont="1" applyBorder="1" applyAlignment="1">
      <alignment horizontal="center"/>
    </xf>
    <xf numFmtId="0" fontId="5" fillId="0" borderId="0" xfId="0" applyFont="1" applyAlignment="1">
      <alignment horizontal="center"/>
    </xf>
    <xf numFmtId="167" fontId="0" fillId="0" borderId="0" xfId="0" applyNumberFormat="1"/>
    <xf numFmtId="9" fontId="0" fillId="0" borderId="5" xfId="0" applyNumberFormat="1" applyBorder="1"/>
    <xf numFmtId="9" fontId="0" fillId="0" borderId="1" xfId="0" applyNumberFormat="1" applyBorder="1"/>
    <xf numFmtId="0" fontId="0" fillId="0" borderId="16" xfId="0" applyBorder="1"/>
    <xf numFmtId="9" fontId="0" fillId="0" borderId="17" xfId="0" applyNumberFormat="1" applyBorder="1"/>
    <xf numFmtId="0" fontId="0" fillId="0" borderId="17" xfId="0" applyBorder="1"/>
    <xf numFmtId="0" fontId="0" fillId="0" borderId="18" xfId="0" applyBorder="1"/>
    <xf numFmtId="0" fontId="0" fillId="0" borderId="3" xfId="0" applyBorder="1"/>
    <xf numFmtId="9" fontId="0" fillId="0" borderId="3" xfId="0" applyNumberFormat="1" applyBorder="1"/>
    <xf numFmtId="10" fontId="0" fillId="0" borderId="15" xfId="2" applyNumberFormat="1" applyFont="1" applyBorder="1"/>
    <xf numFmtId="164" fontId="0" fillId="0" borderId="15" xfId="2" applyNumberFormat="1" applyFont="1" applyBorder="1"/>
    <xf numFmtId="10" fontId="0" fillId="0" borderId="9" xfId="0" applyNumberFormat="1" applyBorder="1"/>
    <xf numFmtId="10" fontId="0" fillId="0" borderId="10" xfId="0" applyNumberFormat="1" applyBorder="1"/>
    <xf numFmtId="0" fontId="0" fillId="0" borderId="0" xfId="0" applyAlignment="1">
      <alignment horizontal="left" wrapText="1"/>
    </xf>
    <xf numFmtId="0" fontId="0" fillId="0" borderId="0" xfId="0"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'Grupo 1 ejercicio 1'!$B$88</c:f>
              <c:strCache>
                <c:ptCount val="1"/>
                <c:pt idx="0">
                  <c:v>Cuantiles teoricos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'Grupo 1 ejercicio 1'!$A$89:$A$123</c:f>
              <c:numCache>
                <c:formatCode>General</c:formatCode>
                <c:ptCount val="35"/>
                <c:pt idx="0">
                  <c:v>136</c:v>
                </c:pt>
                <c:pt idx="1">
                  <c:v>151</c:v>
                </c:pt>
                <c:pt idx="2">
                  <c:v>148</c:v>
                </c:pt>
                <c:pt idx="3">
                  <c:v>138</c:v>
                </c:pt>
                <c:pt idx="4">
                  <c:v>141</c:v>
                </c:pt>
                <c:pt idx="5">
                  <c:v>157</c:v>
                </c:pt>
                <c:pt idx="6">
                  <c:v>172</c:v>
                </c:pt>
                <c:pt idx="7">
                  <c:v>154</c:v>
                </c:pt>
                <c:pt idx="8">
                  <c:v>131</c:v>
                </c:pt>
                <c:pt idx="9">
                  <c:v>156</c:v>
                </c:pt>
                <c:pt idx="10">
                  <c:v>147</c:v>
                </c:pt>
                <c:pt idx="11">
                  <c:v>141</c:v>
                </c:pt>
                <c:pt idx="12">
                  <c:v>140</c:v>
                </c:pt>
                <c:pt idx="13">
                  <c:v>134</c:v>
                </c:pt>
                <c:pt idx="14">
                  <c:v>146</c:v>
                </c:pt>
                <c:pt idx="15">
                  <c:v>151</c:v>
                </c:pt>
                <c:pt idx="16">
                  <c:v>143</c:v>
                </c:pt>
                <c:pt idx="17">
                  <c:v>161</c:v>
                </c:pt>
                <c:pt idx="18">
                  <c:v>150</c:v>
                </c:pt>
                <c:pt idx="19">
                  <c:v>149</c:v>
                </c:pt>
                <c:pt idx="20">
                  <c:v>133</c:v>
                </c:pt>
                <c:pt idx="21">
                  <c:v>170</c:v>
                </c:pt>
                <c:pt idx="22">
                  <c:v>144</c:v>
                </c:pt>
                <c:pt idx="23">
                  <c:v>149</c:v>
                </c:pt>
                <c:pt idx="24">
                  <c:v>158</c:v>
                </c:pt>
                <c:pt idx="25">
                  <c:v>150</c:v>
                </c:pt>
                <c:pt idx="26">
                  <c:v>138</c:v>
                </c:pt>
                <c:pt idx="27">
                  <c:v>150</c:v>
                </c:pt>
                <c:pt idx="28">
                  <c:v>152</c:v>
                </c:pt>
                <c:pt idx="29">
                  <c:v>155</c:v>
                </c:pt>
                <c:pt idx="30">
                  <c:v>145</c:v>
                </c:pt>
                <c:pt idx="31">
                  <c:v>144</c:v>
                </c:pt>
                <c:pt idx="32">
                  <c:v>159</c:v>
                </c:pt>
                <c:pt idx="33">
                  <c:v>139</c:v>
                </c:pt>
                <c:pt idx="34">
                  <c:v>146</c:v>
                </c:pt>
              </c:numCache>
            </c:numRef>
          </c:xVal>
          <c:yVal>
            <c:numRef>
              <c:f>'Grupo 1 ejercicio 1'!$B$89:$B$123</c:f>
              <c:numCache>
                <c:formatCode>General</c:formatCode>
                <c:ptCount val="35"/>
                <c:pt idx="0">
                  <c:v>64.494180738246627</c:v>
                </c:pt>
                <c:pt idx="1">
                  <c:v>68.910838167643391</c:v>
                </c:pt>
                <c:pt idx="2">
                  <c:v>71.285822890663184</c:v>
                </c:pt>
                <c:pt idx="3">
                  <c:v>73.008618714157009</c:v>
                </c:pt>
                <c:pt idx="4">
                  <c:v>74.400321620048643</c:v>
                </c:pt>
                <c:pt idx="5">
                  <c:v>75.59054491978884</c:v>
                </c:pt>
                <c:pt idx="6">
                  <c:v>76.645419621234083</c:v>
                </c:pt>
                <c:pt idx="7">
                  <c:v>77.603619606257041</c:v>
                </c:pt>
                <c:pt idx="8">
                  <c:v>78.489929279941919</c:v>
                </c:pt>
                <c:pt idx="9">
                  <c:v>79.321334201336001</c:v>
                </c:pt>
                <c:pt idx="10">
                  <c:v>80.110104208341596</c:v>
                </c:pt>
                <c:pt idx="11">
                  <c:v>80.865499005618062</c:v>
                </c:pt>
                <c:pt idx="12">
                  <c:v>81.59477975330681</c:v>
                </c:pt>
                <c:pt idx="13">
                  <c:v>82.303844819044386</c:v>
                </c:pt>
                <c:pt idx="14">
                  <c:v>82.997650467673438</c:v>
                </c:pt>
                <c:pt idx="15">
                  <c:v>83.680503477759885</c:v>
                </c:pt>
                <c:pt idx="16">
                  <c:v>84.35627573217694</c:v>
                </c:pt>
                <c:pt idx="17">
                  <c:v>85.028571428571425</c:v>
                </c:pt>
                <c:pt idx="18">
                  <c:v>85.70086712496591</c:v>
                </c:pt>
                <c:pt idx="19">
                  <c:v>86.376639379382965</c:v>
                </c:pt>
                <c:pt idx="20">
                  <c:v>87.059492389469412</c:v>
                </c:pt>
                <c:pt idx="21">
                  <c:v>87.753298038098464</c:v>
                </c:pt>
                <c:pt idx="22">
                  <c:v>88.46236310383604</c:v>
                </c:pt>
                <c:pt idx="23">
                  <c:v>89.191643851524788</c:v>
                </c:pt>
                <c:pt idx="24">
                  <c:v>89.947038648801239</c:v>
                </c:pt>
                <c:pt idx="25">
                  <c:v>90.735808655806849</c:v>
                </c:pt>
                <c:pt idx="26">
                  <c:v>91.567213577200931</c:v>
                </c:pt>
                <c:pt idx="27">
                  <c:v>92.453523250885809</c:v>
                </c:pt>
                <c:pt idx="28">
                  <c:v>93.411723235908767</c:v>
                </c:pt>
                <c:pt idx="29">
                  <c:v>94.46659793735401</c:v>
                </c:pt>
                <c:pt idx="30">
                  <c:v>95.656821237094206</c:v>
                </c:pt>
                <c:pt idx="31">
                  <c:v>97.048524142985841</c:v>
                </c:pt>
                <c:pt idx="32">
                  <c:v>98.771319966479666</c:v>
                </c:pt>
                <c:pt idx="33">
                  <c:v>101.14630468949946</c:v>
                </c:pt>
                <c:pt idx="34">
                  <c:v>105.56296211889624</c:v>
                </c:pt>
              </c:numCache>
            </c:numRef>
          </c:yVal>
          <c:smooth val="0"/>
          <c:extLst>
            <c:ext xmlns:c16="http://schemas.microsoft.com/office/drawing/2014/chart" uri="{C3380CC4-5D6E-409C-BE32-E72D297353CC}">
              <c16:uniqueId val="{00000000-414E-4EDA-8512-B3946099EC80}"/>
            </c:ext>
          </c:extLst>
        </c:ser>
        <c:dLbls>
          <c:showLegendKey val="0"/>
          <c:showVal val="0"/>
          <c:showCatName val="0"/>
          <c:showSerName val="0"/>
          <c:showPercent val="0"/>
          <c:showBubbleSize val="0"/>
        </c:dLbls>
        <c:axId val="443368384"/>
        <c:axId val="443347744"/>
      </c:scatterChart>
      <c:valAx>
        <c:axId val="44336838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47744"/>
        <c:crosses val="autoZero"/>
        <c:crossBetween val="midCat"/>
      </c:valAx>
      <c:valAx>
        <c:axId val="4433477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683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'Grupo 2 ejercicio 1'!$B$44</c:f>
              <c:strCache>
                <c:ptCount val="1"/>
                <c:pt idx="0">
                  <c:v>Cuantiles teoricos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'Grupo 2 ejercicio 1'!$A$45:$A$74</c:f>
              <c:numCache>
                <c:formatCode>General</c:formatCode>
                <c:ptCount val="30"/>
                <c:pt idx="0">
                  <c:v>198</c:v>
                </c:pt>
                <c:pt idx="1">
                  <c:v>191</c:v>
                </c:pt>
                <c:pt idx="2">
                  <c:v>190</c:v>
                </c:pt>
                <c:pt idx="3">
                  <c:v>174</c:v>
                </c:pt>
                <c:pt idx="4">
                  <c:v>156</c:v>
                </c:pt>
                <c:pt idx="5">
                  <c:v>184</c:v>
                </c:pt>
                <c:pt idx="6">
                  <c:v>159</c:v>
                </c:pt>
                <c:pt idx="7">
                  <c:v>161</c:v>
                </c:pt>
                <c:pt idx="8">
                  <c:v>182</c:v>
                </c:pt>
                <c:pt idx="9">
                  <c:v>170</c:v>
                </c:pt>
                <c:pt idx="10">
                  <c:v>197</c:v>
                </c:pt>
                <c:pt idx="11">
                  <c:v>179</c:v>
                </c:pt>
                <c:pt idx="12">
                  <c:v>183</c:v>
                </c:pt>
                <c:pt idx="13">
                  <c:v>178</c:v>
                </c:pt>
                <c:pt idx="14">
                  <c:v>169</c:v>
                </c:pt>
                <c:pt idx="15">
                  <c:v>172</c:v>
                </c:pt>
                <c:pt idx="16">
                  <c:v>152</c:v>
                </c:pt>
                <c:pt idx="17">
                  <c:v>181</c:v>
                </c:pt>
                <c:pt idx="18">
                  <c:v>160</c:v>
                </c:pt>
                <c:pt idx="19">
                  <c:v>160</c:v>
                </c:pt>
                <c:pt idx="20">
                  <c:v>158</c:v>
                </c:pt>
                <c:pt idx="21">
                  <c:v>164</c:v>
                </c:pt>
                <c:pt idx="22">
                  <c:v>172</c:v>
                </c:pt>
                <c:pt idx="23">
                  <c:v>174</c:v>
                </c:pt>
                <c:pt idx="24">
                  <c:v>172</c:v>
                </c:pt>
                <c:pt idx="25">
                  <c:v>169</c:v>
                </c:pt>
                <c:pt idx="26">
                  <c:v>172</c:v>
                </c:pt>
                <c:pt idx="27">
                  <c:v>173</c:v>
                </c:pt>
                <c:pt idx="28">
                  <c:v>188</c:v>
                </c:pt>
                <c:pt idx="29">
                  <c:v>160</c:v>
                </c:pt>
              </c:numCache>
            </c:numRef>
          </c:xVal>
          <c:yVal>
            <c:numRef>
              <c:f>'Grupo 2 ejercicio 1'!$B$45:$B$74</c:f>
              <c:numCache>
                <c:formatCode>General</c:formatCode>
                <c:ptCount val="30"/>
                <c:pt idx="0">
                  <c:v>72.827510888384168</c:v>
                </c:pt>
                <c:pt idx="1">
                  <c:v>76.915893102716339</c:v>
                </c:pt>
                <c:pt idx="2">
                  <c:v>79.131539454633796</c:v>
                </c:pt>
                <c:pt idx="3">
                  <c:v>80.749134919885122</c:v>
                </c:pt>
                <c:pt idx="4">
                  <c:v>82.063860162623556</c:v>
                </c:pt>
                <c:pt idx="5">
                  <c:v>83.195111122590305</c:v>
                </c:pt>
                <c:pt idx="6">
                  <c:v>84.203977707712752</c:v>
                </c:pt>
                <c:pt idx="7">
                  <c:v>85.126338722563204</c:v>
                </c:pt>
                <c:pt idx="8">
                  <c:v>85.985338667055331</c:v>
                </c:pt>
                <c:pt idx="9">
                  <c:v>86.79699749025005</c:v>
                </c:pt>
                <c:pt idx="10">
                  <c:v>87.57305869673857</c:v>
                </c:pt>
                <c:pt idx="11">
                  <c:v>88.322574284335914</c:v>
                </c:pt>
                <c:pt idx="12">
                  <c:v>89.052855999798169</c:v>
                </c:pt>
                <c:pt idx="13">
                  <c:v>89.770087184558591</c:v>
                </c:pt>
                <c:pt idx="14">
                  <c:v>90.479745606674712</c:v>
                </c:pt>
                <c:pt idx="15">
                  <c:v>91.186921059991946</c:v>
                </c:pt>
                <c:pt idx="16">
                  <c:v>91.896579482108081</c:v>
                </c:pt>
                <c:pt idx="17">
                  <c:v>92.613810666868488</c:v>
                </c:pt>
                <c:pt idx="18">
                  <c:v>93.344092382330743</c:v>
                </c:pt>
                <c:pt idx="19">
                  <c:v>94.093607969928087</c:v>
                </c:pt>
                <c:pt idx="20">
                  <c:v>94.869669176416608</c:v>
                </c:pt>
                <c:pt idx="21">
                  <c:v>95.681327999611327</c:v>
                </c:pt>
                <c:pt idx="22">
                  <c:v>96.540327944103453</c:v>
                </c:pt>
                <c:pt idx="23">
                  <c:v>97.462688958953905</c:v>
                </c:pt>
                <c:pt idx="24">
                  <c:v>98.471555544076352</c:v>
                </c:pt>
                <c:pt idx="25">
                  <c:v>99.602806504043102</c:v>
                </c:pt>
                <c:pt idx="26">
                  <c:v>100.91753174678153</c:v>
                </c:pt>
                <c:pt idx="27">
                  <c:v>102.53512721203285</c:v>
                </c:pt>
                <c:pt idx="28">
                  <c:v>104.75077356395032</c:v>
                </c:pt>
                <c:pt idx="29">
                  <c:v>108.83915577828249</c:v>
                </c:pt>
              </c:numCache>
            </c:numRef>
          </c:yVal>
          <c:smooth val="0"/>
          <c:extLst>
            <c:ext xmlns:c16="http://schemas.microsoft.com/office/drawing/2014/chart" uri="{C3380CC4-5D6E-409C-BE32-E72D297353CC}">
              <c16:uniqueId val="{00000000-9493-4899-9F1D-74B08F632CE7}"/>
            </c:ext>
          </c:extLst>
        </c:ser>
        <c:dLbls>
          <c:showLegendKey val="0"/>
          <c:showVal val="0"/>
          <c:showCatName val="0"/>
          <c:showSerName val="0"/>
          <c:showPercent val="0"/>
          <c:showBubbleSize val="0"/>
        </c:dLbls>
        <c:axId val="443354464"/>
        <c:axId val="443354944"/>
      </c:scatterChart>
      <c:valAx>
        <c:axId val="44335446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54944"/>
        <c:crosses val="autoZero"/>
        <c:crossBetween val="midCat"/>
      </c:valAx>
      <c:valAx>
        <c:axId val="4433549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5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Hoja1!$H$36</c:f>
              <c:strCache>
                <c:ptCount val="1"/>
                <c:pt idx="0">
                  <c:v>Nivel glucosa 60 min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Hoja1!$G$37:$G$71</c:f>
              <c:numCache>
                <c:formatCode>General</c:formatCode>
                <c:ptCount val="35"/>
                <c:pt idx="0">
                  <c:v>90</c:v>
                </c:pt>
                <c:pt idx="1">
                  <c:v>82</c:v>
                </c:pt>
                <c:pt idx="2">
                  <c:v>80</c:v>
                </c:pt>
                <c:pt idx="3">
                  <c:v>75</c:v>
                </c:pt>
                <c:pt idx="4">
                  <c:v>74</c:v>
                </c:pt>
                <c:pt idx="5">
                  <c:v>97</c:v>
                </c:pt>
                <c:pt idx="6">
                  <c:v>103</c:v>
                </c:pt>
                <c:pt idx="7">
                  <c:v>76</c:v>
                </c:pt>
                <c:pt idx="8">
                  <c:v>65</c:v>
                </c:pt>
                <c:pt idx="9">
                  <c:v>89</c:v>
                </c:pt>
                <c:pt idx="10">
                  <c:v>83</c:v>
                </c:pt>
                <c:pt idx="11">
                  <c:v>77</c:v>
                </c:pt>
                <c:pt idx="12">
                  <c:v>92</c:v>
                </c:pt>
                <c:pt idx="13">
                  <c:v>90</c:v>
                </c:pt>
                <c:pt idx="14">
                  <c:v>82</c:v>
                </c:pt>
                <c:pt idx="15">
                  <c:v>78</c:v>
                </c:pt>
                <c:pt idx="16">
                  <c:v>79</c:v>
                </c:pt>
                <c:pt idx="17">
                  <c:v>104</c:v>
                </c:pt>
                <c:pt idx="18">
                  <c:v>81</c:v>
                </c:pt>
                <c:pt idx="19">
                  <c:v>101</c:v>
                </c:pt>
                <c:pt idx="20">
                  <c:v>75</c:v>
                </c:pt>
                <c:pt idx="21">
                  <c:v>89</c:v>
                </c:pt>
                <c:pt idx="22">
                  <c:v>76</c:v>
                </c:pt>
                <c:pt idx="23">
                  <c:v>85</c:v>
                </c:pt>
                <c:pt idx="24">
                  <c:v>99</c:v>
                </c:pt>
                <c:pt idx="25">
                  <c:v>79</c:v>
                </c:pt>
                <c:pt idx="26">
                  <c:v>90</c:v>
                </c:pt>
                <c:pt idx="27">
                  <c:v>86</c:v>
                </c:pt>
                <c:pt idx="28">
                  <c:v>94</c:v>
                </c:pt>
                <c:pt idx="29">
                  <c:v>91</c:v>
                </c:pt>
                <c:pt idx="30">
                  <c:v>82</c:v>
                </c:pt>
                <c:pt idx="31">
                  <c:v>81</c:v>
                </c:pt>
                <c:pt idx="32">
                  <c:v>97</c:v>
                </c:pt>
                <c:pt idx="33">
                  <c:v>75</c:v>
                </c:pt>
                <c:pt idx="34">
                  <c:v>79</c:v>
                </c:pt>
              </c:numCache>
            </c:numRef>
          </c:xVal>
          <c:yVal>
            <c:numRef>
              <c:f>Hoja1!$H$37:$H$71</c:f>
              <c:numCache>
                <c:formatCode>General</c:formatCode>
                <c:ptCount val="35"/>
                <c:pt idx="0">
                  <c:v>136</c:v>
                </c:pt>
                <c:pt idx="1">
                  <c:v>151</c:v>
                </c:pt>
                <c:pt idx="2">
                  <c:v>148</c:v>
                </c:pt>
                <c:pt idx="3">
                  <c:v>138</c:v>
                </c:pt>
                <c:pt idx="4">
                  <c:v>141</c:v>
                </c:pt>
                <c:pt idx="5">
                  <c:v>157</c:v>
                </c:pt>
                <c:pt idx="6">
                  <c:v>172</c:v>
                </c:pt>
                <c:pt idx="7">
                  <c:v>154</c:v>
                </c:pt>
                <c:pt idx="8">
                  <c:v>131</c:v>
                </c:pt>
                <c:pt idx="9">
                  <c:v>156</c:v>
                </c:pt>
                <c:pt idx="10">
                  <c:v>147</c:v>
                </c:pt>
                <c:pt idx="11">
                  <c:v>141</c:v>
                </c:pt>
                <c:pt idx="12">
                  <c:v>140</c:v>
                </c:pt>
                <c:pt idx="13">
                  <c:v>134</c:v>
                </c:pt>
                <c:pt idx="14">
                  <c:v>146</c:v>
                </c:pt>
                <c:pt idx="15">
                  <c:v>151</c:v>
                </c:pt>
                <c:pt idx="16">
                  <c:v>143</c:v>
                </c:pt>
                <c:pt idx="17">
                  <c:v>161</c:v>
                </c:pt>
                <c:pt idx="18">
                  <c:v>150</c:v>
                </c:pt>
                <c:pt idx="19">
                  <c:v>149</c:v>
                </c:pt>
                <c:pt idx="20">
                  <c:v>133</c:v>
                </c:pt>
                <c:pt idx="21">
                  <c:v>170</c:v>
                </c:pt>
                <c:pt idx="22">
                  <c:v>144</c:v>
                </c:pt>
                <c:pt idx="23">
                  <c:v>149</c:v>
                </c:pt>
                <c:pt idx="24">
                  <c:v>158</c:v>
                </c:pt>
                <c:pt idx="25">
                  <c:v>150</c:v>
                </c:pt>
                <c:pt idx="26">
                  <c:v>138</c:v>
                </c:pt>
                <c:pt idx="27">
                  <c:v>150</c:v>
                </c:pt>
                <c:pt idx="28">
                  <c:v>152</c:v>
                </c:pt>
                <c:pt idx="29">
                  <c:v>155</c:v>
                </c:pt>
                <c:pt idx="30">
                  <c:v>145</c:v>
                </c:pt>
                <c:pt idx="31">
                  <c:v>144</c:v>
                </c:pt>
                <c:pt idx="32">
                  <c:v>159</c:v>
                </c:pt>
                <c:pt idx="33">
                  <c:v>139</c:v>
                </c:pt>
                <c:pt idx="34">
                  <c:v>146</c:v>
                </c:pt>
              </c:numCache>
            </c:numRef>
          </c:yVal>
          <c:smooth val="0"/>
          <c:extLst>
            <c:ext xmlns:c16="http://schemas.microsoft.com/office/drawing/2014/chart" uri="{C3380CC4-5D6E-409C-BE32-E72D297353CC}">
              <c16:uniqueId val="{00000001-0A0E-4C39-9792-50169416B8C6}"/>
            </c:ext>
          </c:extLst>
        </c:ser>
        <c:dLbls>
          <c:showLegendKey val="0"/>
          <c:showVal val="0"/>
          <c:showCatName val="0"/>
          <c:showSerName val="0"/>
          <c:showPercent val="0"/>
          <c:showBubbleSize val="0"/>
        </c:dLbls>
        <c:axId val="443316544"/>
        <c:axId val="443336224"/>
      </c:scatterChart>
      <c:valAx>
        <c:axId val="44331654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36224"/>
        <c:crosses val="autoZero"/>
        <c:crossBetween val="midCat"/>
      </c:valAx>
      <c:valAx>
        <c:axId val="4433362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165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612F18F5-31E5-44B5-BA33-A5B70CF6BD94}">
          <cx:tx>
            <cx:txData>
              <cx:f>_xlchart.v1.0</cx:f>
              <cx:v>Nivel glucosa basal</cx:v>
            </cx:txData>
          </cx:tx>
          <cx:dataLabels pos="r">
            <cx:visibility seriesName="0" categoryName="0" value="1"/>
          </cx:dataLabels>
          <cx:dataId val="0"/>
          <cx:layoutPr>
            <cx:visibility meanLine="0" meanMarker="1" nonoutliers="0" outliers="1"/>
            <cx:statistics quartileMethod="exclusive"/>
          </cx:layoutPr>
        </cx:series>
      </cx:plotAreaRegion>
      <cx:axis id="0">
        <cx:catScaling gapWidth="1.5"/>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plotArea>
      <cx:plotAreaRegion>
        <cx:series layoutId="boxWhisker" uniqueId="{40A3C43D-80FA-478D-8145-D57E58D2372E}">
          <cx:tx>
            <cx:txData>
              <cx:f>_xlchart.v1.2</cx:f>
              <cx:v>Nivel glucosa 60 min</cx:v>
            </cx:txData>
          </cx:tx>
          <cx:dataLabels pos="r">
            <cx:visibility seriesName="0" categoryName="0" value="1"/>
          </cx:dataLabels>
          <cx:dataId val="0"/>
          <cx:layoutPr>
            <cx:visibility meanLine="0" meanMarker="1" nonoutliers="0" outliers="1"/>
            <cx:statistics quartileMethod="exclusive"/>
          </cx:layoutPr>
        </cx:series>
      </cx:plotAreaRegion>
      <cx:axis id="0">
        <cx:catScaling gapWidth="1.5"/>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Nivel glucosa 60 min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Nivel glucosa 60 min</a:t>
          </a:r>
        </a:p>
      </cx:txPr>
    </cx:title>
    <cx:plotArea>
      <cx:plotAreaRegion>
        <cx:series layoutId="clusteredColumn" uniqueId="{61CD9905-9C83-4B03-936D-92E1FB9911FA}">
          <cx:tx>
            <cx:txData>
              <cx:f>_xlchart.v1.4</cx:f>
              <cx:v>Nivel glucosa 60 min</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Nivel glucosa 60 min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Nivel glucosa 60 min</a:t>
          </a:r>
        </a:p>
      </cx:txPr>
    </cx:title>
    <cx:plotArea>
      <cx:plotAreaRegion>
        <cx:series layoutId="clusteredColumn" uniqueId="{533DD74D-6D70-420A-93C7-98C77B0E640F}">
          <cx:tx>
            <cx:txData>
              <cx:f>_xlchart.v1.6</cx:f>
              <cx:v>Nivel glucosa 60 min</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129540</xdr:colOff>
      <xdr:row>25</xdr:row>
      <xdr:rowOff>76200</xdr:rowOff>
    </xdr:from>
    <xdr:to>
      <xdr:col>6</xdr:col>
      <xdr:colOff>518160</xdr:colOff>
      <xdr:row>59</xdr:row>
      <xdr:rowOff>125730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BB33135-EB46-4703-AD2C-0E848F1A1F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22120" y="4960620"/>
              <a:ext cx="4503420" cy="62979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815340</xdr:colOff>
      <xdr:row>24</xdr:row>
      <xdr:rowOff>175260</xdr:rowOff>
    </xdr:from>
    <xdr:to>
      <xdr:col>15</xdr:col>
      <xdr:colOff>7620</xdr:colOff>
      <xdr:row>65</xdr:row>
      <xdr:rowOff>179070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BB3ED73-B4A1-454C-925C-A0AB8A3868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770620" y="4869180"/>
              <a:ext cx="4130040" cy="75399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213360</xdr:colOff>
      <xdr:row>69</xdr:row>
      <xdr:rowOff>160020</xdr:rowOff>
    </xdr:from>
    <xdr:to>
      <xdr:col>5</xdr:col>
      <xdr:colOff>289560</xdr:colOff>
      <xdr:row>84</xdr:row>
      <xdr:rowOff>160020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2D592DE-B118-47C1-ADCF-CC659C316B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13360" y="13365480"/>
              <a:ext cx="505968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297180</xdr:colOff>
      <xdr:row>87</xdr:row>
      <xdr:rowOff>26670</xdr:rowOff>
    </xdr:from>
    <xdr:to>
      <xdr:col>14</xdr:col>
      <xdr:colOff>129540</xdr:colOff>
      <xdr:row>122</xdr:row>
      <xdr:rowOff>137160</xdr:rowOff>
    </xdr:to>
    <xdr:graphicFrame macro="">
      <xdr:nvGraphicFramePr>
        <xdr:cNvPr id="8" name="Chart 7">
          <a:extLst>
            <a:ext uri="{FF2B5EF4-FFF2-40B4-BE49-F238E27FC236}">
              <a16:creationId xmlns:a16="http://schemas.microsoft.com/office/drawing/2014/main" id="{663D32B3-E5CA-833D-A3D6-A3299DB7F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76200</xdr:rowOff>
    </xdr:from>
    <xdr:to>
      <xdr:col>5</xdr:col>
      <xdr:colOff>152400</xdr:colOff>
      <xdr:row>42</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6FFAC74-7DC6-4EE2-918C-B05D2C827F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547360"/>
              <a:ext cx="505206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434340</xdr:colOff>
      <xdr:row>43</xdr:row>
      <xdr:rowOff>95250</xdr:rowOff>
    </xdr:from>
    <xdr:to>
      <xdr:col>15</xdr:col>
      <xdr:colOff>213360</xdr:colOff>
      <xdr:row>75</xdr:row>
      <xdr:rowOff>99060</xdr:rowOff>
    </xdr:to>
    <xdr:graphicFrame macro="">
      <xdr:nvGraphicFramePr>
        <xdr:cNvPr id="5" name="Chart 4">
          <a:extLst>
            <a:ext uri="{FF2B5EF4-FFF2-40B4-BE49-F238E27FC236}">
              <a16:creationId xmlns:a16="http://schemas.microsoft.com/office/drawing/2014/main" id="{0A700F95-C601-A0AA-3655-C8C96A520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304800</xdr:colOff>
      <xdr:row>40</xdr:row>
      <xdr:rowOff>99060</xdr:rowOff>
    </xdr:to>
    <xdr:graphicFrame macro="">
      <xdr:nvGraphicFramePr>
        <xdr:cNvPr id="2" name="Chart 1">
          <a:extLst>
            <a:ext uri="{FF2B5EF4-FFF2-40B4-BE49-F238E27FC236}">
              <a16:creationId xmlns:a16="http://schemas.microsoft.com/office/drawing/2014/main" id="{7A9B0AD7-4F1B-422B-B19E-2ACF0097B5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9CDC8-F1E8-42C2-A20D-70B14CD729D7}">
  <dimension ref="A1:M123"/>
  <sheetViews>
    <sheetView workbookViewId="0">
      <selection activeCell="A18" sqref="A18"/>
    </sheetView>
  </sheetViews>
  <sheetFormatPr defaultRowHeight="14.4" x14ac:dyDescent="0.3"/>
  <cols>
    <col min="1" max="1" width="23.21875" bestFit="1" customWidth="1"/>
    <col min="2" max="2" width="20.109375" bestFit="1" customWidth="1"/>
    <col min="3" max="3" width="10" bestFit="1" customWidth="1"/>
    <col min="5" max="5" width="10.44140625" customWidth="1"/>
    <col min="6" max="6" width="10.5546875" customWidth="1"/>
    <col min="7" max="7" width="12.6640625" customWidth="1"/>
    <col min="8" max="8" width="23.44140625" bestFit="1" customWidth="1"/>
    <col min="9" max="9" width="8.5546875" customWidth="1"/>
    <col min="10" max="10" width="9.21875" customWidth="1"/>
    <col min="11" max="11" width="10.33203125" customWidth="1"/>
    <col min="12" max="12" width="11.44140625" customWidth="1"/>
    <col min="13" max="13" width="11.33203125" customWidth="1"/>
  </cols>
  <sheetData>
    <row r="1" spans="1:13" x14ac:dyDescent="0.3">
      <c r="A1" s="20" t="s">
        <v>1</v>
      </c>
      <c r="B1" s="21"/>
      <c r="E1" t="s">
        <v>19</v>
      </c>
    </row>
    <row r="2" spans="1:13" ht="15" thickBot="1" x14ac:dyDescent="0.35">
      <c r="A2" s="16"/>
      <c r="B2" s="17"/>
    </row>
    <row r="3" spans="1:13" x14ac:dyDescent="0.3">
      <c r="A3" s="16" t="s">
        <v>6</v>
      </c>
      <c r="B3" s="17">
        <v>85.028571428571425</v>
      </c>
      <c r="E3" s="20" t="s">
        <v>20</v>
      </c>
      <c r="F3" s="21"/>
    </row>
    <row r="4" spans="1:13" x14ac:dyDescent="0.3">
      <c r="A4" s="16" t="s">
        <v>7</v>
      </c>
      <c r="B4" s="17">
        <v>1.585377358406322</v>
      </c>
      <c r="E4" s="16" t="s">
        <v>21</v>
      </c>
      <c r="F4" s="17">
        <v>0.6105394984279825</v>
      </c>
      <c r="H4" s="6"/>
    </row>
    <row r="5" spans="1:13" x14ac:dyDescent="0.3">
      <c r="A5" s="16" t="s">
        <v>8</v>
      </c>
      <c r="B5" s="17">
        <v>82</v>
      </c>
      <c r="E5" s="16" t="s">
        <v>22</v>
      </c>
      <c r="F5" s="17">
        <v>0.37275847914069243</v>
      </c>
    </row>
    <row r="6" spans="1:13" x14ac:dyDescent="0.3">
      <c r="A6" s="16" t="s">
        <v>9</v>
      </c>
      <c r="B6" s="17">
        <v>90</v>
      </c>
      <c r="E6" s="16" t="s">
        <v>23</v>
      </c>
      <c r="F6" s="17">
        <v>0.35375116032677401</v>
      </c>
    </row>
    <row r="7" spans="1:13" x14ac:dyDescent="0.3">
      <c r="A7" s="16" t="s">
        <v>10</v>
      </c>
      <c r="B7" s="17">
        <v>9.3792189386515155</v>
      </c>
      <c r="E7" s="16" t="s">
        <v>7</v>
      </c>
      <c r="F7" s="17">
        <v>7.6759700402059785</v>
      </c>
    </row>
    <row r="8" spans="1:13" ht="15" thickBot="1" x14ac:dyDescent="0.35">
      <c r="A8" s="16" t="s">
        <v>11</v>
      </c>
      <c r="B8" s="17">
        <v>87.969747899159245</v>
      </c>
      <c r="E8" s="18" t="s">
        <v>24</v>
      </c>
      <c r="F8" s="19">
        <v>35</v>
      </c>
    </row>
    <row r="9" spans="1:13" x14ac:dyDescent="0.3">
      <c r="A9" s="16" t="s">
        <v>12</v>
      </c>
      <c r="B9" s="17">
        <v>-0.46396850367772746</v>
      </c>
    </row>
    <row r="10" spans="1:13" ht="15" thickBot="1" x14ac:dyDescent="0.35">
      <c r="A10" s="16" t="s">
        <v>13</v>
      </c>
      <c r="B10" s="17">
        <v>0.33605472408181863</v>
      </c>
      <c r="E10" t="s">
        <v>25</v>
      </c>
    </row>
    <row r="11" spans="1:13" x14ac:dyDescent="0.3">
      <c r="A11" s="16" t="s">
        <v>14</v>
      </c>
      <c r="B11" s="17">
        <v>39</v>
      </c>
      <c r="E11" s="22"/>
      <c r="F11" s="5" t="s">
        <v>30</v>
      </c>
      <c r="G11" s="5" t="s">
        <v>31</v>
      </c>
      <c r="H11" s="5" t="s">
        <v>32</v>
      </c>
      <c r="I11" s="5" t="s">
        <v>33</v>
      </c>
      <c r="J11" s="23" t="s">
        <v>34</v>
      </c>
    </row>
    <row r="12" spans="1:13" x14ac:dyDescent="0.3">
      <c r="A12" s="16" t="s">
        <v>15</v>
      </c>
      <c r="B12" s="17">
        <v>65</v>
      </c>
      <c r="E12" s="16" t="s">
        <v>26</v>
      </c>
      <c r="F12">
        <v>1</v>
      </c>
      <c r="G12">
        <v>1155.5086843671018</v>
      </c>
      <c r="H12">
        <v>1155.5086843671018</v>
      </c>
      <c r="I12">
        <v>19.61131303104855</v>
      </c>
      <c r="J12" s="17">
        <v>9.8273003605176297E-5</v>
      </c>
    </row>
    <row r="13" spans="1:13" x14ac:dyDescent="0.3">
      <c r="A13" s="16" t="s">
        <v>16</v>
      </c>
      <c r="B13" s="17">
        <v>104</v>
      </c>
      <c r="E13" s="16" t="s">
        <v>27</v>
      </c>
      <c r="F13">
        <v>33</v>
      </c>
      <c r="G13">
        <v>1944.3770299186124</v>
      </c>
      <c r="H13">
        <v>58.920516058139768</v>
      </c>
      <c r="J13" s="17"/>
    </row>
    <row r="14" spans="1:13" ht="15" thickBot="1" x14ac:dyDescent="0.35">
      <c r="A14" s="16" t="s">
        <v>17</v>
      </c>
      <c r="B14" s="17">
        <v>2976</v>
      </c>
      <c r="E14" s="18" t="s">
        <v>28</v>
      </c>
      <c r="F14" s="4">
        <v>34</v>
      </c>
      <c r="G14" s="4">
        <v>3099.8857142857141</v>
      </c>
      <c r="H14" s="4"/>
      <c r="I14" s="4"/>
      <c r="J14" s="19"/>
    </row>
    <row r="15" spans="1:13" ht="15" thickBot="1" x14ac:dyDescent="0.35">
      <c r="A15" s="18" t="s">
        <v>18</v>
      </c>
      <c r="B15" s="19">
        <v>35</v>
      </c>
    </row>
    <row r="16" spans="1:13" x14ac:dyDescent="0.3">
      <c r="E16" s="22"/>
      <c r="F16" s="5" t="s">
        <v>35</v>
      </c>
      <c r="G16" s="5" t="s">
        <v>7</v>
      </c>
      <c r="H16" s="5" t="s">
        <v>36</v>
      </c>
      <c r="I16" s="5" t="s">
        <v>37</v>
      </c>
      <c r="J16" s="5" t="s">
        <v>38</v>
      </c>
      <c r="K16" s="5" t="s">
        <v>39</v>
      </c>
      <c r="L16" s="5" t="s">
        <v>40</v>
      </c>
      <c r="M16" s="23" t="s">
        <v>41</v>
      </c>
    </row>
    <row r="17" spans="1:13" x14ac:dyDescent="0.3">
      <c r="E17" s="16" t="s">
        <v>29</v>
      </c>
      <c r="F17" s="24">
        <v>95.092812655229082</v>
      </c>
      <c r="G17" s="24">
        <v>12.00448776839476</v>
      </c>
      <c r="H17" s="24">
        <v>7.9214385894571899</v>
      </c>
      <c r="I17" s="24">
        <v>3.9047884746471339E-9</v>
      </c>
      <c r="J17" s="24">
        <v>70.669498652386451</v>
      </c>
      <c r="K17" s="24">
        <v>119.51612665807171</v>
      </c>
      <c r="L17" s="24">
        <v>70.669498652386451</v>
      </c>
      <c r="M17" s="25">
        <v>119.51612665807171</v>
      </c>
    </row>
    <row r="18" spans="1:13" ht="15" thickBot="1" x14ac:dyDescent="0.35">
      <c r="A18" s="9">
        <f>B7/B3</f>
        <v>0.11030667434569995</v>
      </c>
      <c r="B18" t="s">
        <v>44</v>
      </c>
      <c r="E18" s="18" t="s">
        <v>42</v>
      </c>
      <c r="F18" s="26">
        <v>0.62155630277788387</v>
      </c>
      <c r="G18" s="26">
        <v>0.14035475769380804</v>
      </c>
      <c r="H18" s="26">
        <v>4.4284662165414064</v>
      </c>
      <c r="I18" s="26">
        <v>9.8273003605175931E-5</v>
      </c>
      <c r="J18" s="26">
        <v>0.33600240118003605</v>
      </c>
      <c r="K18" s="26">
        <v>0.90711020437573175</v>
      </c>
      <c r="L18" s="26">
        <v>0.33600240118003605</v>
      </c>
      <c r="M18" s="27">
        <v>0.90711020437573175</v>
      </c>
    </row>
    <row r="20" spans="1:13" ht="34.200000000000003" thickBot="1" x14ac:dyDescent="0.7">
      <c r="A20" s="7" t="s">
        <v>46</v>
      </c>
    </row>
    <row r="21" spans="1:13" ht="15" thickBot="1" x14ac:dyDescent="0.35">
      <c r="B21" s="32" t="s">
        <v>55</v>
      </c>
      <c r="C21" s="33" t="s">
        <v>56</v>
      </c>
    </row>
    <row r="22" spans="1:13" x14ac:dyDescent="0.3">
      <c r="A22" s="32" t="s">
        <v>51</v>
      </c>
      <c r="B22" s="32">
        <f>QUARTILE(Hoja1!$G$37:$G$71,1)</f>
        <v>78.5</v>
      </c>
      <c r="C22" s="33">
        <f>QUARTILE(Hoja1!$H$37:$H$71,1)</f>
        <v>141</v>
      </c>
    </row>
    <row r="23" spans="1:13" x14ac:dyDescent="0.3">
      <c r="A23" s="16" t="s">
        <v>52</v>
      </c>
      <c r="B23" s="16">
        <f>QUARTILE(Hoja1!$G$37:$G$71,2)</f>
        <v>82</v>
      </c>
      <c r="C23" s="17">
        <f>QUARTILE(Hoja1!$H$37:$H$71,2)</f>
        <v>148</v>
      </c>
    </row>
    <row r="24" spans="1:13" x14ac:dyDescent="0.3">
      <c r="A24" s="16" t="s">
        <v>53</v>
      </c>
      <c r="B24" s="16">
        <f>QUARTILE(Hoja1!$G$37:$G$71,3)</f>
        <v>90.5</v>
      </c>
      <c r="C24" s="17">
        <f>QUARTILE(Hoja1!$H$37:$H$71,3)</f>
        <v>153</v>
      </c>
    </row>
    <row r="25" spans="1:13" ht="15" thickBot="1" x14ac:dyDescent="0.35">
      <c r="A25" s="18" t="s">
        <v>54</v>
      </c>
      <c r="B25" s="18">
        <f>QUARTILE(Hoja1!$G$37:$G$71,4)</f>
        <v>104</v>
      </c>
      <c r="C25" s="19">
        <f>QUARTILE(Hoja1!$H$37:$H$71,4)</f>
        <v>172</v>
      </c>
    </row>
    <row r="26" spans="1:13" ht="15" thickBot="1" x14ac:dyDescent="0.35"/>
    <row r="27" spans="1:13" ht="15" thickBot="1" x14ac:dyDescent="0.35">
      <c r="A27" s="34" t="s">
        <v>57</v>
      </c>
      <c r="H27" s="34" t="s">
        <v>58</v>
      </c>
    </row>
    <row r="28" spans="1:13" x14ac:dyDescent="0.3">
      <c r="A28" s="34" t="s">
        <v>59</v>
      </c>
      <c r="H28" s="34" t="s">
        <v>59</v>
      </c>
    </row>
    <row r="29" spans="1:13" x14ac:dyDescent="0.3">
      <c r="A29" s="35">
        <v>75</v>
      </c>
      <c r="H29" s="37">
        <v>136</v>
      </c>
    </row>
    <row r="30" spans="1:13" x14ac:dyDescent="0.3">
      <c r="A30" s="35">
        <v>74</v>
      </c>
      <c r="H30" s="35">
        <v>138</v>
      </c>
    </row>
    <row r="31" spans="1:13" x14ac:dyDescent="0.3">
      <c r="A31" s="35">
        <v>76</v>
      </c>
      <c r="H31" s="35">
        <v>131</v>
      </c>
    </row>
    <row r="32" spans="1:13" x14ac:dyDescent="0.3">
      <c r="A32" s="35">
        <v>65</v>
      </c>
      <c r="H32" s="35">
        <v>140</v>
      </c>
    </row>
    <row r="33" spans="1:8" x14ac:dyDescent="0.3">
      <c r="A33" s="35">
        <v>77</v>
      </c>
      <c r="H33" s="35">
        <v>134</v>
      </c>
    </row>
    <row r="34" spans="1:8" x14ac:dyDescent="0.3">
      <c r="A34" s="35">
        <v>75</v>
      </c>
      <c r="H34" s="35">
        <v>133</v>
      </c>
    </row>
    <row r="35" spans="1:8" x14ac:dyDescent="0.3">
      <c r="A35" s="35">
        <v>76</v>
      </c>
      <c r="H35" s="35">
        <v>138</v>
      </c>
    </row>
    <row r="36" spans="1:8" ht="15" thickBot="1" x14ac:dyDescent="0.35">
      <c r="A36" s="36">
        <v>75</v>
      </c>
      <c r="H36" s="36">
        <v>139</v>
      </c>
    </row>
    <row r="37" spans="1:8" x14ac:dyDescent="0.3">
      <c r="A37" s="34" t="s">
        <v>60</v>
      </c>
      <c r="H37" s="35" t="s">
        <v>61</v>
      </c>
    </row>
    <row r="38" spans="1:8" x14ac:dyDescent="0.3">
      <c r="A38" s="35">
        <v>97</v>
      </c>
      <c r="H38" s="35">
        <v>157</v>
      </c>
    </row>
    <row r="39" spans="1:8" x14ac:dyDescent="0.3">
      <c r="A39" s="35">
        <v>103</v>
      </c>
      <c r="H39" s="35">
        <v>172</v>
      </c>
    </row>
    <row r="40" spans="1:8" x14ac:dyDescent="0.3">
      <c r="A40" s="35">
        <v>92</v>
      </c>
      <c r="H40" s="35">
        <v>156</v>
      </c>
    </row>
    <row r="41" spans="1:8" x14ac:dyDescent="0.3">
      <c r="A41" s="35">
        <v>104</v>
      </c>
      <c r="H41" s="35">
        <v>161</v>
      </c>
    </row>
    <row r="42" spans="1:8" x14ac:dyDescent="0.3">
      <c r="A42" s="35">
        <v>101</v>
      </c>
      <c r="H42" s="35">
        <v>170</v>
      </c>
    </row>
    <row r="43" spans="1:8" x14ac:dyDescent="0.3">
      <c r="A43" s="35">
        <v>99</v>
      </c>
      <c r="H43" s="35">
        <v>158</v>
      </c>
    </row>
    <row r="44" spans="1:8" x14ac:dyDescent="0.3">
      <c r="A44" s="35">
        <v>94</v>
      </c>
      <c r="H44" s="35">
        <v>155</v>
      </c>
    </row>
    <row r="45" spans="1:8" ht="15" thickBot="1" x14ac:dyDescent="0.35">
      <c r="A45" s="36">
        <v>97</v>
      </c>
      <c r="H45" s="36">
        <v>159</v>
      </c>
    </row>
    <row r="69" spans="1:1" ht="33.6" x14ac:dyDescent="0.65">
      <c r="A69" s="7" t="s">
        <v>62</v>
      </c>
    </row>
    <row r="87" spans="1:2" ht="15" thickBot="1" x14ac:dyDescent="0.35"/>
    <row r="88" spans="1:2" ht="18" x14ac:dyDescent="0.35">
      <c r="A88" s="38" t="s">
        <v>2</v>
      </c>
      <c r="B88" s="38" t="s">
        <v>63</v>
      </c>
    </row>
    <row r="89" spans="1:2" x14ac:dyDescent="0.3">
      <c r="A89" s="37">
        <v>136</v>
      </c>
      <c r="B89" s="35">
        <f>_xlfn.NORM.INV((ROWS($A$89:A89)-0.5)/35,$B$3,$B$7)</f>
        <v>64.494180738246627</v>
      </c>
    </row>
    <row r="90" spans="1:2" x14ac:dyDescent="0.3">
      <c r="A90" s="35">
        <v>151</v>
      </c>
      <c r="B90" s="35">
        <f>_xlfn.NORM.INV((ROWS($A$89:A90)-0.5)/35,$B$3,$B$7)</f>
        <v>68.910838167643391</v>
      </c>
    </row>
    <row r="91" spans="1:2" x14ac:dyDescent="0.3">
      <c r="A91" s="35">
        <v>148</v>
      </c>
      <c r="B91" s="35">
        <f>_xlfn.NORM.INV((ROWS($A$89:A91)-0.5)/35,$B$3,$B$7)</f>
        <v>71.285822890663184</v>
      </c>
    </row>
    <row r="92" spans="1:2" x14ac:dyDescent="0.3">
      <c r="A92" s="35">
        <v>138</v>
      </c>
      <c r="B92" s="35">
        <f>_xlfn.NORM.INV((ROWS($A$89:A92)-0.5)/35,$B$3,$B$7)</f>
        <v>73.008618714157009</v>
      </c>
    </row>
    <row r="93" spans="1:2" x14ac:dyDescent="0.3">
      <c r="A93" s="35">
        <v>141</v>
      </c>
      <c r="B93" s="35">
        <f>_xlfn.NORM.INV((ROWS($A$89:A93)-0.5)/35,$B$3,$B$7)</f>
        <v>74.400321620048643</v>
      </c>
    </row>
    <row r="94" spans="1:2" x14ac:dyDescent="0.3">
      <c r="A94" s="35">
        <v>157</v>
      </c>
      <c r="B94" s="35">
        <f>_xlfn.NORM.INV((ROWS($A$89:A94)-0.5)/35,$B$3,$B$7)</f>
        <v>75.59054491978884</v>
      </c>
    </row>
    <row r="95" spans="1:2" x14ac:dyDescent="0.3">
      <c r="A95" s="35">
        <v>172</v>
      </c>
      <c r="B95" s="35">
        <f>_xlfn.NORM.INV((ROWS($A$89:A95)-0.5)/35,$B$3,$B$7)</f>
        <v>76.645419621234083</v>
      </c>
    </row>
    <row r="96" spans="1:2" x14ac:dyDescent="0.3">
      <c r="A96" s="35">
        <v>154</v>
      </c>
      <c r="B96" s="35">
        <f>_xlfn.NORM.INV((ROWS($A$89:A96)-0.5)/35,$B$3,$B$7)</f>
        <v>77.603619606257041</v>
      </c>
    </row>
    <row r="97" spans="1:2" x14ac:dyDescent="0.3">
      <c r="A97" s="35">
        <v>131</v>
      </c>
      <c r="B97" s="35">
        <f>_xlfn.NORM.INV((ROWS($A$89:A97)-0.5)/35,$B$3,$B$7)</f>
        <v>78.489929279941919</v>
      </c>
    </row>
    <row r="98" spans="1:2" x14ac:dyDescent="0.3">
      <c r="A98" s="35">
        <v>156</v>
      </c>
      <c r="B98" s="35">
        <f>_xlfn.NORM.INV((ROWS($A$89:A98)-0.5)/35,$B$3,$B$7)</f>
        <v>79.321334201336001</v>
      </c>
    </row>
    <row r="99" spans="1:2" x14ac:dyDescent="0.3">
      <c r="A99" s="35">
        <v>147</v>
      </c>
      <c r="B99" s="35">
        <f>_xlfn.NORM.INV((ROWS($A$89:A99)-0.5)/35,$B$3,$B$7)</f>
        <v>80.110104208341596</v>
      </c>
    </row>
    <row r="100" spans="1:2" x14ac:dyDescent="0.3">
      <c r="A100" s="35">
        <v>141</v>
      </c>
      <c r="B100" s="35">
        <f>_xlfn.NORM.INV((ROWS($A$89:A100)-0.5)/35,$B$3,$B$7)</f>
        <v>80.865499005618062</v>
      </c>
    </row>
    <row r="101" spans="1:2" x14ac:dyDescent="0.3">
      <c r="A101" s="35">
        <v>140</v>
      </c>
      <c r="B101" s="35">
        <f>_xlfn.NORM.INV((ROWS($A$89:A101)-0.5)/35,$B$3,$B$7)</f>
        <v>81.59477975330681</v>
      </c>
    </row>
    <row r="102" spans="1:2" x14ac:dyDescent="0.3">
      <c r="A102" s="35">
        <v>134</v>
      </c>
      <c r="B102" s="35">
        <f>_xlfn.NORM.INV((ROWS($A$89:A102)-0.5)/35,$B$3,$B$7)</f>
        <v>82.303844819044386</v>
      </c>
    </row>
    <row r="103" spans="1:2" x14ac:dyDescent="0.3">
      <c r="A103" s="35">
        <v>146</v>
      </c>
      <c r="B103" s="35">
        <f>_xlfn.NORM.INV((ROWS($A$89:A103)-0.5)/35,$B$3,$B$7)</f>
        <v>82.997650467673438</v>
      </c>
    </row>
    <row r="104" spans="1:2" x14ac:dyDescent="0.3">
      <c r="A104" s="35">
        <v>151</v>
      </c>
      <c r="B104" s="35">
        <f>_xlfn.NORM.INV((ROWS($A$89:A104)-0.5)/35,$B$3,$B$7)</f>
        <v>83.680503477759885</v>
      </c>
    </row>
    <row r="105" spans="1:2" x14ac:dyDescent="0.3">
      <c r="A105" s="35">
        <v>143</v>
      </c>
      <c r="B105" s="35">
        <f>_xlfn.NORM.INV((ROWS($A$89:A105)-0.5)/35,$B$3,$B$7)</f>
        <v>84.35627573217694</v>
      </c>
    </row>
    <row r="106" spans="1:2" x14ac:dyDescent="0.3">
      <c r="A106" s="35">
        <v>161</v>
      </c>
      <c r="B106" s="35">
        <f>_xlfn.NORM.INV((ROWS($A$89:A106)-0.5)/35,$B$3,$B$7)</f>
        <v>85.028571428571425</v>
      </c>
    </row>
    <row r="107" spans="1:2" x14ac:dyDescent="0.3">
      <c r="A107" s="35">
        <v>150</v>
      </c>
      <c r="B107" s="35">
        <f>_xlfn.NORM.INV((ROWS($A$89:A107)-0.5)/35,$B$3,$B$7)</f>
        <v>85.70086712496591</v>
      </c>
    </row>
    <row r="108" spans="1:2" x14ac:dyDescent="0.3">
      <c r="A108" s="35">
        <v>149</v>
      </c>
      <c r="B108" s="35">
        <f>_xlfn.NORM.INV((ROWS($A$89:A108)-0.5)/35,$B$3,$B$7)</f>
        <v>86.376639379382965</v>
      </c>
    </row>
    <row r="109" spans="1:2" x14ac:dyDescent="0.3">
      <c r="A109" s="35">
        <v>133</v>
      </c>
      <c r="B109" s="35">
        <f>_xlfn.NORM.INV((ROWS($A$89:A109)-0.5)/35,$B$3,$B$7)</f>
        <v>87.059492389469412</v>
      </c>
    </row>
    <row r="110" spans="1:2" x14ac:dyDescent="0.3">
      <c r="A110" s="35">
        <v>170</v>
      </c>
      <c r="B110" s="35">
        <f>_xlfn.NORM.INV((ROWS($A$89:A110)-0.5)/35,$B$3,$B$7)</f>
        <v>87.753298038098464</v>
      </c>
    </row>
    <row r="111" spans="1:2" x14ac:dyDescent="0.3">
      <c r="A111" s="35">
        <v>144</v>
      </c>
      <c r="B111" s="35">
        <f>_xlfn.NORM.INV((ROWS($A$89:A111)-0.5)/35,$B$3,$B$7)</f>
        <v>88.46236310383604</v>
      </c>
    </row>
    <row r="112" spans="1:2" x14ac:dyDescent="0.3">
      <c r="A112" s="35">
        <v>149</v>
      </c>
      <c r="B112" s="35">
        <f>_xlfn.NORM.INV((ROWS($A$89:A112)-0.5)/35,$B$3,$B$7)</f>
        <v>89.191643851524788</v>
      </c>
    </row>
    <row r="113" spans="1:2" x14ac:dyDescent="0.3">
      <c r="A113" s="35">
        <v>158</v>
      </c>
      <c r="B113" s="35">
        <f>_xlfn.NORM.INV((ROWS($A$89:A113)-0.5)/35,$B$3,$B$7)</f>
        <v>89.947038648801239</v>
      </c>
    </row>
    <row r="114" spans="1:2" x14ac:dyDescent="0.3">
      <c r="A114" s="35">
        <v>150</v>
      </c>
      <c r="B114" s="35">
        <f>_xlfn.NORM.INV((ROWS($A$89:A114)-0.5)/35,$B$3,$B$7)</f>
        <v>90.735808655806849</v>
      </c>
    </row>
    <row r="115" spans="1:2" x14ac:dyDescent="0.3">
      <c r="A115" s="35">
        <v>138</v>
      </c>
      <c r="B115" s="35">
        <f>_xlfn.NORM.INV((ROWS($A$89:A115)-0.5)/35,$B$3,$B$7)</f>
        <v>91.567213577200931</v>
      </c>
    </row>
    <row r="116" spans="1:2" x14ac:dyDescent="0.3">
      <c r="A116" s="35">
        <v>150</v>
      </c>
      <c r="B116" s="35">
        <f>_xlfn.NORM.INV((ROWS($A$89:A116)-0.5)/35,$B$3,$B$7)</f>
        <v>92.453523250885809</v>
      </c>
    </row>
    <row r="117" spans="1:2" x14ac:dyDescent="0.3">
      <c r="A117" s="35">
        <v>152</v>
      </c>
      <c r="B117" s="35">
        <f>_xlfn.NORM.INV((ROWS($A$89:A117)-0.5)/35,$B$3,$B$7)</f>
        <v>93.411723235908767</v>
      </c>
    </row>
    <row r="118" spans="1:2" x14ac:dyDescent="0.3">
      <c r="A118" s="35">
        <v>155</v>
      </c>
      <c r="B118" s="35">
        <f>_xlfn.NORM.INV((ROWS($A$89:A118)-0.5)/35,$B$3,$B$7)</f>
        <v>94.46659793735401</v>
      </c>
    </row>
    <row r="119" spans="1:2" x14ac:dyDescent="0.3">
      <c r="A119" s="35">
        <v>145</v>
      </c>
      <c r="B119" s="35">
        <f>_xlfn.NORM.INV((ROWS($A$89:A119)-0.5)/35,$B$3,$B$7)</f>
        <v>95.656821237094206</v>
      </c>
    </row>
    <row r="120" spans="1:2" x14ac:dyDescent="0.3">
      <c r="A120" s="35">
        <v>144</v>
      </c>
      <c r="B120" s="35">
        <f>_xlfn.NORM.INV((ROWS($A$89:A120)-0.5)/35,$B$3,$B$7)</f>
        <v>97.048524142985841</v>
      </c>
    </row>
    <row r="121" spans="1:2" x14ac:dyDescent="0.3">
      <c r="A121" s="35">
        <v>159</v>
      </c>
      <c r="B121" s="35">
        <f>_xlfn.NORM.INV((ROWS($A$89:A121)-0.5)/35,$B$3,$B$7)</f>
        <v>98.771319966479666</v>
      </c>
    </row>
    <row r="122" spans="1:2" x14ac:dyDescent="0.3">
      <c r="A122" s="35">
        <v>139</v>
      </c>
      <c r="B122" s="35">
        <f>_xlfn.NORM.INV((ROWS($A$89:A122)-0.5)/35,$B$3,$B$7)</f>
        <v>101.14630468949946</v>
      </c>
    </row>
    <row r="123" spans="1:2" ht="15" thickBot="1" x14ac:dyDescent="0.35">
      <c r="A123" s="36">
        <v>146</v>
      </c>
      <c r="B123" s="36">
        <f>_xlfn.NORM.INV((ROWS($A$89:A123)-0.5)/35,$B$3,$B$7)</f>
        <v>105.56296211889624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2A365-2469-4B98-8307-C393AB1A4594}">
  <dimension ref="A1:M74"/>
  <sheetViews>
    <sheetView topLeftCell="A6" zoomScaleNormal="100" workbookViewId="0">
      <selection activeCell="B23" sqref="B23"/>
    </sheetView>
  </sheetViews>
  <sheetFormatPr defaultRowHeight="14.4" x14ac:dyDescent="0.3"/>
  <cols>
    <col min="1" max="1" width="23.21875" bestFit="1" customWidth="1"/>
    <col min="2" max="2" width="20.109375" bestFit="1" customWidth="1"/>
    <col min="5" max="5" width="10.33203125" customWidth="1"/>
    <col min="6" max="6" width="10.5546875" customWidth="1"/>
    <col min="7" max="7" width="12.44140625" customWidth="1"/>
    <col min="8" max="8" width="7.6640625" customWidth="1"/>
    <col min="9" max="9" width="7.5546875" customWidth="1"/>
    <col min="10" max="10" width="9.88671875" customWidth="1"/>
    <col min="11" max="11" width="10.88671875" customWidth="1"/>
    <col min="12" max="13" width="11.44140625" customWidth="1"/>
  </cols>
  <sheetData>
    <row r="1" spans="1:13" x14ac:dyDescent="0.3">
      <c r="A1" s="20" t="s">
        <v>1</v>
      </c>
      <c r="B1" s="21"/>
      <c r="E1" t="s">
        <v>19</v>
      </c>
    </row>
    <row r="2" spans="1:13" ht="15" thickBot="1" x14ac:dyDescent="0.35">
      <c r="A2" s="16"/>
      <c r="B2" s="17"/>
    </row>
    <row r="3" spans="1:13" x14ac:dyDescent="0.3">
      <c r="A3" s="16" t="s">
        <v>6</v>
      </c>
      <c r="B3" s="17">
        <v>90.833333333333329</v>
      </c>
      <c r="E3" s="20" t="s">
        <v>20</v>
      </c>
      <c r="F3" s="21"/>
    </row>
    <row r="4" spans="1:13" x14ac:dyDescent="0.3">
      <c r="A4" s="16" t="s">
        <v>7</v>
      </c>
      <c r="B4" s="17">
        <v>1.5447972253447861</v>
      </c>
      <c r="E4" s="16" t="s">
        <v>21</v>
      </c>
      <c r="F4" s="17">
        <v>6.9970255399843528E-2</v>
      </c>
      <c r="H4" s="6" t="s">
        <v>43</v>
      </c>
    </row>
    <row r="5" spans="1:13" x14ac:dyDescent="0.3">
      <c r="A5" s="16" t="s">
        <v>8</v>
      </c>
      <c r="B5" s="17">
        <v>90.5</v>
      </c>
      <c r="E5" s="16" t="s">
        <v>22</v>
      </c>
      <c r="F5" s="17">
        <v>4.8958366407193315E-3</v>
      </c>
      <c r="H5" s="6" t="s">
        <v>43</v>
      </c>
    </row>
    <row r="6" spans="1:13" x14ac:dyDescent="0.3">
      <c r="A6" s="16" t="s">
        <v>9</v>
      </c>
      <c r="B6" s="17">
        <v>88</v>
      </c>
      <c r="E6" s="16" t="s">
        <v>23</v>
      </c>
      <c r="F6" s="17">
        <v>-3.0643597764969267E-2</v>
      </c>
    </row>
    <row r="7" spans="1:13" x14ac:dyDescent="0.3">
      <c r="A7" s="16" t="s">
        <v>10</v>
      </c>
      <c r="B7" s="17">
        <v>8.4612028709273073</v>
      </c>
      <c r="E7" s="16" t="s">
        <v>7</v>
      </c>
      <c r="F7" s="17">
        <v>12.496220876222603</v>
      </c>
    </row>
    <row r="8" spans="1:13" ht="15" thickBot="1" x14ac:dyDescent="0.35">
      <c r="A8" s="16" t="s">
        <v>11</v>
      </c>
      <c r="B8" s="17">
        <v>71.591954022988517</v>
      </c>
      <c r="E8" s="18" t="s">
        <v>24</v>
      </c>
      <c r="F8" s="19">
        <v>30</v>
      </c>
    </row>
    <row r="9" spans="1:13" x14ac:dyDescent="0.3">
      <c r="A9" s="16" t="s">
        <v>12</v>
      </c>
      <c r="B9" s="17">
        <v>-1.0258071550350922</v>
      </c>
    </row>
    <row r="10" spans="1:13" ht="15" thickBot="1" x14ac:dyDescent="0.35">
      <c r="A10" s="16" t="s">
        <v>13</v>
      </c>
      <c r="B10" s="17">
        <v>-8.0068209668867615E-2</v>
      </c>
      <c r="E10" t="s">
        <v>25</v>
      </c>
    </row>
    <row r="11" spans="1:13" x14ac:dyDescent="0.3">
      <c r="A11" s="16" t="s">
        <v>14</v>
      </c>
      <c r="B11" s="17">
        <v>29</v>
      </c>
      <c r="E11" s="22"/>
      <c r="F11" s="5" t="s">
        <v>30</v>
      </c>
      <c r="G11" s="5" t="s">
        <v>31</v>
      </c>
      <c r="H11" s="5" t="s">
        <v>32</v>
      </c>
      <c r="I11" s="5" t="s">
        <v>33</v>
      </c>
      <c r="J11" s="23" t="s">
        <v>34</v>
      </c>
    </row>
    <row r="12" spans="1:13" x14ac:dyDescent="0.3">
      <c r="A12" s="16" t="s">
        <v>15</v>
      </c>
      <c r="B12" s="17">
        <v>77</v>
      </c>
      <c r="E12" s="16" t="s">
        <v>26</v>
      </c>
      <c r="F12">
        <v>1</v>
      </c>
      <c r="G12">
        <v>21.511653421101983</v>
      </c>
      <c r="H12">
        <v>21.511653421101983</v>
      </c>
      <c r="I12">
        <v>0.13775786594779582</v>
      </c>
      <c r="J12" s="17">
        <v>0.71331387233828303</v>
      </c>
    </row>
    <row r="13" spans="1:13" x14ac:dyDescent="0.3">
      <c r="A13" s="16" t="s">
        <v>16</v>
      </c>
      <c r="B13" s="17">
        <v>106</v>
      </c>
      <c r="E13" s="16" t="s">
        <v>27</v>
      </c>
      <c r="F13">
        <v>28</v>
      </c>
      <c r="G13">
        <v>4372.3550132455648</v>
      </c>
      <c r="H13">
        <v>156.1555361873416</v>
      </c>
      <c r="J13" s="17"/>
    </row>
    <row r="14" spans="1:13" ht="15" thickBot="1" x14ac:dyDescent="0.35">
      <c r="A14" s="16" t="s">
        <v>17</v>
      </c>
      <c r="B14" s="17">
        <v>2725</v>
      </c>
      <c r="E14" s="18" t="s">
        <v>28</v>
      </c>
      <c r="F14" s="4">
        <v>29</v>
      </c>
      <c r="G14" s="4">
        <v>4393.8666666666668</v>
      </c>
      <c r="H14" s="4"/>
      <c r="I14" s="4"/>
      <c r="J14" s="19"/>
    </row>
    <row r="15" spans="1:13" ht="15" thickBot="1" x14ac:dyDescent="0.35">
      <c r="A15" s="18" t="s">
        <v>18</v>
      </c>
      <c r="B15" s="19">
        <v>30</v>
      </c>
    </row>
    <row r="16" spans="1:13" x14ac:dyDescent="0.3">
      <c r="E16" s="22"/>
      <c r="F16" s="5" t="s">
        <v>35</v>
      </c>
      <c r="G16" s="5" t="s">
        <v>7</v>
      </c>
      <c r="H16" s="5" t="s">
        <v>36</v>
      </c>
      <c r="I16" s="5" t="s">
        <v>37</v>
      </c>
      <c r="J16" s="5" t="s">
        <v>38</v>
      </c>
      <c r="K16" s="5" t="s">
        <v>39</v>
      </c>
      <c r="L16" s="5" t="s">
        <v>40</v>
      </c>
      <c r="M16" s="23" t="s">
        <v>41</v>
      </c>
    </row>
    <row r="17" spans="1:13" x14ac:dyDescent="0.3">
      <c r="A17" s="9">
        <f>B7/B3</f>
        <v>9.315085729461256E-2</v>
      </c>
      <c r="B17" t="s">
        <v>44</v>
      </c>
      <c r="E17" s="16" t="s">
        <v>29</v>
      </c>
      <c r="F17" s="28">
        <v>164.02072730191861</v>
      </c>
      <c r="G17" s="28">
        <v>25.015353193833754</v>
      </c>
      <c r="H17" s="28">
        <v>6.5568023777633275</v>
      </c>
      <c r="I17" s="28">
        <v>4.1467854012332594E-7</v>
      </c>
      <c r="J17" s="28">
        <v>112.77909916513907</v>
      </c>
      <c r="K17" s="28">
        <v>215.26235543869814</v>
      </c>
      <c r="L17" s="28">
        <v>112.77909916513907</v>
      </c>
      <c r="M17" s="29">
        <v>215.26235543869814</v>
      </c>
    </row>
    <row r="18" spans="1:13" ht="15" thickBot="1" x14ac:dyDescent="0.35">
      <c r="E18" s="18" t="s">
        <v>42</v>
      </c>
      <c r="F18" s="30">
        <v>0.10179015814401543</v>
      </c>
      <c r="G18" s="30">
        <v>0.27425059970119559</v>
      </c>
      <c r="H18" s="30">
        <v>0.3711574678593918</v>
      </c>
      <c r="I18" s="30">
        <v>0.71331387233828325</v>
      </c>
      <c r="J18" s="30">
        <v>-0.45998672892554232</v>
      </c>
      <c r="K18" s="30">
        <v>0.66356704521357313</v>
      </c>
      <c r="L18" s="30">
        <v>-0.45998672892554232</v>
      </c>
      <c r="M18" s="31">
        <v>0.66356704521357313</v>
      </c>
    </row>
    <row r="21" spans="1:13" ht="33.6" x14ac:dyDescent="0.65">
      <c r="A21" s="7" t="s">
        <v>45</v>
      </c>
    </row>
    <row r="23" spans="1:13" x14ac:dyDescent="0.3">
      <c r="A23" t="s">
        <v>47</v>
      </c>
      <c r="B23">
        <f>KURT(Hoja1!B37:B66)</f>
        <v>-1.0258071550350922</v>
      </c>
      <c r="C23" s="6" t="s">
        <v>50</v>
      </c>
    </row>
    <row r="24" spans="1:13" x14ac:dyDescent="0.3">
      <c r="A24" t="s">
        <v>48</v>
      </c>
      <c r="B24">
        <f>SKEW(Hoja1!B37:B66)</f>
        <v>-8.0068209668867615E-2</v>
      </c>
      <c r="C24" s="6" t="s">
        <v>49</v>
      </c>
    </row>
    <row r="26" spans="1:13" ht="33.6" x14ac:dyDescent="0.65">
      <c r="A26" s="7" t="s">
        <v>62</v>
      </c>
    </row>
    <row r="43" spans="1:2" ht="15" thickBot="1" x14ac:dyDescent="0.35"/>
    <row r="44" spans="1:2" ht="18" x14ac:dyDescent="0.35">
      <c r="A44" s="38" t="s">
        <v>2</v>
      </c>
      <c r="B44" s="38" t="s">
        <v>63</v>
      </c>
    </row>
    <row r="45" spans="1:2" x14ac:dyDescent="0.3">
      <c r="A45" s="35">
        <v>198</v>
      </c>
      <c r="B45" s="35">
        <f>_xlfn.NORM.INV((ROWS($A$45:A45)-0.5)/30,$B$3,$B$7)</f>
        <v>72.827510888384168</v>
      </c>
    </row>
    <row r="46" spans="1:2" x14ac:dyDescent="0.3">
      <c r="A46" s="35">
        <v>191</v>
      </c>
      <c r="B46" s="35">
        <f>_xlfn.NORM.INV((ROWS($A$45:A46)-0.5)/30,$B$3,$B$7)</f>
        <v>76.915893102716339</v>
      </c>
    </row>
    <row r="47" spans="1:2" x14ac:dyDescent="0.3">
      <c r="A47" s="35">
        <v>190</v>
      </c>
      <c r="B47" s="35">
        <f>_xlfn.NORM.INV((ROWS($A$45:A47)-0.5)/30,$B$3,$B$7)</f>
        <v>79.131539454633796</v>
      </c>
    </row>
    <row r="48" spans="1:2" x14ac:dyDescent="0.3">
      <c r="A48" s="35">
        <v>174</v>
      </c>
      <c r="B48" s="35">
        <f>_xlfn.NORM.INV((ROWS($A$45:A48)-0.5)/30,$B$3,$B$7)</f>
        <v>80.749134919885122</v>
      </c>
    </row>
    <row r="49" spans="1:2" x14ac:dyDescent="0.3">
      <c r="A49" s="35">
        <v>156</v>
      </c>
      <c r="B49" s="35">
        <f>_xlfn.NORM.INV((ROWS($A$45:A49)-0.5)/30,$B$3,$B$7)</f>
        <v>82.063860162623556</v>
      </c>
    </row>
    <row r="50" spans="1:2" x14ac:dyDescent="0.3">
      <c r="A50" s="35">
        <v>184</v>
      </c>
      <c r="B50" s="35">
        <f>_xlfn.NORM.INV((ROWS($A$45:A50)-0.5)/30,$B$3,$B$7)</f>
        <v>83.195111122590305</v>
      </c>
    </row>
    <row r="51" spans="1:2" x14ac:dyDescent="0.3">
      <c r="A51" s="35">
        <v>159</v>
      </c>
      <c r="B51" s="35">
        <f>_xlfn.NORM.INV((ROWS($A$45:A51)-0.5)/30,$B$3,$B$7)</f>
        <v>84.203977707712752</v>
      </c>
    </row>
    <row r="52" spans="1:2" x14ac:dyDescent="0.3">
      <c r="A52" s="35">
        <v>161</v>
      </c>
      <c r="B52" s="35">
        <f>_xlfn.NORM.INV((ROWS($A$45:A52)-0.5)/30,$B$3,$B$7)</f>
        <v>85.126338722563204</v>
      </c>
    </row>
    <row r="53" spans="1:2" x14ac:dyDescent="0.3">
      <c r="A53" s="35">
        <v>182</v>
      </c>
      <c r="B53" s="35">
        <f>_xlfn.NORM.INV((ROWS($A$45:A53)-0.5)/30,$B$3,$B$7)</f>
        <v>85.985338667055331</v>
      </c>
    </row>
    <row r="54" spans="1:2" x14ac:dyDescent="0.3">
      <c r="A54" s="35">
        <v>170</v>
      </c>
      <c r="B54" s="35">
        <f>_xlfn.NORM.INV((ROWS($A$45:A54)-0.5)/30,$B$3,$B$7)</f>
        <v>86.79699749025005</v>
      </c>
    </row>
    <row r="55" spans="1:2" x14ac:dyDescent="0.3">
      <c r="A55" s="35">
        <v>197</v>
      </c>
      <c r="B55" s="35">
        <f>_xlfn.NORM.INV((ROWS($A$45:A55)-0.5)/30,$B$3,$B$7)</f>
        <v>87.57305869673857</v>
      </c>
    </row>
    <row r="56" spans="1:2" x14ac:dyDescent="0.3">
      <c r="A56" s="35">
        <v>179</v>
      </c>
      <c r="B56" s="35">
        <f>_xlfn.NORM.INV((ROWS($A$45:A56)-0.5)/30,$B$3,$B$7)</f>
        <v>88.322574284335914</v>
      </c>
    </row>
    <row r="57" spans="1:2" x14ac:dyDescent="0.3">
      <c r="A57" s="35">
        <v>183</v>
      </c>
      <c r="B57" s="35">
        <f>_xlfn.NORM.INV((ROWS($A$45:A57)-0.5)/30,$B$3,$B$7)</f>
        <v>89.052855999798169</v>
      </c>
    </row>
    <row r="58" spans="1:2" x14ac:dyDescent="0.3">
      <c r="A58" s="35">
        <v>178</v>
      </c>
      <c r="B58" s="35">
        <f>_xlfn.NORM.INV((ROWS($A$45:A58)-0.5)/30,$B$3,$B$7)</f>
        <v>89.770087184558591</v>
      </c>
    </row>
    <row r="59" spans="1:2" x14ac:dyDescent="0.3">
      <c r="A59" s="35">
        <v>169</v>
      </c>
      <c r="B59" s="35">
        <f>_xlfn.NORM.INV((ROWS($A$45:A59)-0.5)/30,$B$3,$B$7)</f>
        <v>90.479745606674712</v>
      </c>
    </row>
    <row r="60" spans="1:2" x14ac:dyDescent="0.3">
      <c r="A60" s="35">
        <v>172</v>
      </c>
      <c r="B60" s="35">
        <f>_xlfn.NORM.INV((ROWS($A$45:A60)-0.5)/30,$B$3,$B$7)</f>
        <v>91.186921059991946</v>
      </c>
    </row>
    <row r="61" spans="1:2" x14ac:dyDescent="0.3">
      <c r="A61" s="35">
        <v>152</v>
      </c>
      <c r="B61" s="35">
        <f>_xlfn.NORM.INV((ROWS($A$45:A61)-0.5)/30,$B$3,$B$7)</f>
        <v>91.896579482108081</v>
      </c>
    </row>
    <row r="62" spans="1:2" x14ac:dyDescent="0.3">
      <c r="A62" s="35">
        <v>181</v>
      </c>
      <c r="B62" s="35">
        <f>_xlfn.NORM.INV((ROWS($A$45:A62)-0.5)/30,$B$3,$B$7)</f>
        <v>92.613810666868488</v>
      </c>
    </row>
    <row r="63" spans="1:2" x14ac:dyDescent="0.3">
      <c r="A63" s="35">
        <v>160</v>
      </c>
      <c r="B63" s="35">
        <f>_xlfn.NORM.INV((ROWS($A$45:A63)-0.5)/30,$B$3,$B$7)</f>
        <v>93.344092382330743</v>
      </c>
    </row>
    <row r="64" spans="1:2" x14ac:dyDescent="0.3">
      <c r="A64" s="35">
        <v>160</v>
      </c>
      <c r="B64" s="35">
        <f>_xlfn.NORM.INV((ROWS($A$45:A64)-0.5)/30,$B$3,$B$7)</f>
        <v>94.093607969928087</v>
      </c>
    </row>
    <row r="65" spans="1:2" x14ac:dyDescent="0.3">
      <c r="A65" s="35">
        <v>158</v>
      </c>
      <c r="B65" s="35">
        <f>_xlfn.NORM.INV((ROWS($A$45:A65)-0.5)/30,$B$3,$B$7)</f>
        <v>94.869669176416608</v>
      </c>
    </row>
    <row r="66" spans="1:2" x14ac:dyDescent="0.3">
      <c r="A66" s="35">
        <v>164</v>
      </c>
      <c r="B66" s="35">
        <f>_xlfn.NORM.INV((ROWS($A$45:A66)-0.5)/30,$B$3,$B$7)</f>
        <v>95.681327999611327</v>
      </c>
    </row>
    <row r="67" spans="1:2" x14ac:dyDescent="0.3">
      <c r="A67" s="35">
        <v>172</v>
      </c>
      <c r="B67" s="35">
        <f>_xlfn.NORM.INV((ROWS($A$45:A67)-0.5)/30,$B$3,$B$7)</f>
        <v>96.540327944103453</v>
      </c>
    </row>
    <row r="68" spans="1:2" x14ac:dyDescent="0.3">
      <c r="A68" s="35">
        <v>174</v>
      </c>
      <c r="B68" s="35">
        <f>_xlfn.NORM.INV((ROWS($A$45:A68)-0.5)/30,$B$3,$B$7)</f>
        <v>97.462688958953905</v>
      </c>
    </row>
    <row r="69" spans="1:2" x14ac:dyDescent="0.3">
      <c r="A69" s="35">
        <v>172</v>
      </c>
      <c r="B69" s="35">
        <f>_xlfn.NORM.INV((ROWS($A$45:A69)-0.5)/30,$B$3,$B$7)</f>
        <v>98.471555544076352</v>
      </c>
    </row>
    <row r="70" spans="1:2" x14ac:dyDescent="0.3">
      <c r="A70" s="35">
        <v>169</v>
      </c>
      <c r="B70" s="35">
        <f>_xlfn.NORM.INV((ROWS($A$45:A70)-0.5)/30,$B$3,$B$7)</f>
        <v>99.602806504043102</v>
      </c>
    </row>
    <row r="71" spans="1:2" x14ac:dyDescent="0.3">
      <c r="A71" s="35">
        <v>172</v>
      </c>
      <c r="B71" s="35">
        <f>_xlfn.NORM.INV((ROWS($A$45:A71)-0.5)/30,$B$3,$B$7)</f>
        <v>100.91753174678153</v>
      </c>
    </row>
    <row r="72" spans="1:2" x14ac:dyDescent="0.3">
      <c r="A72" s="35">
        <v>173</v>
      </c>
      <c r="B72" s="35">
        <f>_xlfn.NORM.INV((ROWS($A$45:A72)-0.5)/30,$B$3,$B$7)</f>
        <v>102.53512721203285</v>
      </c>
    </row>
    <row r="73" spans="1:2" x14ac:dyDescent="0.3">
      <c r="A73" s="35">
        <v>188</v>
      </c>
      <c r="B73" s="35">
        <f>_xlfn.NORM.INV((ROWS($A$45:A73)-0.5)/30,$B$3,$B$7)</f>
        <v>104.75077356395032</v>
      </c>
    </row>
    <row r="74" spans="1:2" ht="15" thickBot="1" x14ac:dyDescent="0.35">
      <c r="A74" s="36">
        <v>160</v>
      </c>
      <c r="B74" s="36">
        <f>_xlfn.NORM.INV((ROWS($A$45:A74)-0.5)/30,$B$3,$B$7)</f>
        <v>108.83915577828249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A4FA5-5C1B-4201-9CE3-26D4A35D7187}">
  <dimension ref="A1:O75"/>
  <sheetViews>
    <sheetView zoomScaleNormal="100" workbookViewId="0">
      <selection activeCell="C76" sqref="C76"/>
    </sheetView>
  </sheetViews>
  <sheetFormatPr defaultRowHeight="14.4" x14ac:dyDescent="0.3"/>
  <cols>
    <col min="1" max="1" width="16.5546875" customWidth="1"/>
    <col min="2" max="2" width="12" bestFit="1" customWidth="1"/>
    <col min="3" max="3" width="13.44140625" bestFit="1" customWidth="1"/>
    <col min="4" max="5" width="12" bestFit="1" customWidth="1"/>
    <col min="6" max="6" width="12.44140625" bestFit="1" customWidth="1"/>
    <col min="7" max="7" width="12" bestFit="1" customWidth="1"/>
    <col min="8" max="9" width="12.109375" bestFit="1" customWidth="1"/>
    <col min="13" max="13" width="17.77734375" bestFit="1" customWidth="1"/>
    <col min="14" max="14" width="17" bestFit="1" customWidth="1"/>
    <col min="15" max="15" width="18.33203125" bestFit="1" customWidth="1"/>
  </cols>
  <sheetData>
    <row r="1" spans="13:15" ht="15" thickBot="1" x14ac:dyDescent="0.35">
      <c r="M1" s="41"/>
      <c r="N1" s="39" t="s">
        <v>1</v>
      </c>
      <c r="O1" s="40" t="s">
        <v>2</v>
      </c>
    </row>
    <row r="2" spans="13:15" x14ac:dyDescent="0.3">
      <c r="M2" s="32" t="s">
        <v>1</v>
      </c>
      <c r="N2" s="32">
        <v>1</v>
      </c>
      <c r="O2" s="33"/>
    </row>
    <row r="3" spans="13:15" ht="15" thickBot="1" x14ac:dyDescent="0.35">
      <c r="M3" s="18" t="s">
        <v>2</v>
      </c>
      <c r="N3" s="18">
        <v>0.61053949842798261</v>
      </c>
      <c r="O3" s="19">
        <v>1</v>
      </c>
    </row>
    <row r="43" spans="1:2" ht="33.6" x14ac:dyDescent="0.65">
      <c r="A43" s="7" t="s">
        <v>45</v>
      </c>
    </row>
    <row r="45" spans="1:2" x14ac:dyDescent="0.3">
      <c r="A45" t="s">
        <v>19</v>
      </c>
    </row>
    <row r="46" spans="1:2" ht="15" thickBot="1" x14ac:dyDescent="0.35"/>
    <row r="47" spans="1:2" x14ac:dyDescent="0.3">
      <c r="A47" s="20" t="s">
        <v>20</v>
      </c>
      <c r="B47" s="21"/>
    </row>
    <row r="48" spans="1:2" x14ac:dyDescent="0.3">
      <c r="A48" s="16" t="s">
        <v>21</v>
      </c>
      <c r="B48" s="17">
        <v>0.6105394984279825</v>
      </c>
    </row>
    <row r="49" spans="1:9" x14ac:dyDescent="0.3">
      <c r="A49" s="16" t="s">
        <v>22</v>
      </c>
      <c r="B49" s="17">
        <v>0.37275847914069243</v>
      </c>
    </row>
    <row r="50" spans="1:9" x14ac:dyDescent="0.3">
      <c r="A50" s="16" t="s">
        <v>23</v>
      </c>
      <c r="B50" s="17">
        <v>0.35375116032677401</v>
      </c>
    </row>
    <row r="51" spans="1:9" x14ac:dyDescent="0.3">
      <c r="A51" s="16" t="s">
        <v>7</v>
      </c>
      <c r="B51" s="17">
        <v>7.6759700402059785</v>
      </c>
    </row>
    <row r="52" spans="1:9" ht="15" thickBot="1" x14ac:dyDescent="0.35">
      <c r="A52" s="18" t="s">
        <v>24</v>
      </c>
      <c r="B52" s="19">
        <v>35</v>
      </c>
    </row>
    <row r="54" spans="1:9" ht="15" thickBot="1" x14ac:dyDescent="0.35">
      <c r="A54" t="s">
        <v>25</v>
      </c>
    </row>
    <row r="55" spans="1:9" x14ac:dyDescent="0.3">
      <c r="A55" s="22"/>
      <c r="B55" s="5" t="s">
        <v>30</v>
      </c>
      <c r="C55" s="5" t="s">
        <v>31</v>
      </c>
      <c r="D55" s="5" t="s">
        <v>32</v>
      </c>
      <c r="E55" s="5" t="s">
        <v>33</v>
      </c>
      <c r="F55" s="23" t="s">
        <v>34</v>
      </c>
    </row>
    <row r="56" spans="1:9" x14ac:dyDescent="0.3">
      <c r="A56" s="16" t="s">
        <v>26</v>
      </c>
      <c r="B56">
        <v>1</v>
      </c>
      <c r="C56">
        <v>1155.5086843671018</v>
      </c>
      <c r="D56">
        <v>1155.5086843671018</v>
      </c>
      <c r="E56">
        <v>19.61131303104855</v>
      </c>
      <c r="F56" s="17">
        <v>9.8273003605176297E-5</v>
      </c>
    </row>
    <row r="57" spans="1:9" x14ac:dyDescent="0.3">
      <c r="A57" s="16" t="s">
        <v>27</v>
      </c>
      <c r="B57">
        <v>33</v>
      </c>
      <c r="C57">
        <v>1944.3770299186124</v>
      </c>
      <c r="D57">
        <v>58.920516058139768</v>
      </c>
      <c r="F57" s="17"/>
    </row>
    <row r="58" spans="1:9" ht="15" thickBot="1" x14ac:dyDescent="0.35">
      <c r="A58" s="18" t="s">
        <v>28</v>
      </c>
      <c r="B58" s="4">
        <v>34</v>
      </c>
      <c r="C58" s="4">
        <v>3099.8857142857141</v>
      </c>
      <c r="D58" s="4"/>
      <c r="E58" s="4"/>
      <c r="F58" s="19"/>
    </row>
    <row r="59" spans="1:9" ht="15" thickBot="1" x14ac:dyDescent="0.35"/>
    <row r="60" spans="1:9" x14ac:dyDescent="0.3">
      <c r="A60" s="22"/>
      <c r="B60" s="5" t="s">
        <v>35</v>
      </c>
      <c r="C60" s="5" t="s">
        <v>7</v>
      </c>
      <c r="D60" s="5" t="s">
        <v>36</v>
      </c>
      <c r="E60" s="5" t="s">
        <v>37</v>
      </c>
      <c r="F60" s="5" t="s">
        <v>38</v>
      </c>
      <c r="G60" s="5" t="s">
        <v>39</v>
      </c>
      <c r="H60" s="5" t="s">
        <v>40</v>
      </c>
      <c r="I60" s="23" t="s">
        <v>41</v>
      </c>
    </row>
    <row r="61" spans="1:9" x14ac:dyDescent="0.3">
      <c r="A61" s="16" t="s">
        <v>29</v>
      </c>
      <c r="B61">
        <v>95.092812655229082</v>
      </c>
      <c r="C61">
        <v>12.00448776839476</v>
      </c>
      <c r="D61">
        <v>7.9214385894571899</v>
      </c>
      <c r="E61">
        <v>3.9047884746471339E-9</v>
      </c>
      <c r="F61">
        <v>70.669498652386451</v>
      </c>
      <c r="G61">
        <v>119.51612665807171</v>
      </c>
      <c r="H61">
        <v>70.669498652386451</v>
      </c>
      <c r="I61" s="17">
        <v>119.51612665807171</v>
      </c>
    </row>
    <row r="62" spans="1:9" ht="15" thickBot="1" x14ac:dyDescent="0.35">
      <c r="A62" s="18" t="s">
        <v>1</v>
      </c>
      <c r="B62" s="4">
        <v>0.62155630277788387</v>
      </c>
      <c r="C62" s="4">
        <v>0.14035475769380804</v>
      </c>
      <c r="D62" s="4">
        <v>4.4284662165414064</v>
      </c>
      <c r="E62" s="4">
        <v>9.8273003605175931E-5</v>
      </c>
      <c r="F62" s="4">
        <v>0.33600240118003605</v>
      </c>
      <c r="G62" s="4">
        <v>0.90711020437573175</v>
      </c>
      <c r="H62" s="4">
        <v>0.33600240118003605</v>
      </c>
      <c r="I62" s="19">
        <v>0.90711020437573175</v>
      </c>
    </row>
    <row r="64" spans="1:9" x14ac:dyDescent="0.3">
      <c r="E64" t="s">
        <v>67</v>
      </c>
      <c r="G64" t="s">
        <v>68</v>
      </c>
    </row>
    <row r="65" spans="1:9" x14ac:dyDescent="0.3">
      <c r="A65" t="s">
        <v>64</v>
      </c>
      <c r="B65">
        <v>83</v>
      </c>
      <c r="D65" t="s">
        <v>66</v>
      </c>
      <c r="E65">
        <f>B61</f>
        <v>95.092812655229082</v>
      </c>
      <c r="F65" s="3" t="s">
        <v>70</v>
      </c>
      <c r="G65">
        <f>B62</f>
        <v>0.62155630277788387</v>
      </c>
      <c r="H65" s="3" t="s">
        <v>71</v>
      </c>
      <c r="I65" t="s">
        <v>69</v>
      </c>
    </row>
    <row r="66" spans="1:9" x14ac:dyDescent="0.3">
      <c r="A66" t="s">
        <v>65</v>
      </c>
      <c r="B66" s="10">
        <f>$B$61+$B$62*B65</f>
        <v>146.68198578579344</v>
      </c>
    </row>
    <row r="68" spans="1:9" ht="33.6" x14ac:dyDescent="0.65">
      <c r="A68" s="7" t="s">
        <v>46</v>
      </c>
    </row>
    <row r="70" spans="1:9" x14ac:dyDescent="0.3">
      <c r="A70" t="s">
        <v>72</v>
      </c>
      <c r="B70" s="8">
        <f>1-B49</f>
        <v>0.62724152085930762</v>
      </c>
    </row>
    <row r="72" spans="1:9" ht="33.6" x14ac:dyDescent="0.65">
      <c r="A72" s="7" t="s">
        <v>62</v>
      </c>
    </row>
    <row r="74" spans="1:9" x14ac:dyDescent="0.3">
      <c r="A74" t="s">
        <v>64</v>
      </c>
      <c r="B74">
        <v>5</v>
      </c>
    </row>
    <row r="75" spans="1:9" x14ac:dyDescent="0.3">
      <c r="A75" t="s">
        <v>65</v>
      </c>
      <c r="B75" s="10">
        <f>$B$61+$B$62*B74</f>
        <v>98.200594169118503</v>
      </c>
      <c r="C75">
        <f>B61</f>
        <v>95.092812655229082</v>
      </c>
      <c r="D75" s="42">
        <f>B75-C75</f>
        <v>3.1077815138894209</v>
      </c>
      <c r="E75" t="s">
        <v>73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8BD4C-3A44-4446-BDDA-0B1BB1CBB504}">
  <dimension ref="A1:R104"/>
  <sheetViews>
    <sheetView tabSelected="1" topLeftCell="A57" workbookViewId="0">
      <selection activeCell="A76" sqref="A76"/>
    </sheetView>
  </sheetViews>
  <sheetFormatPr defaultRowHeight="14.4" x14ac:dyDescent="0.3"/>
  <cols>
    <col min="1" max="1" width="20.21875" customWidth="1"/>
    <col min="2" max="2" width="21.33203125" customWidth="1"/>
    <col min="3" max="3" width="23.21875" bestFit="1" customWidth="1"/>
    <col min="4" max="4" width="17.5546875" customWidth="1"/>
    <col min="5" max="5" width="16.5546875" customWidth="1"/>
    <col min="6" max="6" width="12.6640625" bestFit="1" customWidth="1"/>
    <col min="17" max="17" width="16.5546875" bestFit="1" customWidth="1"/>
    <col min="18" max="18" width="12.6640625" bestFit="1" customWidth="1"/>
  </cols>
  <sheetData>
    <row r="1" spans="1:18" x14ac:dyDescent="0.3">
      <c r="A1" t="s">
        <v>74</v>
      </c>
      <c r="B1">
        <v>88</v>
      </c>
      <c r="Q1" s="20" t="s">
        <v>1</v>
      </c>
      <c r="R1" s="21"/>
    </row>
    <row r="2" spans="1:18" x14ac:dyDescent="0.3">
      <c r="Q2" s="16"/>
      <c r="R2" s="17"/>
    </row>
    <row r="3" spans="1:18" x14ac:dyDescent="0.3">
      <c r="Q3" s="16" t="s">
        <v>6</v>
      </c>
      <c r="R3" s="17">
        <v>85.028571428571425</v>
      </c>
    </row>
    <row r="4" spans="1:18" x14ac:dyDescent="0.3">
      <c r="Q4" s="16" t="s">
        <v>7</v>
      </c>
      <c r="R4" s="17">
        <v>1.585377358406322</v>
      </c>
    </row>
    <row r="5" spans="1:18" x14ac:dyDescent="0.3">
      <c r="A5" s="55" t="s">
        <v>76</v>
      </c>
      <c r="B5" s="55"/>
      <c r="C5" s="55"/>
      <c r="D5" s="55"/>
      <c r="E5" s="55"/>
      <c r="F5" s="55"/>
      <c r="G5" s="55"/>
      <c r="H5" s="55"/>
      <c r="I5" s="55"/>
      <c r="J5" s="55"/>
      <c r="K5" s="55"/>
      <c r="L5" s="55"/>
      <c r="M5" s="55"/>
      <c r="N5" s="55"/>
      <c r="O5" s="55"/>
      <c r="Q5" s="16" t="s">
        <v>8</v>
      </c>
      <c r="R5" s="17">
        <v>82</v>
      </c>
    </row>
    <row r="6" spans="1:18" x14ac:dyDescent="0.3">
      <c r="A6" s="55"/>
      <c r="B6" s="55"/>
      <c r="C6" s="55"/>
      <c r="D6" s="55"/>
      <c r="E6" s="55"/>
      <c r="F6" s="55"/>
      <c r="G6" s="55"/>
      <c r="H6" s="55"/>
      <c r="I6" s="55"/>
      <c r="J6" s="55"/>
      <c r="K6" s="55"/>
      <c r="L6" s="55"/>
      <c r="M6" s="55"/>
      <c r="N6" s="55"/>
      <c r="O6" s="55"/>
      <c r="Q6" s="16" t="s">
        <v>9</v>
      </c>
      <c r="R6" s="17">
        <v>90</v>
      </c>
    </row>
    <row r="7" spans="1:18" ht="15" thickBot="1" x14ac:dyDescent="0.35">
      <c r="Q7" s="16" t="s">
        <v>10</v>
      </c>
      <c r="R7" s="17">
        <v>9.3792189386515155</v>
      </c>
    </row>
    <row r="8" spans="1:18" ht="15" thickBot="1" x14ac:dyDescent="0.35">
      <c r="B8" s="45" t="s">
        <v>88</v>
      </c>
      <c r="C8" s="47" t="s">
        <v>89</v>
      </c>
      <c r="D8" s="47" t="s">
        <v>74</v>
      </c>
      <c r="E8" s="47" t="s">
        <v>90</v>
      </c>
      <c r="F8" s="48" t="s">
        <v>91</v>
      </c>
      <c r="Q8" s="16" t="s">
        <v>11</v>
      </c>
      <c r="R8" s="17">
        <v>87.969747899159245</v>
      </c>
    </row>
    <row r="9" spans="1:18" ht="15" thickBot="1" x14ac:dyDescent="0.35">
      <c r="A9" s="45" t="s">
        <v>75</v>
      </c>
      <c r="B9" s="46">
        <v>0.95</v>
      </c>
      <c r="C9" s="47">
        <f>_xlfn.CONFIDENCE.NORM(0.05,$R$7,35)</f>
        <v>3.1072825243816395</v>
      </c>
      <c r="D9" s="47">
        <f>R3</f>
        <v>85.028571428571425</v>
      </c>
      <c r="E9" s="47">
        <f>D9-C9</f>
        <v>81.92128890418978</v>
      </c>
      <c r="F9" s="48">
        <f>D9+C9</f>
        <v>88.13585395295307</v>
      </c>
      <c r="Q9" s="16" t="s">
        <v>12</v>
      </c>
      <c r="R9" s="17">
        <v>-0.46396850367772746</v>
      </c>
    </row>
    <row r="10" spans="1:18" ht="15" thickBot="1" x14ac:dyDescent="0.35">
      <c r="A10" s="18" t="s">
        <v>75</v>
      </c>
      <c r="B10" s="44">
        <v>0.99</v>
      </c>
      <c r="C10" s="4">
        <f>_xlfn.CONFIDENCE.NORM(0.01,$R$7,35)</f>
        <v>4.0836614569659515</v>
      </c>
      <c r="D10" s="4">
        <f>D9</f>
        <v>85.028571428571425</v>
      </c>
      <c r="E10" s="4">
        <f>D10-C10</f>
        <v>80.944909971605469</v>
      </c>
      <c r="F10" s="19">
        <f>D10+C10</f>
        <v>89.112232885537381</v>
      </c>
      <c r="Q10" s="16" t="s">
        <v>13</v>
      </c>
      <c r="R10" s="17">
        <v>0.33605472408181863</v>
      </c>
    </row>
    <row r="11" spans="1:18" x14ac:dyDescent="0.3">
      <c r="Q11" s="16" t="s">
        <v>14</v>
      </c>
      <c r="R11" s="17">
        <v>39</v>
      </c>
    </row>
    <row r="12" spans="1:18" x14ac:dyDescent="0.3">
      <c r="Q12" s="16" t="s">
        <v>15</v>
      </c>
      <c r="R12" s="17">
        <v>65</v>
      </c>
    </row>
    <row r="13" spans="1:18" x14ac:dyDescent="0.3">
      <c r="Q13" s="16" t="s">
        <v>16</v>
      </c>
      <c r="R13" s="17">
        <v>104</v>
      </c>
    </row>
    <row r="14" spans="1:18" x14ac:dyDescent="0.3">
      <c r="Q14" s="16" t="s">
        <v>17</v>
      </c>
      <c r="R14" s="17">
        <v>2976</v>
      </c>
    </row>
    <row r="15" spans="1:18" ht="15" thickBot="1" x14ac:dyDescent="0.35">
      <c r="Q15" s="18" t="s">
        <v>18</v>
      </c>
      <c r="R15" s="19">
        <v>35</v>
      </c>
    </row>
    <row r="18" spans="1:17" ht="34.200000000000003" thickBot="1" x14ac:dyDescent="0.7">
      <c r="A18" s="7" t="s">
        <v>45</v>
      </c>
    </row>
    <row r="19" spans="1:17" x14ac:dyDescent="0.3">
      <c r="A19" s="20" t="s">
        <v>79</v>
      </c>
      <c r="B19" s="21"/>
      <c r="D19" s="20" t="s">
        <v>80</v>
      </c>
      <c r="E19" s="21"/>
    </row>
    <row r="20" spans="1:17" x14ac:dyDescent="0.3">
      <c r="A20" s="16"/>
      <c r="B20" s="17"/>
      <c r="D20" s="16"/>
      <c r="E20" s="17"/>
    </row>
    <row r="21" spans="1:17" x14ac:dyDescent="0.3">
      <c r="A21" s="16" t="s">
        <v>6</v>
      </c>
      <c r="B21" s="17">
        <v>85.028571428571425</v>
      </c>
      <c r="D21" s="16" t="s">
        <v>6</v>
      </c>
      <c r="E21" s="17">
        <v>90.833333333333329</v>
      </c>
    </row>
    <row r="22" spans="1:17" x14ac:dyDescent="0.3">
      <c r="A22" s="16" t="s">
        <v>7</v>
      </c>
      <c r="B22" s="17">
        <v>1.585377358406322</v>
      </c>
      <c r="D22" s="16" t="s">
        <v>7</v>
      </c>
      <c r="E22" s="17">
        <v>1.5447972253447861</v>
      </c>
    </row>
    <row r="23" spans="1:17" x14ac:dyDescent="0.3">
      <c r="A23" s="16" t="s">
        <v>8</v>
      </c>
      <c r="B23" s="17">
        <v>82</v>
      </c>
      <c r="D23" s="16" t="s">
        <v>8</v>
      </c>
      <c r="E23" s="17">
        <v>90.5</v>
      </c>
    </row>
    <row r="24" spans="1:17" x14ac:dyDescent="0.3">
      <c r="A24" s="16" t="s">
        <v>9</v>
      </c>
      <c r="B24" s="17">
        <v>90</v>
      </c>
      <c r="D24" s="16" t="s">
        <v>9</v>
      </c>
      <c r="E24" s="17">
        <v>88</v>
      </c>
    </row>
    <row r="25" spans="1:17" x14ac:dyDescent="0.3">
      <c r="A25" s="16" t="s">
        <v>10</v>
      </c>
      <c r="B25" s="17">
        <v>9.3792189386515155</v>
      </c>
      <c r="D25" s="16" t="s">
        <v>10</v>
      </c>
      <c r="E25" s="17">
        <v>8.4612028709273073</v>
      </c>
    </row>
    <row r="26" spans="1:17" x14ac:dyDescent="0.3">
      <c r="A26" s="16" t="s">
        <v>11</v>
      </c>
      <c r="B26" s="17">
        <v>87.969747899159245</v>
      </c>
      <c r="D26" s="16" t="s">
        <v>11</v>
      </c>
      <c r="E26" s="17">
        <v>71.591954022988517</v>
      </c>
    </row>
    <row r="27" spans="1:17" x14ac:dyDescent="0.3">
      <c r="A27" s="16" t="s">
        <v>12</v>
      </c>
      <c r="B27" s="17">
        <v>-0.46396850367772746</v>
      </c>
      <c r="D27" s="16" t="s">
        <v>12</v>
      </c>
      <c r="E27" s="17">
        <v>-1.0258071550350922</v>
      </c>
    </row>
    <row r="28" spans="1:17" x14ac:dyDescent="0.3">
      <c r="A28" s="16" t="s">
        <v>13</v>
      </c>
      <c r="B28" s="17">
        <v>0.33605472408181863</v>
      </c>
      <c r="D28" s="16" t="s">
        <v>13</v>
      </c>
      <c r="E28" s="17">
        <v>-8.0068209668867615E-2</v>
      </c>
      <c r="Q28" s="10"/>
    </row>
    <row r="29" spans="1:17" x14ac:dyDescent="0.3">
      <c r="A29" s="16" t="s">
        <v>14</v>
      </c>
      <c r="B29" s="17">
        <v>39</v>
      </c>
      <c r="D29" s="16" t="s">
        <v>14</v>
      </c>
      <c r="E29" s="17">
        <v>29</v>
      </c>
    </row>
    <row r="30" spans="1:17" x14ac:dyDescent="0.3">
      <c r="A30" s="16" t="s">
        <v>15</v>
      </c>
      <c r="B30" s="17">
        <v>65</v>
      </c>
      <c r="D30" s="16" t="s">
        <v>15</v>
      </c>
      <c r="E30" s="17">
        <v>77</v>
      </c>
    </row>
    <row r="31" spans="1:17" x14ac:dyDescent="0.3">
      <c r="A31" s="16" t="s">
        <v>16</v>
      </c>
      <c r="B31" s="17">
        <v>104</v>
      </c>
      <c r="D31" s="16" t="s">
        <v>16</v>
      </c>
      <c r="E31" s="17">
        <v>106</v>
      </c>
    </row>
    <row r="32" spans="1:17" x14ac:dyDescent="0.3">
      <c r="A32" s="16" t="s">
        <v>17</v>
      </c>
      <c r="B32" s="17">
        <v>2976</v>
      </c>
      <c r="D32" s="16" t="s">
        <v>17</v>
      </c>
      <c r="E32" s="17">
        <v>2725</v>
      </c>
    </row>
    <row r="33" spans="1:6" ht="15" thickBot="1" x14ac:dyDescent="0.35">
      <c r="A33" s="18" t="s">
        <v>18</v>
      </c>
      <c r="B33" s="19">
        <v>35</v>
      </c>
      <c r="D33" s="18" t="s">
        <v>18</v>
      </c>
      <c r="E33" s="19">
        <v>30</v>
      </c>
    </row>
    <row r="34" spans="1:6" ht="15" thickBot="1" x14ac:dyDescent="0.35"/>
    <row r="35" spans="1:6" x14ac:dyDescent="0.3">
      <c r="A35" s="32" t="s">
        <v>77</v>
      </c>
      <c r="B35" s="43">
        <v>0.95</v>
      </c>
      <c r="C35" s="33">
        <f>_xlfn.CONFIDENCE.NORM(0.05,B25,35)</f>
        <v>3.1072825243816395</v>
      </c>
    </row>
    <row r="36" spans="1:6" ht="15" thickBot="1" x14ac:dyDescent="0.35">
      <c r="A36" s="18" t="s">
        <v>78</v>
      </c>
      <c r="B36" s="44">
        <v>0.95</v>
      </c>
      <c r="C36" s="19">
        <f>_xlfn.CONFIDENCE.NORM(0.05,E25,30)</f>
        <v>3.0277469250931861</v>
      </c>
    </row>
    <row r="37" spans="1:6" ht="15" thickBot="1" x14ac:dyDescent="0.35">
      <c r="C37" s="49">
        <f>SUM(C35:C36)</f>
        <v>6.1350294494748256</v>
      </c>
    </row>
    <row r="38" spans="1:6" ht="15" thickBot="1" x14ac:dyDescent="0.35"/>
    <row r="39" spans="1:6" ht="15" thickBot="1" x14ac:dyDescent="0.35">
      <c r="B39" s="34" t="s">
        <v>92</v>
      </c>
      <c r="C39" s="34" t="s">
        <v>93</v>
      </c>
    </row>
    <row r="40" spans="1:6" x14ac:dyDescent="0.3">
      <c r="A40" s="32" t="s">
        <v>81</v>
      </c>
      <c r="B40" s="34">
        <f>($E$21-$B$21)+$C$37*SQRT(($E$25/30)+($B$25/35))</f>
        <v>10.354695057181857</v>
      </c>
      <c r="C40" s="34">
        <f>($B$21-$E$21)+$C$37*SQRT(($E$25/30)+($B$25/35))</f>
        <v>-1.2548287523419503</v>
      </c>
    </row>
    <row r="41" spans="1:6" ht="15" thickBot="1" x14ac:dyDescent="0.35">
      <c r="A41" s="18" t="s">
        <v>82</v>
      </c>
      <c r="B41" s="36">
        <f>($E$21-$B$21)-$C$37*SQRT(($E$25/30)+($B$25/35))</f>
        <v>1.2548287523419503</v>
      </c>
      <c r="C41" s="36">
        <f>($B$21-$E$21)-$C$37*SQRT(($E$25/30)+($B$25/35))</f>
        <v>-10.354695057181857</v>
      </c>
    </row>
    <row r="43" spans="1:6" x14ac:dyDescent="0.3">
      <c r="A43" t="s">
        <v>83</v>
      </c>
    </row>
    <row r="45" spans="1:6" ht="33.6" x14ac:dyDescent="0.65">
      <c r="A45" s="7" t="s">
        <v>46</v>
      </c>
    </row>
    <row r="46" spans="1:6" ht="15" thickBot="1" x14ac:dyDescent="0.35"/>
    <row r="47" spans="1:6" ht="18" x14ac:dyDescent="0.35">
      <c r="A47" s="11" t="s">
        <v>0</v>
      </c>
      <c r="B47" s="12" t="s">
        <v>1</v>
      </c>
      <c r="C47" s="13" t="s">
        <v>2</v>
      </c>
      <c r="E47" s="20" t="s">
        <v>1</v>
      </c>
      <c r="F47" s="21"/>
    </row>
    <row r="48" spans="1:6" x14ac:dyDescent="0.3">
      <c r="A48" s="16">
        <v>1</v>
      </c>
      <c r="B48">
        <v>97</v>
      </c>
      <c r="C48" s="17">
        <v>157</v>
      </c>
      <c r="E48" s="16"/>
      <c r="F48" s="17"/>
    </row>
    <row r="49" spans="1:6" x14ac:dyDescent="0.3">
      <c r="A49" s="16">
        <v>1</v>
      </c>
      <c r="B49">
        <v>103</v>
      </c>
      <c r="C49" s="17">
        <v>172</v>
      </c>
      <c r="E49" s="16" t="s">
        <v>6</v>
      </c>
      <c r="F49" s="17">
        <v>99.882352941176464</v>
      </c>
    </row>
    <row r="50" spans="1:6" x14ac:dyDescent="0.3">
      <c r="A50" s="16">
        <v>1</v>
      </c>
      <c r="B50">
        <v>104</v>
      </c>
      <c r="C50" s="17">
        <v>161</v>
      </c>
      <c r="E50" s="16" t="s">
        <v>7</v>
      </c>
      <c r="F50" s="17">
        <v>0.75674590178050627</v>
      </c>
    </row>
    <row r="51" spans="1:6" x14ac:dyDescent="0.3">
      <c r="A51" s="16">
        <v>1</v>
      </c>
      <c r="B51">
        <v>101</v>
      </c>
      <c r="C51" s="17">
        <v>149</v>
      </c>
      <c r="E51" s="16" t="s">
        <v>8</v>
      </c>
      <c r="F51" s="17">
        <v>99</v>
      </c>
    </row>
    <row r="52" spans="1:6" x14ac:dyDescent="0.3">
      <c r="A52" s="16">
        <v>1</v>
      </c>
      <c r="B52">
        <v>99</v>
      </c>
      <c r="C52" s="17">
        <v>158</v>
      </c>
      <c r="E52" s="16" t="s">
        <v>9</v>
      </c>
      <c r="F52" s="17">
        <v>97</v>
      </c>
    </row>
    <row r="53" spans="1:6" x14ac:dyDescent="0.3">
      <c r="A53" s="16">
        <v>1</v>
      </c>
      <c r="B53">
        <v>97</v>
      </c>
      <c r="C53" s="17">
        <v>159</v>
      </c>
      <c r="E53" s="16" t="s">
        <v>10</v>
      </c>
      <c r="F53" s="17">
        <v>3.1201432847943149</v>
      </c>
    </row>
    <row r="54" spans="1:6" x14ac:dyDescent="0.3">
      <c r="A54" s="16">
        <v>2</v>
      </c>
      <c r="B54">
        <v>99</v>
      </c>
      <c r="C54" s="17">
        <v>198</v>
      </c>
      <c r="E54" s="16" t="s">
        <v>11</v>
      </c>
      <c r="F54" s="17">
        <v>9.7352941176470562</v>
      </c>
    </row>
    <row r="55" spans="1:6" x14ac:dyDescent="0.3">
      <c r="A55" s="16">
        <v>2</v>
      </c>
      <c r="B55">
        <v>96</v>
      </c>
      <c r="C55" s="17">
        <v>191</v>
      </c>
      <c r="E55" s="16" t="s">
        <v>12</v>
      </c>
      <c r="F55" s="17">
        <v>-0.96635690228665139</v>
      </c>
    </row>
    <row r="56" spans="1:6" x14ac:dyDescent="0.3">
      <c r="A56" s="16">
        <v>2</v>
      </c>
      <c r="B56">
        <v>97</v>
      </c>
      <c r="C56" s="17">
        <v>159</v>
      </c>
      <c r="E56" s="16" t="s">
        <v>13</v>
      </c>
      <c r="F56" s="17">
        <v>0.50137135073120642</v>
      </c>
    </row>
    <row r="57" spans="1:6" x14ac:dyDescent="0.3">
      <c r="A57" s="16">
        <v>2</v>
      </c>
      <c r="B57">
        <v>102</v>
      </c>
      <c r="C57" s="17">
        <v>161</v>
      </c>
      <c r="E57" s="16" t="s">
        <v>14</v>
      </c>
      <c r="F57" s="17">
        <v>10</v>
      </c>
    </row>
    <row r="58" spans="1:6" x14ac:dyDescent="0.3">
      <c r="A58" s="16">
        <v>2</v>
      </c>
      <c r="B58">
        <v>104</v>
      </c>
      <c r="C58" s="17">
        <v>182</v>
      </c>
      <c r="E58" s="16" t="s">
        <v>15</v>
      </c>
      <c r="F58" s="17">
        <v>96</v>
      </c>
    </row>
    <row r="59" spans="1:6" x14ac:dyDescent="0.3">
      <c r="A59" s="16">
        <v>2</v>
      </c>
      <c r="B59">
        <v>96</v>
      </c>
      <c r="C59" s="17">
        <v>181</v>
      </c>
      <c r="E59" s="16" t="s">
        <v>16</v>
      </c>
      <c r="F59" s="17">
        <v>106</v>
      </c>
    </row>
    <row r="60" spans="1:6" x14ac:dyDescent="0.3">
      <c r="A60" s="16">
        <v>2</v>
      </c>
      <c r="B60">
        <v>98</v>
      </c>
      <c r="C60" s="17">
        <v>160</v>
      </c>
      <c r="E60" s="16" t="s">
        <v>17</v>
      </c>
      <c r="F60" s="17">
        <v>1698</v>
      </c>
    </row>
    <row r="61" spans="1:6" ht="15" thickBot="1" x14ac:dyDescent="0.35">
      <c r="A61" s="16">
        <v>2</v>
      </c>
      <c r="B61">
        <v>102</v>
      </c>
      <c r="C61" s="17">
        <v>164</v>
      </c>
      <c r="E61" s="18" t="s">
        <v>18</v>
      </c>
      <c r="F61" s="19">
        <v>17</v>
      </c>
    </row>
    <row r="62" spans="1:6" x14ac:dyDescent="0.3">
      <c r="A62" s="16">
        <v>2</v>
      </c>
      <c r="B62">
        <v>106</v>
      </c>
      <c r="C62" s="17">
        <v>172</v>
      </c>
    </row>
    <row r="63" spans="1:6" x14ac:dyDescent="0.3">
      <c r="A63" s="16">
        <v>2</v>
      </c>
      <c r="B63">
        <v>99</v>
      </c>
      <c r="C63" s="17">
        <v>172</v>
      </c>
    </row>
    <row r="64" spans="1:6" ht="15" thickBot="1" x14ac:dyDescent="0.35">
      <c r="A64" s="18">
        <v>2</v>
      </c>
      <c r="B64" s="4">
        <v>98</v>
      </c>
      <c r="C64" s="19">
        <v>173</v>
      </c>
    </row>
    <row r="65" spans="1:6" ht="15" thickBot="1" x14ac:dyDescent="0.35"/>
    <row r="66" spans="1:6" ht="15" thickBot="1" x14ac:dyDescent="0.35">
      <c r="A66" s="45" t="s">
        <v>75</v>
      </c>
      <c r="B66" s="50">
        <v>0.98</v>
      </c>
      <c r="C66" s="48">
        <f>_xlfn.CONFIDENCE.NORM(0.02,SQRT($B$69*(1-$B$69)),65)</f>
        <v>0.12680889044329141</v>
      </c>
    </row>
    <row r="67" spans="1:6" x14ac:dyDescent="0.3">
      <c r="A67" s="16" t="s">
        <v>84</v>
      </c>
      <c r="B67" s="35">
        <v>17</v>
      </c>
      <c r="E67" s="34" t="s">
        <v>86</v>
      </c>
      <c r="F67" s="34" t="s">
        <v>87</v>
      </c>
    </row>
    <row r="68" spans="1:6" ht="15" thickBot="1" x14ac:dyDescent="0.35">
      <c r="A68" s="18" t="s">
        <v>85</v>
      </c>
      <c r="B68" s="36">
        <v>65</v>
      </c>
      <c r="E68" s="52">
        <f>B69+C66</f>
        <v>0.38834735198175296</v>
      </c>
      <c r="F68" s="52">
        <f>B69-C66</f>
        <v>0.13472957109517014</v>
      </c>
    </row>
    <row r="69" spans="1:6" ht="15" thickBot="1" x14ac:dyDescent="0.35">
      <c r="B69" s="51">
        <f>B67/B68</f>
        <v>0.26153846153846155</v>
      </c>
    </row>
    <row r="70" spans="1:6" ht="15" thickBot="1" x14ac:dyDescent="0.35"/>
    <row r="71" spans="1:6" ht="15" thickBot="1" x14ac:dyDescent="0.35">
      <c r="A71" s="45" t="s">
        <v>75</v>
      </c>
      <c r="B71" s="46">
        <v>0.95</v>
      </c>
      <c r="C71" s="48">
        <f>_xlfn.CONFIDENCE.NORM(0.05,SQRT($B$69*(1-$B$69)),65)</f>
        <v>0.10683735694121439</v>
      </c>
    </row>
    <row r="72" spans="1:6" x14ac:dyDescent="0.3">
      <c r="E72" s="32" t="s">
        <v>86</v>
      </c>
      <c r="F72" s="33" t="s">
        <v>87</v>
      </c>
    </row>
    <row r="73" spans="1:6" ht="15" thickBot="1" x14ac:dyDescent="0.35">
      <c r="E73" s="53">
        <f>B69+C71</f>
        <v>0.36837581847967593</v>
      </c>
      <c r="F73" s="54">
        <f>B69-C71</f>
        <v>0.15470110459724717</v>
      </c>
    </row>
    <row r="75" spans="1:6" x14ac:dyDescent="0.3">
      <c r="A75" t="s">
        <v>99</v>
      </c>
    </row>
    <row r="78" spans="1:6" ht="34.200000000000003" thickBot="1" x14ac:dyDescent="0.7">
      <c r="A78" s="7" t="s">
        <v>62</v>
      </c>
    </row>
    <row r="79" spans="1:6" x14ac:dyDescent="0.3">
      <c r="A79" s="20" t="s">
        <v>1</v>
      </c>
      <c r="B79" s="21"/>
      <c r="D79" s="20" t="s">
        <v>2</v>
      </c>
      <c r="E79" s="21"/>
    </row>
    <row r="80" spans="1:6" x14ac:dyDescent="0.3">
      <c r="A80" s="16"/>
      <c r="B80" s="17"/>
      <c r="D80" s="16"/>
      <c r="E80" s="17"/>
    </row>
    <row r="81" spans="1:5" x14ac:dyDescent="0.3">
      <c r="A81" s="16" t="s">
        <v>6</v>
      </c>
      <c r="B81" s="17">
        <v>90.833333333333329</v>
      </c>
      <c r="D81" s="16" t="s">
        <v>6</v>
      </c>
      <c r="E81" s="17">
        <v>173.26666666666668</v>
      </c>
    </row>
    <row r="82" spans="1:5" x14ac:dyDescent="0.3">
      <c r="A82" s="16" t="s">
        <v>7</v>
      </c>
      <c r="B82" s="17">
        <v>1.5447972253447861</v>
      </c>
      <c r="D82" s="16" t="s">
        <v>7</v>
      </c>
      <c r="E82" s="17">
        <v>2.2473142761836176</v>
      </c>
    </row>
    <row r="83" spans="1:5" x14ac:dyDescent="0.3">
      <c r="A83" s="16" t="s">
        <v>8</v>
      </c>
      <c r="B83" s="17">
        <v>90.5</v>
      </c>
      <c r="D83" s="16" t="s">
        <v>8</v>
      </c>
      <c r="E83" s="17">
        <v>172</v>
      </c>
    </row>
    <row r="84" spans="1:5" x14ac:dyDescent="0.3">
      <c r="A84" s="16" t="s">
        <v>9</v>
      </c>
      <c r="B84" s="17">
        <v>88</v>
      </c>
      <c r="D84" s="16" t="s">
        <v>9</v>
      </c>
      <c r="E84" s="17">
        <v>172</v>
      </c>
    </row>
    <row r="85" spans="1:5" x14ac:dyDescent="0.3">
      <c r="A85" s="16" t="s">
        <v>10</v>
      </c>
      <c r="B85" s="17">
        <v>8.4612028709273073</v>
      </c>
      <c r="D85" s="16" t="s">
        <v>10</v>
      </c>
      <c r="E85" s="17">
        <v>12.309047228691622</v>
      </c>
    </row>
    <row r="86" spans="1:5" x14ac:dyDescent="0.3">
      <c r="A86" s="16" t="s">
        <v>11</v>
      </c>
      <c r="B86" s="17">
        <v>71.591954022988517</v>
      </c>
      <c r="D86" s="16" t="s">
        <v>11</v>
      </c>
      <c r="E86" s="17">
        <v>151.51264367816091</v>
      </c>
    </row>
    <row r="87" spans="1:5" x14ac:dyDescent="0.3">
      <c r="A87" s="16" t="s">
        <v>12</v>
      </c>
      <c r="B87" s="17">
        <v>-1.0258071550350922</v>
      </c>
      <c r="D87" s="16" t="s">
        <v>12</v>
      </c>
      <c r="E87" s="17">
        <v>-0.63564912468358203</v>
      </c>
    </row>
    <row r="88" spans="1:5" x14ac:dyDescent="0.3">
      <c r="A88" s="16" t="s">
        <v>13</v>
      </c>
      <c r="B88" s="17">
        <v>-8.0068209668867615E-2</v>
      </c>
      <c r="D88" s="16" t="s">
        <v>13</v>
      </c>
      <c r="E88" s="17">
        <v>0.28662267878073511</v>
      </c>
    </row>
    <row r="89" spans="1:5" x14ac:dyDescent="0.3">
      <c r="A89" s="16" t="s">
        <v>14</v>
      </c>
      <c r="B89" s="17">
        <v>29</v>
      </c>
      <c r="D89" s="16" t="s">
        <v>14</v>
      </c>
      <c r="E89" s="17">
        <v>46</v>
      </c>
    </row>
    <row r="90" spans="1:5" x14ac:dyDescent="0.3">
      <c r="A90" s="16" t="s">
        <v>15</v>
      </c>
      <c r="B90" s="17">
        <v>77</v>
      </c>
      <c r="D90" s="16" t="s">
        <v>15</v>
      </c>
      <c r="E90" s="17">
        <v>152</v>
      </c>
    </row>
    <row r="91" spans="1:5" x14ac:dyDescent="0.3">
      <c r="A91" s="16" t="s">
        <v>16</v>
      </c>
      <c r="B91" s="17">
        <v>106</v>
      </c>
      <c r="D91" s="16" t="s">
        <v>16</v>
      </c>
      <c r="E91" s="17">
        <v>198</v>
      </c>
    </row>
    <row r="92" spans="1:5" x14ac:dyDescent="0.3">
      <c r="A92" s="16" t="s">
        <v>17</v>
      </c>
      <c r="B92" s="17">
        <v>2725</v>
      </c>
      <c r="D92" s="16" t="s">
        <v>17</v>
      </c>
      <c r="E92" s="17">
        <v>5198</v>
      </c>
    </row>
    <row r="93" spans="1:5" ht="15" thickBot="1" x14ac:dyDescent="0.35">
      <c r="A93" s="18" t="s">
        <v>18</v>
      </c>
      <c r="B93" s="19">
        <v>30</v>
      </c>
      <c r="D93" s="18" t="s">
        <v>18</v>
      </c>
      <c r="E93" s="19">
        <v>30</v>
      </c>
    </row>
    <row r="94" spans="1:5" ht="15" thickBot="1" x14ac:dyDescent="0.35"/>
    <row r="95" spans="1:5" x14ac:dyDescent="0.3">
      <c r="A95" s="32" t="s">
        <v>98</v>
      </c>
      <c r="B95" s="43">
        <v>0.95</v>
      </c>
      <c r="C95" s="33">
        <f>_xlfn.CONFIDENCE.NORM(0.05,B85,30)</f>
        <v>3.0277469250931861</v>
      </c>
    </row>
    <row r="96" spans="1:5" ht="15" thickBot="1" x14ac:dyDescent="0.35">
      <c r="A96" s="18" t="s">
        <v>94</v>
      </c>
      <c r="B96" s="44">
        <v>0.95</v>
      </c>
      <c r="C96" s="19">
        <f>_xlfn.CONFIDENCE.NORM(0.05,E85,30)</f>
        <v>4.4046550432625899</v>
      </c>
    </row>
    <row r="97" spans="1:3" ht="15" thickBot="1" x14ac:dyDescent="0.35">
      <c r="C97" s="49">
        <f>SUM(C95:C96)</f>
        <v>7.4324019683557765</v>
      </c>
    </row>
    <row r="98" spans="1:3" ht="15" thickBot="1" x14ac:dyDescent="0.35"/>
    <row r="99" spans="1:3" ht="15" thickBot="1" x14ac:dyDescent="0.35">
      <c r="B99" s="32" t="s">
        <v>96</v>
      </c>
      <c r="C99" s="33" t="s">
        <v>95</v>
      </c>
    </row>
    <row r="100" spans="1:3" x14ac:dyDescent="0.3">
      <c r="A100" s="32" t="s">
        <v>81</v>
      </c>
      <c r="B100" s="16">
        <f>($E$81-$B$81)+$C$95*SQRT(($E$85/30)+($B$85/30))</f>
        <v>84.952632873450099</v>
      </c>
      <c r="C100" s="17">
        <f>($B$81-$E$81)+$C$95*SQRT(($E$85/30)+($B$85/30))</f>
        <v>-79.914033793216603</v>
      </c>
    </row>
    <row r="101" spans="1:3" ht="15" thickBot="1" x14ac:dyDescent="0.35">
      <c r="A101" s="18" t="s">
        <v>82</v>
      </c>
      <c r="B101" s="18">
        <f>($E$81-$B$81)-$C$95*SQRT(($E$85/30)+($B$85/30))</f>
        <v>79.914033793216603</v>
      </c>
      <c r="C101" s="19">
        <f>($B$81-$E$81)-$C$95*SQRT(($E$85/30)+($B$85/30))</f>
        <v>-84.952632873450099</v>
      </c>
    </row>
    <row r="104" spans="1:3" x14ac:dyDescent="0.3">
      <c r="A104" t="s">
        <v>97</v>
      </c>
    </row>
  </sheetData>
  <mergeCells count="1">
    <mergeCell ref="A5:O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BA25C-23E5-41D2-9543-84F744AE2E61}">
  <dimension ref="A1:H72"/>
  <sheetViews>
    <sheetView topLeftCell="A44" zoomScaleNormal="100" workbookViewId="0">
      <selection activeCell="B67" sqref="B67"/>
    </sheetView>
  </sheetViews>
  <sheetFormatPr defaultColWidth="11.5546875" defaultRowHeight="14.4" x14ac:dyDescent="0.3"/>
  <cols>
    <col min="1" max="1" width="22.44140625" customWidth="1"/>
    <col min="2" max="2" width="24" customWidth="1"/>
    <col min="3" max="3" width="28.88671875" customWidth="1"/>
    <col min="6" max="6" width="15.109375" customWidth="1"/>
    <col min="7" max="7" width="15" customWidth="1"/>
  </cols>
  <sheetData>
    <row r="1" spans="6:7" x14ac:dyDescent="0.3">
      <c r="F1" s="56" t="s">
        <v>5</v>
      </c>
      <c r="G1" s="56"/>
    </row>
    <row r="2" spans="6:7" x14ac:dyDescent="0.3">
      <c r="F2" s="1">
        <v>1</v>
      </c>
      <c r="G2" t="s">
        <v>3</v>
      </c>
    </row>
    <row r="3" spans="6:7" x14ac:dyDescent="0.3">
      <c r="F3">
        <v>2</v>
      </c>
      <c r="G3" t="s">
        <v>4</v>
      </c>
    </row>
    <row r="36" spans="1:8" ht="18" x14ac:dyDescent="0.35">
      <c r="A36" s="2" t="s">
        <v>0</v>
      </c>
      <c r="B36" s="2" t="s">
        <v>1</v>
      </c>
      <c r="C36" s="2" t="s">
        <v>2</v>
      </c>
      <c r="F36" s="2" t="s">
        <v>0</v>
      </c>
      <c r="G36" s="2" t="s">
        <v>1</v>
      </c>
      <c r="H36" s="2" t="s">
        <v>2</v>
      </c>
    </row>
    <row r="37" spans="1:8" x14ac:dyDescent="0.3">
      <c r="A37">
        <v>2</v>
      </c>
      <c r="B37">
        <v>99</v>
      </c>
      <c r="C37">
        <v>198</v>
      </c>
      <c r="F37" s="1">
        <v>1</v>
      </c>
      <c r="G37" s="1">
        <v>90</v>
      </c>
      <c r="H37" s="1">
        <v>136</v>
      </c>
    </row>
    <row r="38" spans="1:8" x14ac:dyDescent="0.3">
      <c r="A38">
        <v>2</v>
      </c>
      <c r="B38">
        <v>96</v>
      </c>
      <c r="C38">
        <v>191</v>
      </c>
      <c r="F38">
        <v>1</v>
      </c>
      <c r="G38">
        <v>82</v>
      </c>
      <c r="H38">
        <v>151</v>
      </c>
    </row>
    <row r="39" spans="1:8" x14ac:dyDescent="0.3">
      <c r="A39">
        <v>2</v>
      </c>
      <c r="B39">
        <v>93</v>
      </c>
      <c r="C39">
        <v>190</v>
      </c>
      <c r="F39">
        <v>1</v>
      </c>
      <c r="G39">
        <v>80</v>
      </c>
      <c r="H39">
        <v>148</v>
      </c>
    </row>
    <row r="40" spans="1:8" x14ac:dyDescent="0.3">
      <c r="A40">
        <v>2</v>
      </c>
      <c r="B40">
        <v>88</v>
      </c>
      <c r="C40">
        <v>174</v>
      </c>
      <c r="F40">
        <v>1</v>
      </c>
      <c r="G40">
        <v>75</v>
      </c>
      <c r="H40">
        <v>138</v>
      </c>
    </row>
    <row r="41" spans="1:8" x14ac:dyDescent="0.3">
      <c r="A41">
        <v>2</v>
      </c>
      <c r="B41">
        <v>79</v>
      </c>
      <c r="C41">
        <v>156</v>
      </c>
      <c r="F41">
        <v>1</v>
      </c>
      <c r="G41">
        <v>74</v>
      </c>
      <c r="H41">
        <v>141</v>
      </c>
    </row>
    <row r="42" spans="1:8" x14ac:dyDescent="0.3">
      <c r="A42">
        <v>2</v>
      </c>
      <c r="B42">
        <v>79</v>
      </c>
      <c r="C42">
        <v>184</v>
      </c>
      <c r="F42">
        <v>1</v>
      </c>
      <c r="G42">
        <v>97</v>
      </c>
      <c r="H42">
        <v>157</v>
      </c>
    </row>
    <row r="43" spans="1:8" x14ac:dyDescent="0.3">
      <c r="A43">
        <v>2</v>
      </c>
      <c r="B43">
        <v>97</v>
      </c>
      <c r="C43">
        <v>159</v>
      </c>
      <c r="F43">
        <v>1</v>
      </c>
      <c r="G43">
        <v>103</v>
      </c>
      <c r="H43">
        <v>172</v>
      </c>
    </row>
    <row r="44" spans="1:8" x14ac:dyDescent="0.3">
      <c r="A44">
        <v>2</v>
      </c>
      <c r="B44">
        <v>102</v>
      </c>
      <c r="C44">
        <v>161</v>
      </c>
      <c r="F44">
        <v>1</v>
      </c>
      <c r="G44">
        <v>76</v>
      </c>
      <c r="H44">
        <v>154</v>
      </c>
    </row>
    <row r="45" spans="1:8" x14ac:dyDescent="0.3">
      <c r="A45">
        <v>2</v>
      </c>
      <c r="B45">
        <v>104</v>
      </c>
      <c r="C45">
        <v>182</v>
      </c>
      <c r="F45">
        <v>1</v>
      </c>
      <c r="G45">
        <v>65</v>
      </c>
      <c r="H45">
        <v>131</v>
      </c>
    </row>
    <row r="46" spans="1:8" x14ac:dyDescent="0.3">
      <c r="A46">
        <v>2</v>
      </c>
      <c r="B46">
        <v>86</v>
      </c>
      <c r="C46">
        <v>170</v>
      </c>
      <c r="F46">
        <v>1</v>
      </c>
      <c r="G46">
        <v>89</v>
      </c>
      <c r="H46">
        <v>156</v>
      </c>
    </row>
    <row r="47" spans="1:8" x14ac:dyDescent="0.3">
      <c r="A47">
        <v>2</v>
      </c>
      <c r="B47">
        <v>89</v>
      </c>
      <c r="C47">
        <v>197</v>
      </c>
      <c r="F47">
        <v>1</v>
      </c>
      <c r="G47">
        <v>83</v>
      </c>
      <c r="H47">
        <v>147</v>
      </c>
    </row>
    <row r="48" spans="1:8" x14ac:dyDescent="0.3">
      <c r="A48">
        <v>2</v>
      </c>
      <c r="B48">
        <v>81</v>
      </c>
      <c r="C48">
        <v>179</v>
      </c>
      <c r="F48">
        <v>1</v>
      </c>
      <c r="G48">
        <v>77</v>
      </c>
      <c r="H48">
        <v>141</v>
      </c>
    </row>
    <row r="49" spans="1:8" x14ac:dyDescent="0.3">
      <c r="A49">
        <v>2</v>
      </c>
      <c r="B49">
        <v>80</v>
      </c>
      <c r="C49">
        <v>183</v>
      </c>
      <c r="F49">
        <v>1</v>
      </c>
      <c r="G49">
        <v>92</v>
      </c>
      <c r="H49">
        <v>140</v>
      </c>
    </row>
    <row r="50" spans="1:8" x14ac:dyDescent="0.3">
      <c r="A50">
        <v>2</v>
      </c>
      <c r="B50">
        <v>90</v>
      </c>
      <c r="C50">
        <v>178</v>
      </c>
      <c r="F50">
        <v>1</v>
      </c>
      <c r="G50">
        <v>90</v>
      </c>
      <c r="H50">
        <v>134</v>
      </c>
    </row>
    <row r="51" spans="1:8" x14ac:dyDescent="0.3">
      <c r="A51">
        <v>2</v>
      </c>
      <c r="B51">
        <v>91</v>
      </c>
      <c r="C51">
        <v>169</v>
      </c>
      <c r="F51">
        <v>1</v>
      </c>
      <c r="G51">
        <v>82</v>
      </c>
      <c r="H51">
        <v>146</v>
      </c>
    </row>
    <row r="52" spans="1:8" x14ac:dyDescent="0.3">
      <c r="A52">
        <v>2</v>
      </c>
      <c r="B52">
        <v>88</v>
      </c>
      <c r="C52">
        <v>172</v>
      </c>
      <c r="F52">
        <v>1</v>
      </c>
      <c r="G52">
        <v>78</v>
      </c>
      <c r="H52">
        <v>151</v>
      </c>
    </row>
    <row r="53" spans="1:8" x14ac:dyDescent="0.3">
      <c r="A53">
        <v>2</v>
      </c>
      <c r="B53">
        <v>77</v>
      </c>
      <c r="C53">
        <v>152</v>
      </c>
      <c r="F53">
        <v>1</v>
      </c>
      <c r="G53">
        <v>79</v>
      </c>
      <c r="H53">
        <v>143</v>
      </c>
    </row>
    <row r="54" spans="1:8" x14ac:dyDescent="0.3">
      <c r="A54">
        <v>2</v>
      </c>
      <c r="B54">
        <v>96</v>
      </c>
      <c r="C54">
        <v>181</v>
      </c>
      <c r="F54">
        <v>1</v>
      </c>
      <c r="G54">
        <v>104</v>
      </c>
      <c r="H54">
        <v>161</v>
      </c>
    </row>
    <row r="55" spans="1:8" x14ac:dyDescent="0.3">
      <c r="A55">
        <v>2</v>
      </c>
      <c r="B55">
        <v>81</v>
      </c>
      <c r="C55">
        <v>160</v>
      </c>
      <c r="F55">
        <v>1</v>
      </c>
      <c r="G55">
        <v>81</v>
      </c>
      <c r="H55">
        <v>150</v>
      </c>
    </row>
    <row r="56" spans="1:8" x14ac:dyDescent="0.3">
      <c r="A56">
        <v>2</v>
      </c>
      <c r="B56">
        <v>98</v>
      </c>
      <c r="C56">
        <v>160</v>
      </c>
      <c r="F56">
        <v>1</v>
      </c>
      <c r="G56">
        <v>101</v>
      </c>
      <c r="H56">
        <v>149</v>
      </c>
    </row>
    <row r="57" spans="1:8" x14ac:dyDescent="0.3">
      <c r="A57">
        <v>2</v>
      </c>
      <c r="B57">
        <v>90</v>
      </c>
      <c r="C57">
        <v>158</v>
      </c>
      <c r="F57">
        <v>1</v>
      </c>
      <c r="G57">
        <v>75</v>
      </c>
      <c r="H57">
        <v>133</v>
      </c>
    </row>
    <row r="58" spans="1:8" x14ac:dyDescent="0.3">
      <c r="A58">
        <v>2</v>
      </c>
      <c r="B58">
        <v>102</v>
      </c>
      <c r="C58">
        <v>164</v>
      </c>
      <c r="F58">
        <v>1</v>
      </c>
      <c r="G58">
        <v>89</v>
      </c>
      <c r="H58">
        <v>170</v>
      </c>
    </row>
    <row r="59" spans="1:8" x14ac:dyDescent="0.3">
      <c r="A59">
        <v>2</v>
      </c>
      <c r="B59">
        <v>88</v>
      </c>
      <c r="C59">
        <v>172</v>
      </c>
      <c r="F59">
        <v>1</v>
      </c>
      <c r="G59">
        <v>76</v>
      </c>
      <c r="H59">
        <v>144</v>
      </c>
    </row>
    <row r="60" spans="1:8" x14ac:dyDescent="0.3">
      <c r="A60">
        <v>2</v>
      </c>
      <c r="B60">
        <v>77</v>
      </c>
      <c r="C60">
        <v>174</v>
      </c>
      <c r="F60">
        <v>1</v>
      </c>
      <c r="G60">
        <v>85</v>
      </c>
      <c r="H60">
        <v>149</v>
      </c>
    </row>
    <row r="61" spans="1:8" x14ac:dyDescent="0.3">
      <c r="A61">
        <v>2</v>
      </c>
      <c r="B61">
        <v>106</v>
      </c>
      <c r="C61">
        <v>172</v>
      </c>
      <c r="F61">
        <v>1</v>
      </c>
      <c r="G61">
        <v>99</v>
      </c>
      <c r="H61">
        <v>158</v>
      </c>
    </row>
    <row r="62" spans="1:8" x14ac:dyDescent="0.3">
      <c r="A62">
        <v>2</v>
      </c>
      <c r="B62">
        <v>95</v>
      </c>
      <c r="C62">
        <v>169</v>
      </c>
      <c r="F62">
        <v>1</v>
      </c>
      <c r="G62">
        <v>79</v>
      </c>
      <c r="H62">
        <v>150</v>
      </c>
    </row>
    <row r="63" spans="1:8" x14ac:dyDescent="0.3">
      <c r="A63">
        <v>2</v>
      </c>
      <c r="B63">
        <v>99</v>
      </c>
      <c r="C63">
        <v>172</v>
      </c>
      <c r="F63">
        <v>1</v>
      </c>
      <c r="G63">
        <v>90</v>
      </c>
      <c r="H63">
        <v>138</v>
      </c>
    </row>
    <row r="64" spans="1:8" x14ac:dyDescent="0.3">
      <c r="A64">
        <v>2</v>
      </c>
      <c r="B64">
        <v>98</v>
      </c>
      <c r="C64">
        <v>173</v>
      </c>
      <c r="F64">
        <v>1</v>
      </c>
      <c r="G64">
        <v>86</v>
      </c>
      <c r="H64">
        <v>150</v>
      </c>
    </row>
    <row r="65" spans="1:8" x14ac:dyDescent="0.3">
      <c r="A65">
        <v>2</v>
      </c>
      <c r="B65">
        <v>84</v>
      </c>
      <c r="C65">
        <v>188</v>
      </c>
      <c r="F65">
        <v>1</v>
      </c>
      <c r="G65">
        <v>94</v>
      </c>
      <c r="H65">
        <v>152</v>
      </c>
    </row>
    <row r="66" spans="1:8" x14ac:dyDescent="0.3">
      <c r="A66">
        <v>2</v>
      </c>
      <c r="B66">
        <v>92</v>
      </c>
      <c r="C66">
        <v>160</v>
      </c>
      <c r="F66">
        <v>1</v>
      </c>
      <c r="G66">
        <v>91</v>
      </c>
      <c r="H66">
        <v>155</v>
      </c>
    </row>
    <row r="67" spans="1:8" x14ac:dyDescent="0.3">
      <c r="F67">
        <v>1</v>
      </c>
      <c r="G67">
        <v>82</v>
      </c>
      <c r="H67">
        <v>145</v>
      </c>
    </row>
    <row r="68" spans="1:8" x14ac:dyDescent="0.3">
      <c r="F68">
        <v>1</v>
      </c>
      <c r="G68">
        <v>81</v>
      </c>
      <c r="H68">
        <v>144</v>
      </c>
    </row>
    <row r="69" spans="1:8" x14ac:dyDescent="0.3">
      <c r="F69">
        <v>1</v>
      </c>
      <c r="G69">
        <v>97</v>
      </c>
      <c r="H69">
        <v>159</v>
      </c>
    </row>
    <row r="70" spans="1:8" x14ac:dyDescent="0.3">
      <c r="F70">
        <v>1</v>
      </c>
      <c r="G70">
        <v>75</v>
      </c>
      <c r="H70">
        <v>139</v>
      </c>
    </row>
    <row r="71" spans="1:8" x14ac:dyDescent="0.3">
      <c r="F71">
        <v>1</v>
      </c>
      <c r="G71">
        <v>79</v>
      </c>
      <c r="H71">
        <v>146</v>
      </c>
    </row>
    <row r="72" spans="1:8" x14ac:dyDescent="0.3">
      <c r="H72">
        <f>AVERAGE(H37:H71)</f>
        <v>147.94285714285715</v>
      </c>
    </row>
  </sheetData>
  <mergeCells count="1">
    <mergeCell ref="F1:G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D2B15-BE0B-42CF-B24B-CF340433A611}">
  <dimension ref="A1:C66"/>
  <sheetViews>
    <sheetView workbookViewId="0">
      <selection sqref="A1:C66"/>
    </sheetView>
  </sheetViews>
  <sheetFormatPr defaultRowHeight="14.4" x14ac:dyDescent="0.3"/>
  <cols>
    <col min="1" max="1" width="19.109375" bestFit="1" customWidth="1"/>
    <col min="2" max="2" width="21.33203125" bestFit="1" customWidth="1"/>
    <col min="3" max="3" width="23.21875" bestFit="1" customWidth="1"/>
  </cols>
  <sheetData>
    <row r="1" spans="1:3" ht="18" x14ac:dyDescent="0.35">
      <c r="A1" s="11" t="s">
        <v>0</v>
      </c>
      <c r="B1" s="12" t="s">
        <v>1</v>
      </c>
      <c r="C1" s="13" t="s">
        <v>2</v>
      </c>
    </row>
    <row r="2" spans="1:3" x14ac:dyDescent="0.3">
      <c r="A2" s="14">
        <v>1</v>
      </c>
      <c r="B2" s="1">
        <v>90</v>
      </c>
      <c r="C2" s="15">
        <v>136</v>
      </c>
    </row>
    <row r="3" spans="1:3" x14ac:dyDescent="0.3">
      <c r="A3" s="16">
        <v>1</v>
      </c>
      <c r="B3">
        <v>82</v>
      </c>
      <c r="C3" s="17">
        <v>151</v>
      </c>
    </row>
    <row r="4" spans="1:3" x14ac:dyDescent="0.3">
      <c r="A4" s="16">
        <v>1</v>
      </c>
      <c r="B4">
        <v>80</v>
      </c>
      <c r="C4" s="17">
        <v>148</v>
      </c>
    </row>
    <row r="5" spans="1:3" x14ac:dyDescent="0.3">
      <c r="A5" s="16">
        <v>1</v>
      </c>
      <c r="B5">
        <v>75</v>
      </c>
      <c r="C5" s="17">
        <v>138</v>
      </c>
    </row>
    <row r="6" spans="1:3" x14ac:dyDescent="0.3">
      <c r="A6" s="16">
        <v>1</v>
      </c>
      <c r="B6">
        <v>74</v>
      </c>
      <c r="C6" s="17">
        <v>141</v>
      </c>
    </row>
    <row r="7" spans="1:3" x14ac:dyDescent="0.3">
      <c r="A7" s="16">
        <v>1</v>
      </c>
      <c r="B7">
        <v>97</v>
      </c>
      <c r="C7" s="17">
        <v>157</v>
      </c>
    </row>
    <row r="8" spans="1:3" x14ac:dyDescent="0.3">
      <c r="A8" s="16">
        <v>1</v>
      </c>
      <c r="B8">
        <v>103</v>
      </c>
      <c r="C8" s="17">
        <v>172</v>
      </c>
    </row>
    <row r="9" spans="1:3" x14ac:dyDescent="0.3">
      <c r="A9" s="16">
        <v>1</v>
      </c>
      <c r="B9">
        <v>76</v>
      </c>
      <c r="C9" s="17">
        <v>154</v>
      </c>
    </row>
    <row r="10" spans="1:3" x14ac:dyDescent="0.3">
      <c r="A10" s="16">
        <v>1</v>
      </c>
      <c r="B10">
        <v>65</v>
      </c>
      <c r="C10" s="17">
        <v>131</v>
      </c>
    </row>
    <row r="11" spans="1:3" x14ac:dyDescent="0.3">
      <c r="A11" s="16">
        <v>1</v>
      </c>
      <c r="B11">
        <v>89</v>
      </c>
      <c r="C11" s="17">
        <v>156</v>
      </c>
    </row>
    <row r="12" spans="1:3" x14ac:dyDescent="0.3">
      <c r="A12" s="16">
        <v>1</v>
      </c>
      <c r="B12">
        <v>83</v>
      </c>
      <c r="C12" s="17">
        <v>147</v>
      </c>
    </row>
    <row r="13" spans="1:3" x14ac:dyDescent="0.3">
      <c r="A13" s="16">
        <v>1</v>
      </c>
      <c r="B13">
        <v>77</v>
      </c>
      <c r="C13" s="17">
        <v>141</v>
      </c>
    </row>
    <row r="14" spans="1:3" x14ac:dyDescent="0.3">
      <c r="A14" s="16">
        <v>1</v>
      </c>
      <c r="B14">
        <v>92</v>
      </c>
      <c r="C14" s="17">
        <v>140</v>
      </c>
    </row>
    <row r="15" spans="1:3" x14ac:dyDescent="0.3">
      <c r="A15" s="16">
        <v>1</v>
      </c>
      <c r="B15">
        <v>90</v>
      </c>
      <c r="C15" s="17">
        <v>134</v>
      </c>
    </row>
    <row r="16" spans="1:3" x14ac:dyDescent="0.3">
      <c r="A16" s="16">
        <v>1</v>
      </c>
      <c r="B16">
        <v>82</v>
      </c>
      <c r="C16" s="17">
        <v>146</v>
      </c>
    </row>
    <row r="17" spans="1:3" x14ac:dyDescent="0.3">
      <c r="A17" s="16">
        <v>1</v>
      </c>
      <c r="B17">
        <v>78</v>
      </c>
      <c r="C17" s="17">
        <v>151</v>
      </c>
    </row>
    <row r="18" spans="1:3" x14ac:dyDescent="0.3">
      <c r="A18" s="16">
        <v>1</v>
      </c>
      <c r="B18">
        <v>79</v>
      </c>
      <c r="C18" s="17">
        <v>143</v>
      </c>
    </row>
    <row r="19" spans="1:3" x14ac:dyDescent="0.3">
      <c r="A19" s="16">
        <v>1</v>
      </c>
      <c r="B19">
        <v>104</v>
      </c>
      <c r="C19" s="17">
        <v>161</v>
      </c>
    </row>
    <row r="20" spans="1:3" x14ac:dyDescent="0.3">
      <c r="A20" s="16">
        <v>1</v>
      </c>
      <c r="B20">
        <v>81</v>
      </c>
      <c r="C20" s="17">
        <v>150</v>
      </c>
    </row>
    <row r="21" spans="1:3" x14ac:dyDescent="0.3">
      <c r="A21" s="16">
        <v>1</v>
      </c>
      <c r="B21">
        <v>101</v>
      </c>
      <c r="C21" s="17">
        <v>149</v>
      </c>
    </row>
    <row r="22" spans="1:3" x14ac:dyDescent="0.3">
      <c r="A22" s="16">
        <v>1</v>
      </c>
      <c r="B22">
        <v>75</v>
      </c>
      <c r="C22" s="17">
        <v>133</v>
      </c>
    </row>
    <row r="23" spans="1:3" x14ac:dyDescent="0.3">
      <c r="A23" s="16">
        <v>1</v>
      </c>
      <c r="B23">
        <v>89</v>
      </c>
      <c r="C23" s="17">
        <v>170</v>
      </c>
    </row>
    <row r="24" spans="1:3" x14ac:dyDescent="0.3">
      <c r="A24" s="16">
        <v>1</v>
      </c>
      <c r="B24">
        <v>76</v>
      </c>
      <c r="C24" s="17">
        <v>144</v>
      </c>
    </row>
    <row r="25" spans="1:3" x14ac:dyDescent="0.3">
      <c r="A25" s="16">
        <v>1</v>
      </c>
      <c r="B25">
        <v>85</v>
      </c>
      <c r="C25" s="17">
        <v>149</v>
      </c>
    </row>
    <row r="26" spans="1:3" x14ac:dyDescent="0.3">
      <c r="A26" s="16">
        <v>1</v>
      </c>
      <c r="B26">
        <v>99</v>
      </c>
      <c r="C26" s="17">
        <v>158</v>
      </c>
    </row>
    <row r="27" spans="1:3" x14ac:dyDescent="0.3">
      <c r="A27" s="16">
        <v>1</v>
      </c>
      <c r="B27">
        <v>79</v>
      </c>
      <c r="C27" s="17">
        <v>150</v>
      </c>
    </row>
    <row r="28" spans="1:3" x14ac:dyDescent="0.3">
      <c r="A28" s="16">
        <v>1</v>
      </c>
      <c r="B28">
        <v>90</v>
      </c>
      <c r="C28" s="17">
        <v>138</v>
      </c>
    </row>
    <row r="29" spans="1:3" x14ac:dyDescent="0.3">
      <c r="A29" s="16">
        <v>1</v>
      </c>
      <c r="B29">
        <v>86</v>
      </c>
      <c r="C29" s="17">
        <v>150</v>
      </c>
    </row>
    <row r="30" spans="1:3" x14ac:dyDescent="0.3">
      <c r="A30" s="16">
        <v>1</v>
      </c>
      <c r="B30">
        <v>94</v>
      </c>
      <c r="C30" s="17">
        <v>152</v>
      </c>
    </row>
    <row r="31" spans="1:3" x14ac:dyDescent="0.3">
      <c r="A31" s="16">
        <v>1</v>
      </c>
      <c r="B31">
        <v>91</v>
      </c>
      <c r="C31" s="17">
        <v>155</v>
      </c>
    </row>
    <row r="32" spans="1:3" x14ac:dyDescent="0.3">
      <c r="A32" s="16">
        <v>1</v>
      </c>
      <c r="B32">
        <v>82</v>
      </c>
      <c r="C32" s="17">
        <v>145</v>
      </c>
    </row>
    <row r="33" spans="1:3" x14ac:dyDescent="0.3">
      <c r="A33" s="16">
        <v>1</v>
      </c>
      <c r="B33">
        <v>81</v>
      </c>
      <c r="C33" s="17">
        <v>144</v>
      </c>
    </row>
    <row r="34" spans="1:3" x14ac:dyDescent="0.3">
      <c r="A34" s="16">
        <v>1</v>
      </c>
      <c r="B34">
        <v>97</v>
      </c>
      <c r="C34" s="17">
        <v>159</v>
      </c>
    </row>
    <row r="35" spans="1:3" x14ac:dyDescent="0.3">
      <c r="A35" s="16">
        <v>1</v>
      </c>
      <c r="B35">
        <v>75</v>
      </c>
      <c r="C35" s="17">
        <v>139</v>
      </c>
    </row>
    <row r="36" spans="1:3" x14ac:dyDescent="0.3">
      <c r="A36" s="16">
        <v>1</v>
      </c>
      <c r="B36">
        <v>79</v>
      </c>
      <c r="C36" s="17">
        <v>146</v>
      </c>
    </row>
    <row r="37" spans="1:3" x14ac:dyDescent="0.3">
      <c r="A37" s="16">
        <v>2</v>
      </c>
      <c r="B37">
        <v>99</v>
      </c>
      <c r="C37" s="17">
        <v>198</v>
      </c>
    </row>
    <row r="38" spans="1:3" x14ac:dyDescent="0.3">
      <c r="A38" s="16">
        <v>2</v>
      </c>
      <c r="B38">
        <v>96</v>
      </c>
      <c r="C38" s="17">
        <v>191</v>
      </c>
    </row>
    <row r="39" spans="1:3" x14ac:dyDescent="0.3">
      <c r="A39" s="16">
        <v>2</v>
      </c>
      <c r="B39">
        <v>93</v>
      </c>
      <c r="C39" s="17">
        <v>190</v>
      </c>
    </row>
    <row r="40" spans="1:3" x14ac:dyDescent="0.3">
      <c r="A40" s="16">
        <v>2</v>
      </c>
      <c r="B40">
        <v>88</v>
      </c>
      <c r="C40" s="17">
        <v>174</v>
      </c>
    </row>
    <row r="41" spans="1:3" x14ac:dyDescent="0.3">
      <c r="A41" s="16">
        <v>2</v>
      </c>
      <c r="B41">
        <v>79</v>
      </c>
      <c r="C41" s="17">
        <v>156</v>
      </c>
    </row>
    <row r="42" spans="1:3" x14ac:dyDescent="0.3">
      <c r="A42" s="16">
        <v>2</v>
      </c>
      <c r="B42">
        <v>79</v>
      </c>
      <c r="C42" s="17">
        <v>184</v>
      </c>
    </row>
    <row r="43" spans="1:3" x14ac:dyDescent="0.3">
      <c r="A43" s="16">
        <v>2</v>
      </c>
      <c r="B43">
        <v>97</v>
      </c>
      <c r="C43" s="17">
        <v>159</v>
      </c>
    </row>
    <row r="44" spans="1:3" x14ac:dyDescent="0.3">
      <c r="A44" s="16">
        <v>2</v>
      </c>
      <c r="B44">
        <v>102</v>
      </c>
      <c r="C44" s="17">
        <v>161</v>
      </c>
    </row>
    <row r="45" spans="1:3" x14ac:dyDescent="0.3">
      <c r="A45" s="16">
        <v>2</v>
      </c>
      <c r="B45">
        <v>104</v>
      </c>
      <c r="C45" s="17">
        <v>182</v>
      </c>
    </row>
    <row r="46" spans="1:3" x14ac:dyDescent="0.3">
      <c r="A46" s="16">
        <v>2</v>
      </c>
      <c r="B46">
        <v>86</v>
      </c>
      <c r="C46" s="17">
        <v>170</v>
      </c>
    </row>
    <row r="47" spans="1:3" x14ac:dyDescent="0.3">
      <c r="A47" s="16">
        <v>2</v>
      </c>
      <c r="B47">
        <v>89</v>
      </c>
      <c r="C47" s="17">
        <v>197</v>
      </c>
    </row>
    <row r="48" spans="1:3" x14ac:dyDescent="0.3">
      <c r="A48" s="16">
        <v>2</v>
      </c>
      <c r="B48">
        <v>81</v>
      </c>
      <c r="C48" s="17">
        <v>179</v>
      </c>
    </row>
    <row r="49" spans="1:3" x14ac:dyDescent="0.3">
      <c r="A49" s="16">
        <v>2</v>
      </c>
      <c r="B49">
        <v>80</v>
      </c>
      <c r="C49" s="17">
        <v>183</v>
      </c>
    </row>
    <row r="50" spans="1:3" x14ac:dyDescent="0.3">
      <c r="A50" s="16">
        <v>2</v>
      </c>
      <c r="B50">
        <v>90</v>
      </c>
      <c r="C50" s="17">
        <v>178</v>
      </c>
    </row>
    <row r="51" spans="1:3" x14ac:dyDescent="0.3">
      <c r="A51" s="16">
        <v>2</v>
      </c>
      <c r="B51">
        <v>91</v>
      </c>
      <c r="C51" s="17">
        <v>169</v>
      </c>
    </row>
    <row r="52" spans="1:3" x14ac:dyDescent="0.3">
      <c r="A52" s="16">
        <v>2</v>
      </c>
      <c r="B52">
        <v>88</v>
      </c>
      <c r="C52" s="17">
        <v>172</v>
      </c>
    </row>
    <row r="53" spans="1:3" x14ac:dyDescent="0.3">
      <c r="A53" s="16">
        <v>2</v>
      </c>
      <c r="B53">
        <v>77</v>
      </c>
      <c r="C53" s="17">
        <v>152</v>
      </c>
    </row>
    <row r="54" spans="1:3" x14ac:dyDescent="0.3">
      <c r="A54" s="16">
        <v>2</v>
      </c>
      <c r="B54">
        <v>96</v>
      </c>
      <c r="C54" s="17">
        <v>181</v>
      </c>
    </row>
    <row r="55" spans="1:3" x14ac:dyDescent="0.3">
      <c r="A55" s="16">
        <v>2</v>
      </c>
      <c r="B55">
        <v>81</v>
      </c>
      <c r="C55" s="17">
        <v>160</v>
      </c>
    </row>
    <row r="56" spans="1:3" x14ac:dyDescent="0.3">
      <c r="A56" s="16">
        <v>2</v>
      </c>
      <c r="B56">
        <v>98</v>
      </c>
      <c r="C56" s="17">
        <v>160</v>
      </c>
    </row>
    <row r="57" spans="1:3" x14ac:dyDescent="0.3">
      <c r="A57" s="16">
        <v>2</v>
      </c>
      <c r="B57">
        <v>90</v>
      </c>
      <c r="C57" s="17">
        <v>158</v>
      </c>
    </row>
    <row r="58" spans="1:3" x14ac:dyDescent="0.3">
      <c r="A58" s="16">
        <v>2</v>
      </c>
      <c r="B58">
        <v>102</v>
      </c>
      <c r="C58" s="17">
        <v>164</v>
      </c>
    </row>
    <row r="59" spans="1:3" x14ac:dyDescent="0.3">
      <c r="A59" s="16">
        <v>2</v>
      </c>
      <c r="B59">
        <v>88</v>
      </c>
      <c r="C59" s="17">
        <v>172</v>
      </c>
    </row>
    <row r="60" spans="1:3" x14ac:dyDescent="0.3">
      <c r="A60" s="16">
        <v>2</v>
      </c>
      <c r="B60">
        <v>77</v>
      </c>
      <c r="C60" s="17">
        <v>174</v>
      </c>
    </row>
    <row r="61" spans="1:3" x14ac:dyDescent="0.3">
      <c r="A61" s="16">
        <v>2</v>
      </c>
      <c r="B61">
        <v>106</v>
      </c>
      <c r="C61" s="17">
        <v>172</v>
      </c>
    </row>
    <row r="62" spans="1:3" x14ac:dyDescent="0.3">
      <c r="A62" s="16">
        <v>2</v>
      </c>
      <c r="B62">
        <v>95</v>
      </c>
      <c r="C62" s="17">
        <v>169</v>
      </c>
    </row>
    <row r="63" spans="1:3" x14ac:dyDescent="0.3">
      <c r="A63" s="16">
        <v>2</v>
      </c>
      <c r="B63">
        <v>99</v>
      </c>
      <c r="C63" s="17">
        <v>172</v>
      </c>
    </row>
    <row r="64" spans="1:3" x14ac:dyDescent="0.3">
      <c r="A64" s="16">
        <v>2</v>
      </c>
      <c r="B64">
        <v>98</v>
      </c>
      <c r="C64" s="17">
        <v>173</v>
      </c>
    </row>
    <row r="65" spans="1:3" x14ac:dyDescent="0.3">
      <c r="A65" s="16">
        <v>2</v>
      </c>
      <c r="B65">
        <v>84</v>
      </c>
      <c r="C65" s="17">
        <v>188</v>
      </c>
    </row>
    <row r="66" spans="1:3" ht="15" thickBot="1" x14ac:dyDescent="0.35">
      <c r="A66" s="18">
        <v>2</v>
      </c>
      <c r="B66" s="4">
        <v>92</v>
      </c>
      <c r="C66" s="19">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Grupo 1 ejercicio 1</vt:lpstr>
      <vt:lpstr>Grupo 2 ejercicio 1</vt:lpstr>
      <vt:lpstr>Grupo 1 ejercicio 2</vt:lpstr>
      <vt:lpstr>Ejercicio 3</vt:lpstr>
      <vt:lpstr>Hoja1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LLUNA</dc:creator>
  <cp:lastModifiedBy>ANDRES ALEJANDRO ORDONEZ CANIZ</cp:lastModifiedBy>
  <dcterms:created xsi:type="dcterms:W3CDTF">2022-08-20T10:23:28Z</dcterms:created>
  <dcterms:modified xsi:type="dcterms:W3CDTF">2024-11-21T22:05:21Z</dcterms:modified>
</cp:coreProperties>
</file>