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in\OneDrive\Documents\UNI\UdS\S2\Projet\Rapport Final\"/>
    </mc:Choice>
  </mc:AlternateContent>
  <xr:revisionPtr revIDLastSave="0" documentId="8_{ACF9482A-A006-44CB-917C-99661F86477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urbe en S" sheetId="6" r:id="rId1"/>
    <sheet name="Prévision" sheetId="2" r:id="rId2"/>
    <sheet name="Travail" sheetId="3" r:id="rId3"/>
    <sheet name="Avancement" sheetId="4" r:id="rId4"/>
    <sheet name="AMDEC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G26" i="4" s="1"/>
  <c r="L9" i="4"/>
  <c r="L26" i="4"/>
  <c r="M26" i="4"/>
  <c r="N26" i="4"/>
  <c r="O26" i="4"/>
  <c r="P26" i="4"/>
  <c r="Q26" i="4"/>
  <c r="R26" i="4"/>
  <c r="S26" i="4"/>
  <c r="N27" i="4"/>
  <c r="M30" i="4"/>
  <c r="O30" i="4"/>
  <c r="P30" i="4"/>
  <c r="Q30" i="4"/>
  <c r="R30" i="4"/>
  <c r="S30" i="4"/>
  <c r="P31" i="4"/>
  <c r="R31" i="4"/>
  <c r="M32" i="4"/>
  <c r="N32" i="4"/>
  <c r="O32" i="4"/>
  <c r="P32" i="4"/>
  <c r="Q32" i="4"/>
  <c r="R32" i="4"/>
  <c r="S32" i="4"/>
  <c r="M33" i="4"/>
  <c r="N33" i="4"/>
  <c r="O33" i="4"/>
  <c r="P33" i="4"/>
  <c r="Q33" i="4"/>
  <c r="R33" i="4"/>
  <c r="S33" i="4"/>
  <c r="M34" i="4"/>
  <c r="N34" i="4"/>
  <c r="O34" i="4"/>
  <c r="R34" i="4"/>
  <c r="S34" i="4"/>
  <c r="R35" i="4"/>
  <c r="S35" i="4"/>
  <c r="M36" i="4"/>
  <c r="N36" i="4"/>
  <c r="O36" i="4"/>
  <c r="P36" i="4"/>
  <c r="Q36" i="4"/>
  <c r="R36" i="4"/>
  <c r="S36" i="4"/>
  <c r="M37" i="4"/>
  <c r="N37" i="4"/>
  <c r="O37" i="4"/>
  <c r="P37" i="4"/>
  <c r="Q37" i="4"/>
  <c r="R37" i="4"/>
  <c r="S37" i="4"/>
  <c r="N38" i="4"/>
  <c r="O38" i="4"/>
  <c r="Q38" i="4"/>
  <c r="S38" i="4"/>
  <c r="M39" i="4"/>
  <c r="N39" i="4"/>
  <c r="O39" i="4"/>
  <c r="P39" i="4"/>
  <c r="R40" i="4"/>
  <c r="S40" i="4"/>
  <c r="O41" i="4"/>
  <c r="S41" i="4"/>
  <c r="N42" i="4"/>
  <c r="P42" i="4"/>
  <c r="Q42" i="4"/>
  <c r="R42" i="4"/>
  <c r="S42" i="4"/>
  <c r="M43" i="4"/>
  <c r="Q44" i="4"/>
  <c r="R44" i="4"/>
  <c r="M13" i="3"/>
  <c r="C22" i="4"/>
  <c r="L3" i="3"/>
  <c r="B23" i="4"/>
  <c r="B45" i="4" s="1"/>
  <c r="B15" i="5"/>
  <c r="C15" i="5"/>
  <c r="B14" i="5"/>
  <c r="C4" i="3"/>
  <c r="C3" i="3"/>
  <c r="S13" i="3"/>
  <c r="R13" i="3"/>
  <c r="Q13" i="3"/>
  <c r="P13" i="3"/>
  <c r="O13" i="3"/>
  <c r="N13" i="3"/>
  <c r="K13" i="3"/>
  <c r="J13" i="3"/>
  <c r="I13" i="3"/>
  <c r="H13" i="3"/>
  <c r="G13" i="3"/>
  <c r="F13" i="3"/>
  <c r="C5" i="3"/>
  <c r="C6" i="3"/>
  <c r="C7" i="3"/>
  <c r="C8" i="3"/>
  <c r="C9" i="3"/>
  <c r="C10" i="3"/>
  <c r="C11" i="3"/>
  <c r="C12" i="3"/>
  <c r="E13" i="3"/>
  <c r="J24" i="2"/>
  <c r="I24" i="2"/>
  <c r="H24" i="2"/>
  <c r="G24" i="2"/>
  <c r="F24" i="2"/>
  <c r="E24" i="2"/>
  <c r="C5" i="2"/>
  <c r="M27" i="4" s="1"/>
  <c r="C6" i="2"/>
  <c r="N28" i="4" s="1"/>
  <c r="I28" i="4"/>
  <c r="C7" i="2"/>
  <c r="S29" i="4" s="1"/>
  <c r="C8" i="2"/>
  <c r="N30" i="4" s="1"/>
  <c r="C9" i="2"/>
  <c r="Q31" i="4" s="1"/>
  <c r="C10" i="2"/>
  <c r="C11" i="2"/>
  <c r="H33" i="4"/>
  <c r="C12" i="2"/>
  <c r="P34" i="4" s="1"/>
  <c r="H34" i="4"/>
  <c r="C13" i="2"/>
  <c r="M35" i="4" s="1"/>
  <c r="C14" i="2"/>
  <c r="C15" i="2"/>
  <c r="L37" i="4"/>
  <c r="C16" i="2"/>
  <c r="P38" i="4" s="1"/>
  <c r="C17" i="2"/>
  <c r="Q39" i="4" s="1"/>
  <c r="C18" i="2"/>
  <c r="N40" i="4" s="1"/>
  <c r="C19" i="2"/>
  <c r="N41" i="4" s="1"/>
  <c r="C20" i="2"/>
  <c r="M42" i="4" s="1"/>
  <c r="K42" i="4"/>
  <c r="C21" i="2"/>
  <c r="I43" i="4" s="1"/>
  <c r="C22" i="2"/>
  <c r="M44" i="4" s="1"/>
  <c r="C23" i="2"/>
  <c r="P45" i="4" s="1"/>
  <c r="J45" i="4"/>
  <c r="N44" i="5"/>
  <c r="G44" i="5"/>
  <c r="N43" i="5"/>
  <c r="F43" i="5"/>
  <c r="N42" i="5"/>
  <c r="N41" i="5"/>
  <c r="M41" i="5"/>
  <c r="N40" i="5"/>
  <c r="N39" i="5"/>
  <c r="N38" i="5"/>
  <c r="N37" i="5"/>
  <c r="N36" i="5"/>
  <c r="M36" i="5"/>
  <c r="N35" i="5"/>
  <c r="G35" i="5"/>
  <c r="E35" i="5"/>
  <c r="D35" i="5"/>
  <c r="G34" i="5"/>
  <c r="F34" i="5"/>
  <c r="O33" i="5"/>
  <c r="O44" i="5"/>
  <c r="M33" i="5"/>
  <c r="M44" i="5"/>
  <c r="L33" i="5"/>
  <c r="L44" i="5"/>
  <c r="G33" i="5"/>
  <c r="F33" i="5"/>
  <c r="F44" i="5"/>
  <c r="E33" i="5"/>
  <c r="E44" i="5"/>
  <c r="D33" i="5"/>
  <c r="D44" i="5"/>
  <c r="M32" i="5"/>
  <c r="M43" i="5" s="1"/>
  <c r="G43" i="5"/>
  <c r="E43" i="5"/>
  <c r="D43" i="5"/>
  <c r="C43" i="5"/>
  <c r="M31" i="5"/>
  <c r="M42" i="5" s="1"/>
  <c r="O30" i="5"/>
  <c r="O41" i="5"/>
  <c r="M30" i="5"/>
  <c r="E30" i="5"/>
  <c r="E41" i="5"/>
  <c r="O29" i="5"/>
  <c r="O40" i="5"/>
  <c r="M29" i="5"/>
  <c r="M40" i="5" s="1"/>
  <c r="M28" i="5"/>
  <c r="M39" i="5" s="1"/>
  <c r="F28" i="5"/>
  <c r="F39" i="5"/>
  <c r="O27" i="5"/>
  <c r="O38" i="5"/>
  <c r="M27" i="5"/>
  <c r="M38" i="5" s="1"/>
  <c r="M26" i="5"/>
  <c r="M37" i="5" s="1"/>
  <c r="G26" i="5"/>
  <c r="G37" i="5"/>
  <c r="E26" i="5"/>
  <c r="E37" i="5"/>
  <c r="D26" i="5"/>
  <c r="D37" i="5"/>
  <c r="C26" i="5"/>
  <c r="C37" i="5"/>
  <c r="M25" i="5"/>
  <c r="G25" i="5"/>
  <c r="G36" i="5"/>
  <c r="B25" i="5"/>
  <c r="B36" i="5"/>
  <c r="O24" i="5"/>
  <c r="O35" i="5"/>
  <c r="M24" i="5"/>
  <c r="M35" i="5" s="1"/>
  <c r="G24" i="5"/>
  <c r="E24" i="5"/>
  <c r="D24" i="5"/>
  <c r="C24" i="5"/>
  <c r="C35" i="5"/>
  <c r="B24" i="5"/>
  <c r="B35" i="5"/>
  <c r="O23" i="5"/>
  <c r="O34" i="5"/>
  <c r="M23" i="5"/>
  <c r="M34" i="5"/>
  <c r="G23" i="5"/>
  <c r="F23" i="5"/>
  <c r="E23" i="5"/>
  <c r="E34" i="5"/>
  <c r="D23" i="5"/>
  <c r="D34" i="5"/>
  <c r="C23" i="5"/>
  <c r="C34" i="5"/>
  <c r="B23" i="5"/>
  <c r="B34" i="5"/>
  <c r="A23" i="5"/>
  <c r="A34" i="5"/>
  <c r="O22" i="5"/>
  <c r="L22" i="5"/>
  <c r="G22" i="5"/>
  <c r="F22" i="5"/>
  <c r="E22" i="5"/>
  <c r="D22" i="5"/>
  <c r="C22" i="5"/>
  <c r="C33" i="5"/>
  <c r="C44" i="5"/>
  <c r="B22" i="5"/>
  <c r="B33" i="5"/>
  <c r="B44" i="5"/>
  <c r="O21" i="5"/>
  <c r="O32" i="5"/>
  <c r="O43" i="5"/>
  <c r="L21" i="5"/>
  <c r="L32" i="5"/>
  <c r="L43" i="5"/>
  <c r="K21" i="5"/>
  <c r="K32" i="5"/>
  <c r="K43" i="5"/>
  <c r="G21" i="5"/>
  <c r="F21" i="5"/>
  <c r="E21" i="5"/>
  <c r="D21" i="5"/>
  <c r="C21" i="5"/>
  <c r="B21" i="5"/>
  <c r="B43" i="5"/>
  <c r="O20" i="5"/>
  <c r="O31" i="5"/>
  <c r="O42" i="5"/>
  <c r="L20" i="5"/>
  <c r="L31" i="5"/>
  <c r="L42" i="5"/>
  <c r="G20" i="5"/>
  <c r="G42" i="5"/>
  <c r="F42" i="5"/>
  <c r="E20" i="5"/>
  <c r="E42" i="5"/>
  <c r="D20" i="5"/>
  <c r="D42" i="5"/>
  <c r="C20" i="5"/>
  <c r="C42" i="5" s="1"/>
  <c r="B20" i="5"/>
  <c r="B42" i="5" s="1"/>
  <c r="O19" i="5"/>
  <c r="L19" i="5"/>
  <c r="L30" i="5"/>
  <c r="L41" i="5"/>
  <c r="G19" i="5"/>
  <c r="G30" i="5" s="1"/>
  <c r="G41" i="5" s="1"/>
  <c r="F19" i="5"/>
  <c r="F30" i="5" s="1"/>
  <c r="F41" i="5" s="1"/>
  <c r="E19" i="5"/>
  <c r="D19" i="5"/>
  <c r="D30" i="5" s="1"/>
  <c r="D41" i="5" s="1"/>
  <c r="C19" i="5"/>
  <c r="C30" i="5" s="1"/>
  <c r="C41" i="5" s="1"/>
  <c r="B19" i="5"/>
  <c r="B30" i="5" s="1"/>
  <c r="B41" i="5" s="1"/>
  <c r="O18" i="5"/>
  <c r="L18" i="5"/>
  <c r="L29" i="5" s="1"/>
  <c r="L40" i="5" s="1"/>
  <c r="G18" i="5"/>
  <c r="G29" i="5" s="1"/>
  <c r="G40" i="5" s="1"/>
  <c r="F18" i="5"/>
  <c r="F29" i="5"/>
  <c r="F40" i="5"/>
  <c r="E18" i="5"/>
  <c r="E29" i="5"/>
  <c r="E40" i="5"/>
  <c r="D18" i="5"/>
  <c r="D29" i="5"/>
  <c r="D40" i="5"/>
  <c r="C18" i="5"/>
  <c r="C29" i="5"/>
  <c r="C40" i="5"/>
  <c r="B18" i="5"/>
  <c r="B29" i="5"/>
  <c r="B40" i="5"/>
  <c r="O17" i="5"/>
  <c r="O28" i="5"/>
  <c r="O39" i="5"/>
  <c r="L17" i="5"/>
  <c r="L28" i="5"/>
  <c r="L39" i="5"/>
  <c r="G17" i="5"/>
  <c r="G28" i="5"/>
  <c r="G39" i="5"/>
  <c r="F17" i="5"/>
  <c r="E17" i="5"/>
  <c r="E28" i="5"/>
  <c r="E39" i="5"/>
  <c r="D17" i="5"/>
  <c r="D28" i="5"/>
  <c r="D39" i="5"/>
  <c r="C17" i="5"/>
  <c r="C28" i="5"/>
  <c r="C39" i="5"/>
  <c r="B17" i="5"/>
  <c r="B28" i="5"/>
  <c r="B39" i="5"/>
  <c r="O16" i="5"/>
  <c r="L16" i="5"/>
  <c r="L27" i="5"/>
  <c r="L38" i="5"/>
  <c r="G16" i="5"/>
  <c r="G27" i="5"/>
  <c r="G38" i="5"/>
  <c r="F16" i="5"/>
  <c r="F27" i="5"/>
  <c r="F38" i="5"/>
  <c r="E16" i="5"/>
  <c r="E27" i="5"/>
  <c r="E38" i="5" s="1"/>
  <c r="D16" i="5"/>
  <c r="D27" i="5"/>
  <c r="D38" i="5"/>
  <c r="C16" i="5"/>
  <c r="C27" i="5"/>
  <c r="C38" i="5"/>
  <c r="B16" i="5"/>
  <c r="B27" i="5"/>
  <c r="B38" i="5"/>
  <c r="O15" i="5"/>
  <c r="O26" i="5"/>
  <c r="O37" i="5"/>
  <c r="L15" i="5"/>
  <c r="L26" i="5" s="1"/>
  <c r="L37" i="5" s="1"/>
  <c r="G15" i="5"/>
  <c r="F15" i="5"/>
  <c r="F26" i="5"/>
  <c r="F37" i="5"/>
  <c r="E15" i="5"/>
  <c r="D15" i="5"/>
  <c r="B26" i="5"/>
  <c r="B37" i="5"/>
  <c r="O14" i="5"/>
  <c r="O25" i="5"/>
  <c r="O36" i="5"/>
  <c r="L14" i="5"/>
  <c r="L25" i="5"/>
  <c r="L36" i="5"/>
  <c r="G14" i="5"/>
  <c r="F14" i="5"/>
  <c r="F25" i="5"/>
  <c r="F36" i="5"/>
  <c r="E14" i="5"/>
  <c r="E25" i="5"/>
  <c r="E36" i="5"/>
  <c r="D14" i="5"/>
  <c r="D25" i="5"/>
  <c r="D36" i="5"/>
  <c r="C14" i="5"/>
  <c r="C25" i="5"/>
  <c r="C36" i="5"/>
  <c r="O13" i="5"/>
  <c r="L13" i="5"/>
  <c r="L24" i="5"/>
  <c r="L35" i="5"/>
  <c r="F13" i="5"/>
  <c r="F24" i="5"/>
  <c r="F35" i="5"/>
  <c r="E13" i="5"/>
  <c r="D13" i="5"/>
  <c r="C13" i="5"/>
  <c r="B13" i="5"/>
  <c r="O12" i="5"/>
  <c r="M12" i="5"/>
  <c r="K12" i="5"/>
  <c r="K23" i="5"/>
  <c r="K34" i="5"/>
  <c r="J12" i="5"/>
  <c r="J23" i="5"/>
  <c r="J34" i="5"/>
  <c r="I12" i="5"/>
  <c r="I23" i="5"/>
  <c r="I34" i="5"/>
  <c r="H12" i="5"/>
  <c r="H23" i="5"/>
  <c r="H34" i="5"/>
  <c r="G12" i="5"/>
  <c r="F12" i="5"/>
  <c r="E12" i="5"/>
  <c r="D12" i="5"/>
  <c r="C12" i="5"/>
  <c r="B12" i="5"/>
  <c r="A12" i="5"/>
  <c r="K11" i="5"/>
  <c r="K22" i="5"/>
  <c r="K33" i="5"/>
  <c r="K44" i="5"/>
  <c r="K10" i="5"/>
  <c r="K9" i="5"/>
  <c r="K20" i="5"/>
  <c r="K31" i="5"/>
  <c r="K42" i="5"/>
  <c r="K8" i="5"/>
  <c r="K19" i="5"/>
  <c r="K30" i="5" s="1"/>
  <c r="K41" i="5" s="1"/>
  <c r="K7" i="5"/>
  <c r="K18" i="5"/>
  <c r="K29" i="5" s="1"/>
  <c r="K40" i="5" s="1"/>
  <c r="K6" i="5"/>
  <c r="K17" i="5"/>
  <c r="K28" i="5"/>
  <c r="K39" i="5"/>
  <c r="K5" i="5"/>
  <c r="K16" i="5"/>
  <c r="K27" i="5" s="1"/>
  <c r="K38" i="5" s="1"/>
  <c r="K4" i="5"/>
  <c r="K15" i="5"/>
  <c r="K26" i="5"/>
  <c r="K37" i="5"/>
  <c r="K3" i="5"/>
  <c r="K14" i="5"/>
  <c r="K25" i="5"/>
  <c r="K36" i="5"/>
  <c r="K2" i="5"/>
  <c r="K13" i="5"/>
  <c r="K24" i="5"/>
  <c r="K35" i="5"/>
  <c r="N1" i="5"/>
  <c r="N12" i="5"/>
  <c r="N23" i="5"/>
  <c r="N34" i="5"/>
  <c r="M1" i="5"/>
  <c r="L1" i="5"/>
  <c r="L12" i="5"/>
  <c r="L23" i="5"/>
  <c r="L34" i="5"/>
  <c r="C23" i="4"/>
  <c r="B22" i="4"/>
  <c r="B44" i="4" s="1"/>
  <c r="C21" i="4"/>
  <c r="B21" i="4"/>
  <c r="B43" i="4"/>
  <c r="C20" i="4"/>
  <c r="B20" i="4"/>
  <c r="B42" i="4"/>
  <c r="C19" i="4"/>
  <c r="B19" i="4"/>
  <c r="B41" i="4" s="1"/>
  <c r="C18" i="4"/>
  <c r="B18" i="4"/>
  <c r="B40" i="4" s="1"/>
  <c r="C17" i="4"/>
  <c r="B17" i="4"/>
  <c r="B39" i="4"/>
  <c r="C16" i="4"/>
  <c r="B16" i="4"/>
  <c r="B38" i="4"/>
  <c r="C15" i="4"/>
  <c r="B15" i="4"/>
  <c r="B37" i="4" s="1"/>
  <c r="C14" i="4"/>
  <c r="B14" i="4"/>
  <c r="B36" i="4" s="1"/>
  <c r="C13" i="4"/>
  <c r="B13" i="4"/>
  <c r="B35" i="4"/>
  <c r="C12" i="4"/>
  <c r="B12" i="4"/>
  <c r="B34" i="4"/>
  <c r="C11" i="4"/>
  <c r="B11" i="4"/>
  <c r="B33" i="4" s="1"/>
  <c r="C10" i="4"/>
  <c r="B10" i="4"/>
  <c r="B32" i="4" s="1"/>
  <c r="C9" i="4"/>
  <c r="B9" i="4"/>
  <c r="B31" i="4"/>
  <c r="C8" i="4"/>
  <c r="B8" i="4"/>
  <c r="B30" i="4"/>
  <c r="C7" i="4"/>
  <c r="B7" i="4"/>
  <c r="B29" i="4" s="1"/>
  <c r="C6" i="4"/>
  <c r="B6" i="4"/>
  <c r="B28" i="4" s="1"/>
  <c r="C5" i="4"/>
  <c r="B5" i="4"/>
  <c r="B27" i="4"/>
  <c r="C4" i="4"/>
  <c r="B4" i="4"/>
  <c r="B26" i="4"/>
  <c r="K30" i="4"/>
  <c r="Q24" i="2"/>
  <c r="R24" i="2"/>
  <c r="P24" i="2"/>
  <c r="O24" i="2"/>
  <c r="N24" i="2"/>
  <c r="M24" i="2"/>
  <c r="L24" i="2"/>
  <c r="K24" i="2"/>
  <c r="S24" i="2"/>
  <c r="L30" i="4"/>
  <c r="H31" i="4"/>
  <c r="F32" i="4"/>
  <c r="K37" i="4"/>
  <c r="I38" i="4"/>
  <c r="J38" i="4"/>
  <c r="E39" i="4"/>
  <c r="F39" i="4"/>
  <c r="G39" i="4"/>
  <c r="I39" i="4"/>
  <c r="E36" i="4"/>
  <c r="F36" i="4"/>
  <c r="J40" i="4"/>
  <c r="G36" i="4"/>
  <c r="H36" i="4"/>
  <c r="I36" i="4"/>
  <c r="J36" i="4"/>
  <c r="E27" i="4"/>
  <c r="F27" i="4"/>
  <c r="H27" i="4"/>
  <c r="E37" i="4"/>
  <c r="K40" i="4"/>
  <c r="L36" i="4"/>
  <c r="I27" i="4"/>
  <c r="G37" i="4"/>
  <c r="I33" i="4"/>
  <c r="K38" i="4"/>
  <c r="J33" i="4"/>
  <c r="L38" i="4"/>
  <c r="E34" i="4"/>
  <c r="L42" i="4"/>
  <c r="K33" i="4"/>
  <c r="F34" i="4"/>
  <c r="G38" i="4"/>
  <c r="K28" i="4"/>
  <c r="I31" i="4"/>
  <c r="H29" i="4"/>
  <c r="J31" i="4"/>
  <c r="E32" i="4"/>
  <c r="L33" i="4"/>
  <c r="G34" i="4"/>
  <c r="E30" i="4"/>
  <c r="L31" i="4"/>
  <c r="G32" i="4"/>
  <c r="I34" i="4"/>
  <c r="K36" i="4"/>
  <c r="F37" i="4"/>
  <c r="H39" i="4"/>
  <c r="E42" i="4"/>
  <c r="G41" i="4"/>
  <c r="G30" i="4"/>
  <c r="I32" i="4"/>
  <c r="K34" i="4"/>
  <c r="H37" i="4"/>
  <c r="J39" i="4"/>
  <c r="G42" i="4"/>
  <c r="K27" i="4"/>
  <c r="H30" i="4"/>
  <c r="J32" i="4"/>
  <c r="E33" i="4"/>
  <c r="L34" i="4"/>
  <c r="I37" i="4"/>
  <c r="K39" i="4"/>
  <c r="F40" i="4"/>
  <c r="H42" i="4"/>
  <c r="J44" i="4"/>
  <c r="E45" i="4"/>
  <c r="E26" i="4"/>
  <c r="I30" i="4"/>
  <c r="K32" i="4"/>
  <c r="F33" i="4"/>
  <c r="H35" i="4"/>
  <c r="J37" i="4"/>
  <c r="E38" i="4"/>
  <c r="L39" i="4"/>
  <c r="H32" i="4"/>
  <c r="F42" i="4"/>
  <c r="J30" i="4"/>
  <c r="E31" i="4"/>
  <c r="L32" i="4"/>
  <c r="G33" i="4"/>
  <c r="F38" i="4"/>
  <c r="J42" i="4"/>
  <c r="E41" i="4"/>
  <c r="F41" i="4"/>
  <c r="F31" i="4"/>
  <c r="F43" i="4"/>
  <c r="H26" i="4"/>
  <c r="K26" i="4"/>
  <c r="I26" i="4"/>
  <c r="J26" i="4"/>
  <c r="F26" i="4"/>
  <c r="C30" i="4" l="1"/>
  <c r="M28" i="4"/>
  <c r="S27" i="4"/>
  <c r="O44" i="4"/>
  <c r="Q35" i="4"/>
  <c r="H28" i="4"/>
  <c r="F45" i="4"/>
  <c r="O45" i="4"/>
  <c r="M40" i="4"/>
  <c r="R29" i="4"/>
  <c r="H40" i="4"/>
  <c r="E35" i="4"/>
  <c r="L35" i="4"/>
  <c r="K35" i="4"/>
  <c r="N45" i="4"/>
  <c r="P43" i="4"/>
  <c r="R41" i="4"/>
  <c r="S39" i="4"/>
  <c r="O31" i="4"/>
  <c r="Q29" i="4"/>
  <c r="I42" i="4"/>
  <c r="K31" i="4"/>
  <c r="C31" i="4" s="1"/>
  <c r="F35" i="4"/>
  <c r="H45" i="4"/>
  <c r="J34" i="4"/>
  <c r="H38" i="4"/>
  <c r="F30" i="4"/>
  <c r="M45" i="4"/>
  <c r="O43" i="4"/>
  <c r="Q41" i="4"/>
  <c r="R39" i="4"/>
  <c r="C39" i="4" s="1"/>
  <c r="M38" i="4"/>
  <c r="C38" i="4" s="1"/>
  <c r="Q34" i="4"/>
  <c r="C34" i="4" s="1"/>
  <c r="N31" i="4"/>
  <c r="P29" i="4"/>
  <c r="R27" i="4"/>
  <c r="G29" i="4"/>
  <c r="J28" i="4"/>
  <c r="I45" i="4"/>
  <c r="Q43" i="4"/>
  <c r="K44" i="4"/>
  <c r="I35" i="4"/>
  <c r="G40" i="4"/>
  <c r="E29" i="4"/>
  <c r="C29" i="4" s="1"/>
  <c r="F28" i="4"/>
  <c r="L46" i="4" s="1"/>
  <c r="L24" i="4" s="1"/>
  <c r="I40" i="4"/>
  <c r="K45" i="4"/>
  <c r="S44" i="4"/>
  <c r="N43" i="4"/>
  <c r="P41" i="4"/>
  <c r="M31" i="4"/>
  <c r="O29" i="4"/>
  <c r="Q27" i="4"/>
  <c r="L27" i="4"/>
  <c r="P27" i="4"/>
  <c r="O27" i="4"/>
  <c r="I41" i="4"/>
  <c r="J41" i="4"/>
  <c r="K41" i="4"/>
  <c r="K29" i="4"/>
  <c r="M29" i="4"/>
  <c r="I29" i="4"/>
  <c r="R28" i="4"/>
  <c r="F29" i="4"/>
  <c r="J27" i="4"/>
  <c r="L28" i="4"/>
  <c r="G27" i="4"/>
  <c r="S45" i="4"/>
  <c r="N44" i="4"/>
  <c r="Q40" i="4"/>
  <c r="P35" i="4"/>
  <c r="Q28" i="4"/>
  <c r="G45" i="4"/>
  <c r="I44" i="4"/>
  <c r="H44" i="4"/>
  <c r="L45" i="4"/>
  <c r="R45" i="4"/>
  <c r="O42" i="4"/>
  <c r="P40" i="4"/>
  <c r="R38" i="4"/>
  <c r="O35" i="4"/>
  <c r="S31" i="4"/>
  <c r="P28" i="4"/>
  <c r="L41" i="4"/>
  <c r="M41" i="4"/>
  <c r="N29" i="4"/>
  <c r="L29" i="4"/>
  <c r="C24" i="2"/>
  <c r="P44" i="4"/>
  <c r="S28" i="4"/>
  <c r="E28" i="4"/>
  <c r="J29" i="4"/>
  <c r="L44" i="4"/>
  <c r="G35" i="4"/>
  <c r="J43" i="4"/>
  <c r="H43" i="4"/>
  <c r="J35" i="4"/>
  <c r="Q45" i="4"/>
  <c r="S43" i="4"/>
  <c r="O40" i="4"/>
  <c r="N35" i="4"/>
  <c r="O28" i="4"/>
  <c r="E43" i="4"/>
  <c r="K43" i="4"/>
  <c r="G28" i="4"/>
  <c r="E40" i="4"/>
  <c r="L43" i="4"/>
  <c r="H41" i="4"/>
  <c r="C33" i="4"/>
  <c r="G43" i="4"/>
  <c r="G31" i="4"/>
  <c r="L40" i="4"/>
  <c r="R43" i="4"/>
  <c r="C42" i="4"/>
  <c r="C36" i="4"/>
  <c r="C32" i="4"/>
  <c r="L13" i="3"/>
  <c r="C26" i="4"/>
  <c r="C13" i="3"/>
  <c r="C37" i="4"/>
  <c r="G44" i="4"/>
  <c r="F44" i="4"/>
  <c r="E44" i="4"/>
  <c r="C45" i="4" l="1"/>
  <c r="C28" i="4"/>
  <c r="C43" i="4"/>
  <c r="C27" i="4"/>
  <c r="C40" i="4"/>
  <c r="C41" i="4"/>
  <c r="C35" i="4"/>
  <c r="R46" i="4"/>
  <c r="R24" i="4" s="1"/>
  <c r="P46" i="4"/>
  <c r="P24" i="4" s="1"/>
  <c r="M46" i="4"/>
  <c r="M24" i="4" s="1"/>
  <c r="N46" i="4"/>
  <c r="N24" i="4" s="1"/>
  <c r="F46" i="4"/>
  <c r="F24" i="4" s="1"/>
  <c r="E46" i="4"/>
  <c r="E24" i="4" s="1"/>
  <c r="K46" i="4"/>
  <c r="K24" i="4" s="1"/>
  <c r="G46" i="4"/>
  <c r="G24" i="4" s="1"/>
  <c r="H46" i="4"/>
  <c r="H24" i="4" s="1"/>
  <c r="J46" i="4"/>
  <c r="J24" i="4" s="1"/>
  <c r="Q46" i="4"/>
  <c r="Q24" i="4" s="1"/>
  <c r="C44" i="4"/>
  <c r="S46" i="4"/>
  <c r="S24" i="4" s="1"/>
  <c r="I46" i="4"/>
  <c r="I24" i="4" s="1"/>
  <c r="O46" i="4"/>
  <c r="O24" i="4" s="1"/>
  <c r="C46" i="4" l="1"/>
  <c r="C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tc={B64C2D0D-EF80-49F6-8EEC-A1AB887503E7}</author>
  </authors>
  <commentList>
    <comment ref="J4" authorId="0" shapeId="0" xr:uid="{B64C2D0D-EF80-49F6-8EEC-A1AB887503E7}">
      <text>
        <t>[Threaded comment]
Your version of Excel allows you to read this threaded comment; however, any edits to it will get removed if the file is opened in a newer version of Excel. Learn more: https://go.microsoft.com/fwlink/?linkid=870924
Comment:
    Semaine de réception du pcb (6 heures pour souder à deux)</t>
      </text>
    </comment>
  </commentList>
</comments>
</file>

<file path=xl/sharedStrings.xml><?xml version="1.0" encoding="utf-8"?>
<sst xmlns="http://schemas.openxmlformats.org/spreadsheetml/2006/main" count="202" uniqueCount="131">
  <si>
    <t>Session</t>
  </si>
  <si>
    <t>APP1</t>
  </si>
  <si>
    <t>APP2</t>
  </si>
  <si>
    <t>APP3</t>
  </si>
  <si>
    <t>APP4</t>
  </si>
  <si>
    <t>Relâche</t>
  </si>
  <si>
    <t>APP5</t>
  </si>
  <si>
    <t>APP6</t>
  </si>
  <si>
    <t>APP7</t>
  </si>
  <si>
    <t>Projet</t>
  </si>
  <si>
    <t>Sem 0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</si>
  <si>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</si>
  <si>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</si>
  <si>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</si>
  <si>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</si>
  <si>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</si>
  <si>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</si>
  <si>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</si>
  <si>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</si>
  <si>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</si>
  <si>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</si>
  <si>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</si>
  <si>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</si>
  <si>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Sem 13</t>
  </si>
  <si>
    <t>Sem 14</t>
  </si>
  <si>
    <t>Sem 15</t>
  </si>
  <si>
    <t>Prévision en heures 
CBTP</t>
  </si>
  <si>
    <t>PCB</t>
  </si>
  <si>
    <t>Arduino</t>
  </si>
  <si>
    <t>Réunion</t>
  </si>
  <si>
    <t>Rapport</t>
  </si>
  <si>
    <t>Contrat d'équipe</t>
  </si>
  <si>
    <t>Avancement Courbe S</t>
  </si>
  <si>
    <t>Boitier</t>
  </si>
  <si>
    <t>Module 1 (Joystick Snake)</t>
  </si>
  <si>
    <t>Module 2 (Joystick Simon)</t>
  </si>
  <si>
    <t>Module 3 (Accéléromètre)</t>
  </si>
  <si>
    <t>Module 4 (Fils/DELs)</t>
  </si>
  <si>
    <t>Module 5 (Simon/DELs)</t>
  </si>
  <si>
    <t>Module 6 (LCD/Timer)</t>
  </si>
  <si>
    <t>Module 7 (Bargraph/shake)</t>
  </si>
  <si>
    <t>Module 8 (Moteur vibrant)</t>
  </si>
  <si>
    <t>Module 10 (Potentiomètre)</t>
  </si>
  <si>
    <t xml:space="preserve">Communication </t>
  </si>
  <si>
    <t>Interface utilisateur</t>
  </si>
  <si>
    <t>Lien backend-interface</t>
  </si>
  <si>
    <t>Détecteur de muon</t>
  </si>
  <si>
    <t>Total</t>
  </si>
  <si>
    <t>Effectuées en heures 
CRTE</t>
  </si>
  <si>
    <t>Tristan</t>
  </si>
  <si>
    <t>Ludwig</t>
  </si>
  <si>
    <t>Louis-Antoine</t>
  </si>
  <si>
    <t>Louis-Félix</t>
  </si>
  <si>
    <t>Arthur</t>
  </si>
  <si>
    <t>William</t>
  </si>
  <si>
    <t>Clément</t>
  </si>
  <si>
    <t>Zakary</t>
  </si>
  <si>
    <t>*NOTES</t>
  </si>
  <si>
    <t>Les tâches qui prennent la même quantitée de temps à chaque semaines = 6,7% d'avancement par semaine si c'est fait comme prévu</t>
  </si>
  <si>
    <t>Acquis en % 
CBTE</t>
  </si>
  <si>
    <t>6.7% pour la courbe en S</t>
  </si>
  <si>
    <t>Acquis en heures 
CBTE</t>
  </si>
  <si>
    <t>Risques (min 5)</t>
  </si>
  <si>
    <t>Fonctions</t>
  </si>
  <si>
    <t>Modes de défaillance</t>
  </si>
  <si>
    <t>Causes de la défaillance</t>
  </si>
  <si>
    <t>Effets de la défaillance</t>
  </si>
  <si>
    <t>Modes de détection</t>
  </si>
  <si>
    <t>Fréquence</t>
  </si>
  <si>
    <t>Gravité</t>
  </si>
  <si>
    <t>Non-détect</t>
  </si>
  <si>
    <t>Initiale</t>
  </si>
  <si>
    <t>Méthode de mitigation</t>
  </si>
  <si>
    <t>Sous-évaluation du temps d'une tâche</t>
  </si>
  <si>
    <t>Gestion du temps</t>
  </si>
  <si>
    <t>Une tâche prend plus de temps</t>
  </si>
  <si>
    <t>Manque d'informations ou d'experience</t>
  </si>
  <si>
    <t>Retard dans la planification</t>
  </si>
  <si>
    <t>Aucun</t>
  </si>
  <si>
    <t>Suivi de la planification avec la courbe en "S"</t>
  </si>
  <si>
    <t>Mauvaise conception de PCB</t>
  </si>
  <si>
    <t>Un PCB mal conçu fonctionne mal</t>
  </si>
  <si>
    <t>Mauvaise conception</t>
  </si>
  <si>
    <t>Temps doit être dépenser pour réparer le PCB</t>
  </si>
  <si>
    <t>Observation</t>
  </si>
  <si>
    <t>Perte d'une composante</t>
  </si>
  <si>
    <t>Composantes</t>
  </si>
  <si>
    <t xml:space="preserve">Une personne perd une composante </t>
  </si>
  <si>
    <t>Mauvais système de rangement</t>
  </si>
  <si>
    <t>Retard dans le processus de conception</t>
  </si>
  <si>
    <t>Légende</t>
  </si>
  <si>
    <t>Manque de motivation</t>
  </si>
  <si>
    <t>Gestion de l'équipe</t>
  </si>
  <si>
    <t>Personne(s) qui manque(nt)</t>
  </si>
  <si>
    <t>Une perte de motivation pour le projet</t>
  </si>
  <si>
    <t>Travail assigné transféré aux autres membres de l'équipe</t>
  </si>
  <si>
    <t>Niveaux</t>
  </si>
  <si>
    <t>Indices</t>
  </si>
  <si>
    <t>Bris d'une composante</t>
  </si>
  <si>
    <t xml:space="preserve">Une personne brise une composante </t>
  </si>
  <si>
    <t>Manque de délicatesse ou erreur d'inatention</t>
  </si>
  <si>
    <t>Nulle</t>
  </si>
  <si>
    <t>Programmation Informatique</t>
  </si>
  <si>
    <t>Code</t>
  </si>
  <si>
    <t>Code mal programmé</t>
  </si>
  <si>
    <t>Manque de bonne pratique de programmation</t>
  </si>
  <si>
    <t>Compilation sans succès et/ou bugs fréquent</t>
  </si>
  <si>
    <t>g++</t>
  </si>
  <si>
    <t>Faible</t>
  </si>
  <si>
    <t>Retard pour une remise</t>
  </si>
  <si>
    <t>Livrables</t>
  </si>
  <si>
    <t>Livrable non complèté pour la date de remise</t>
  </si>
  <si>
    <t>Mauvaise planification</t>
  </si>
  <si>
    <t>Perte de points, travail baclé sous pression</t>
  </si>
  <si>
    <t>Note scolaire</t>
  </si>
  <si>
    <t>Moyen</t>
  </si>
  <si>
    <t>Risque 8</t>
  </si>
  <si>
    <t>Fort</t>
  </si>
  <si>
    <t>Risque 9</t>
  </si>
  <si>
    <t>Risque 10</t>
  </si>
  <si>
    <t>Audit #2</t>
  </si>
  <si>
    <t>Audit #3</t>
  </si>
  <si>
    <t>Communication ordi-arduino</t>
  </si>
  <si>
    <t>Envoi et réception de fausses données ou d'aucune données</t>
  </si>
  <si>
    <t>Mauvais interprétation par l'ordinateur et l'arduino des données</t>
  </si>
  <si>
    <t>Tests</t>
  </si>
  <si>
    <t>Mauvaise distribution des tâches</t>
  </si>
  <si>
    <t>Les tâches n'arrivent pas à échéance au moment prévu</t>
  </si>
  <si>
    <t>Finale</t>
  </si>
  <si>
    <t xml:space="preserve"> </t>
  </si>
  <si>
    <t>Ce module à été abandonné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</si>
</sst>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&quot;$&quot;_ ;_ * \(#,##0.00\)\ &quot;$&quot;_ ;_ * &quot;-&quot;??_)\ &quot;$&quot;_ ;_ @_ "/>
    <numFmt numFmtId="165" formatCode="0.0"/>
  </numFmts>
  <fonts count="10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99999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4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8" fillId="13" borderId="25" applyNumberFormat="0" applyAlignment="0" applyProtection="0"/>
  </cellStyleXfs>
  <cellXfs count="78">
    <xf numFmtId="0" fontId="0" fillId="0" borderId="0" xfId="0"/>
    <xf numFmtId="165" fontId="1" fillId="2" borderId="4" xfId="0" applyNumberFormat="1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left" vertical="center"/>
    </xf>
    <xf numFmtId="165" fontId="3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left" vertical="center"/>
    </xf>
    <xf numFmtId="9" fontId="3" fillId="0" borderId="4" xfId="0" applyNumberFormat="1" applyFon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165" fontId="6" fillId="0" borderId="4" xfId="0" applyNumberFormat="1" applyFont="1" applyBorder="1" applyAlignment="1">
      <alignment horizontal="left" vertical="center"/>
    </xf>
    <xf numFmtId="164" fontId="3" fillId="0" borderId="0" xfId="1" applyFont="1" applyAlignment="1">
      <alignment horizontal="center" vertical="center"/>
    </xf>
    <xf numFmtId="164" fontId="3" fillId="0" borderId="4" xfId="1" applyFont="1" applyBorder="1" applyAlignment="1">
      <alignment horizontal="center" vertical="center"/>
    </xf>
    <xf numFmtId="164" fontId="0" fillId="0" borderId="0" xfId="1" applyFont="1"/>
    <xf numFmtId="165" fontId="0" fillId="0" borderId="4" xfId="0" applyNumberFormat="1" applyBorder="1" applyAlignment="1">
      <alignment horizontal="left" vertical="center" wrapText="1"/>
    </xf>
    <xf numFmtId="165" fontId="0" fillId="10" borderId="4" xfId="0" applyNumberFormat="1" applyFill="1" applyBorder="1" applyAlignment="1">
      <alignment horizontal="left" vertical="center"/>
    </xf>
    <xf numFmtId="164" fontId="3" fillId="10" borderId="4" xfId="1" applyFont="1" applyFill="1" applyBorder="1" applyAlignment="1">
      <alignment horizontal="center" vertical="center"/>
    </xf>
    <xf numFmtId="165" fontId="1" fillId="10" borderId="4" xfId="0" applyNumberFormat="1" applyFont="1" applyFill="1" applyBorder="1" applyAlignment="1">
      <alignment horizontal="center" vertical="center"/>
    </xf>
    <xf numFmtId="165" fontId="0" fillId="10" borderId="4" xfId="0" applyNumberFormat="1" applyFill="1" applyBorder="1" applyAlignment="1">
      <alignment horizontal="center" vertical="center"/>
    </xf>
    <xf numFmtId="165" fontId="3" fillId="10" borderId="4" xfId="0" applyNumberFormat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0" fontId="0" fillId="12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12" borderId="16" xfId="0" applyFill="1" applyBorder="1"/>
    <xf numFmtId="165" fontId="1" fillId="2" borderId="6" xfId="0" applyNumberFormat="1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vertical="center"/>
    </xf>
    <xf numFmtId="0" fontId="8" fillId="13" borderId="25" xfId="2" applyAlignment="1"/>
    <xf numFmtId="0" fontId="9" fillId="0" borderId="0" xfId="0" applyFont="1"/>
    <xf numFmtId="9" fontId="6" fillId="0" borderId="4" xfId="0" applyNumberFormat="1" applyFont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165" fontId="3" fillId="3" borderId="10" xfId="0" applyNumberFormat="1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5" fontId="1" fillId="2" borderId="6" xfId="0" applyNumberFormat="1" applyFont="1" applyFill="1" applyBorder="1" applyAlignment="1">
      <alignment horizontal="center" vertical="center"/>
    </xf>
    <xf numFmtId="165" fontId="3" fillId="4" borderId="10" xfId="0" applyNumberFormat="1" applyFont="1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6" fillId="12" borderId="17" xfId="0" applyFont="1" applyFill="1" applyBorder="1" applyAlignment="1">
      <alignment horizontal="center" wrapText="1"/>
    </xf>
    <xf numFmtId="0" fontId="0" fillId="12" borderId="18" xfId="0" applyFill="1" applyBorder="1" applyAlignment="1">
      <alignment horizontal="center" wrapText="1"/>
    </xf>
    <xf numFmtId="0" fontId="0" fillId="12" borderId="19" xfId="0" applyFill="1" applyBorder="1" applyAlignment="1">
      <alignment horizontal="center" wrapText="1"/>
    </xf>
    <xf numFmtId="0" fontId="0" fillId="12" borderId="20" xfId="0" applyFill="1" applyBorder="1" applyAlignment="1">
      <alignment horizontal="center" wrapText="1"/>
    </xf>
    <xf numFmtId="0" fontId="6" fillId="12" borderId="23" xfId="0" applyFont="1" applyFill="1" applyBorder="1" applyAlignment="1">
      <alignment horizontal="center" wrapText="1"/>
    </xf>
    <xf numFmtId="0" fontId="0" fillId="12" borderId="24" xfId="0" applyFill="1" applyBorder="1" applyAlignment="1">
      <alignment horizontal="center" wrapText="1"/>
    </xf>
    <xf numFmtId="9" fontId="3" fillId="5" borderId="10" xfId="0" applyNumberFormat="1" applyFont="1" applyFill="1" applyBorder="1" applyAlignment="1">
      <alignment horizontal="center" vertical="center" wrapText="1"/>
    </xf>
    <xf numFmtId="165" fontId="3" fillId="5" borderId="10" xfId="0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textRotation="90" wrapText="1"/>
    </xf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textRotation="90" wrapText="1"/>
    </xf>
    <xf numFmtId="0" fontId="4" fillId="8" borderId="0" xfId="0" applyFont="1" applyFill="1" applyAlignment="1">
      <alignment horizontal="center" vertical="center" textRotation="90" wrapText="1"/>
    </xf>
    <xf numFmtId="0" fontId="4" fillId="9" borderId="0" xfId="0" applyFont="1" applyFill="1" applyAlignment="1">
      <alignment horizontal="center" vertical="center" textRotation="90" wrapText="1"/>
    </xf>
    <xf numFmtId="0" fontId="0" fillId="12" borderId="26" xfId="0" applyFill="1" applyBorder="1"/>
    <xf numFmtId="0" fontId="0" fillId="12" borderId="27" xfId="0" applyFill="1" applyBorder="1"/>
    <xf numFmtId="0" fontId="0" fillId="12" borderId="28" xfId="0" applyFill="1" applyBorder="1"/>
    <xf numFmtId="0" fontId="0" fillId="12" borderId="29" xfId="0" applyFill="1" applyBorder="1"/>
    <xf numFmtId="0" fontId="0" fillId="12" borderId="5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0" borderId="0" xfId="0" applyAlignment="1"/>
  </cellXfs>
  <cellStyles count="3">
    <cellStyle name="Check Cell" xfId="2" builtinId="23"/>
    <cellStyle name="Currency" xfId="1" builtinId="4"/>
    <cellStyle name="Normal" xfId="0" builtinId="0"/>
  </cellStyles>
  <dxfs count="8"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6546961204923362E-2"/>
          <c:y val="2.2190203239706136E-2"/>
          <c:w val="0.89441538251851938"/>
          <c:h val="0.93101213535674521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00B0F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Prévision!$D$2:$S$2</c:f>
              <c:strCache>
                <c:ptCount val="16"/>
                <c:pt idx="0">
                  <c:v>Sem 0</c:v>
                </c:pt>
                <c:pt idx="1">
                  <c:v>Sem 1</c:v>
                </c:pt>
                <c:pt idx="2">
                  <c:v>Sem 2</c:v>
                </c:pt>
                <c:pt idx="3">
                  <c:v>Sem 3</c:v>
                </c:pt>
                <c:pt idx="4">
                  <c:v>Sem 4</c:v>
                </c:pt>
                <c:pt idx="5">
                  <c:v>Sem 5</c:v>
                </c:pt>
                <c:pt idx="6">
                  <c:v>Sem 6</c:v>
                </c:pt>
                <c:pt idx="7">
                  <c:v>Sem 7</c:v>
                </c:pt>
                <c:pt idx="8">
                  <c:v>Sem 8</c:v>
                </c:pt>
                <c:pt idx="9">
                  <c:v>Sem 9</c:v>
                </c:pt>
                <c:pt idx="10">
                  <c:v>Sem 10</c:v>
                </c:pt>
                <c:pt idx="11">
                  <c:v>Sem 11</c:v>
                </c:pt>
                <c:pt idx="12">
                  <c:v>Sem 12</c:v>
                </c:pt>
                <c:pt idx="13">
                  <c:v>Sem 13</c:v>
                </c:pt>
                <c:pt idx="14">
                  <c:v>Sem 14</c:v>
                </c:pt>
                <c:pt idx="15">
                  <c:v>Sem 15</c:v>
                </c:pt>
              </c:strCache>
            </c:strRef>
          </c:cat>
          <c:val>
            <c:numRef>
              <c:f>Prévision!$D$24:$S$24</c:f>
              <c:numCache>
                <c:formatCode>_ * #,##0.00_)\ "$"_ ;_ * \(#,##0.00\)\ "$"_ ;_ * "-"??_)\ "$"_ ;_ @_ </c:formatCode>
                <c:ptCount val="16"/>
                <c:pt idx="0">
                  <c:v>0</c:v>
                </c:pt>
                <c:pt idx="1">
                  <c:v>4200</c:v>
                </c:pt>
                <c:pt idx="2">
                  <c:v>10500</c:v>
                </c:pt>
                <c:pt idx="3">
                  <c:v>16000</c:v>
                </c:pt>
                <c:pt idx="4">
                  <c:v>20900</c:v>
                </c:pt>
                <c:pt idx="5">
                  <c:v>23800</c:v>
                </c:pt>
                <c:pt idx="6">
                  <c:v>27400</c:v>
                </c:pt>
                <c:pt idx="7">
                  <c:v>32200</c:v>
                </c:pt>
                <c:pt idx="8">
                  <c:v>36100</c:v>
                </c:pt>
                <c:pt idx="9">
                  <c:v>39900</c:v>
                </c:pt>
                <c:pt idx="10">
                  <c:v>43300</c:v>
                </c:pt>
                <c:pt idx="11">
                  <c:v>47000</c:v>
                </c:pt>
                <c:pt idx="12">
                  <c:v>51200</c:v>
                </c:pt>
                <c:pt idx="13">
                  <c:v>69300</c:v>
                </c:pt>
                <c:pt idx="14">
                  <c:v>87400</c:v>
                </c:pt>
                <c:pt idx="15">
                  <c:v>93500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8-433D-BA98-093DC1BADF38}"/>
            </c:ext>
          </c:extLst>
        </c:ser>
        <c:ser>
          <c:idx val="1"/>
          <c:order val="1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Prévision!$D$2:$S$2</c:f>
              <c:strCache>
                <c:ptCount val="16"/>
                <c:pt idx="0">
                  <c:v>Sem 0</c:v>
                </c:pt>
                <c:pt idx="1">
                  <c:v>Sem 1</c:v>
                </c:pt>
                <c:pt idx="2">
                  <c:v>Sem 2</c:v>
                </c:pt>
                <c:pt idx="3">
                  <c:v>Sem 3</c:v>
                </c:pt>
                <c:pt idx="4">
                  <c:v>Sem 4</c:v>
                </c:pt>
                <c:pt idx="5">
                  <c:v>Sem 5</c:v>
                </c:pt>
                <c:pt idx="6">
                  <c:v>Sem 6</c:v>
                </c:pt>
                <c:pt idx="7">
                  <c:v>Sem 7</c:v>
                </c:pt>
                <c:pt idx="8">
                  <c:v>Sem 8</c:v>
                </c:pt>
                <c:pt idx="9">
                  <c:v>Sem 9</c:v>
                </c:pt>
                <c:pt idx="10">
                  <c:v>Sem 10</c:v>
                </c:pt>
                <c:pt idx="11">
                  <c:v>Sem 11</c:v>
                </c:pt>
                <c:pt idx="12">
                  <c:v>Sem 12</c:v>
                </c:pt>
                <c:pt idx="13">
                  <c:v>Sem 13</c:v>
                </c:pt>
                <c:pt idx="14">
                  <c:v>Sem 14</c:v>
                </c:pt>
                <c:pt idx="15">
                  <c:v>Sem 15</c:v>
                </c:pt>
              </c:strCache>
            </c:strRef>
          </c:cat>
          <c:val>
            <c:numRef>
              <c:f>Travail!$D$13:$S$13</c:f>
              <c:numCache>
                <c:formatCode>_ * #,##0.00_)\ "$"_ ;_ * \(#,##0.00\)\ "$"_ ;_ * "-"??_)\ "$"_ ;_ @_ </c:formatCode>
                <c:ptCount val="16"/>
                <c:pt idx="0">
                  <c:v>0</c:v>
                </c:pt>
                <c:pt idx="1">
                  <c:v>2400</c:v>
                </c:pt>
                <c:pt idx="2">
                  <c:v>5700</c:v>
                </c:pt>
                <c:pt idx="3">
                  <c:v>9900</c:v>
                </c:pt>
                <c:pt idx="4">
                  <c:v>12100</c:v>
                </c:pt>
                <c:pt idx="5">
                  <c:v>13200</c:v>
                </c:pt>
                <c:pt idx="6">
                  <c:v>14600</c:v>
                </c:pt>
                <c:pt idx="7">
                  <c:v>17200</c:v>
                </c:pt>
                <c:pt idx="8">
                  <c:v>22300</c:v>
                </c:pt>
                <c:pt idx="9">
                  <c:v>22800</c:v>
                </c:pt>
                <c:pt idx="10">
                  <c:v>26500</c:v>
                </c:pt>
                <c:pt idx="11">
                  <c:v>29600</c:v>
                </c:pt>
                <c:pt idx="12">
                  <c:v>32500</c:v>
                </c:pt>
                <c:pt idx="13">
                  <c:v>44200</c:v>
                </c:pt>
                <c:pt idx="14">
                  <c:v>59400</c:v>
                </c:pt>
                <c:pt idx="15">
                  <c:v>60700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8-433D-BA98-093DC1BADF38}"/>
            </c:ext>
          </c:extLst>
        </c:ser>
        <c:ser>
          <c:idx val="2"/>
          <c:order val="2"/>
          <c:spPr>
            <a:ln w="19050" cmpd="sng">
              <a:solidFill>
                <a:srgbClr val="92D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Prévision!$D$2:$S$2</c:f>
              <c:strCache>
                <c:ptCount val="16"/>
                <c:pt idx="0">
                  <c:v>Sem 0</c:v>
                </c:pt>
                <c:pt idx="1">
                  <c:v>Sem 1</c:v>
                </c:pt>
                <c:pt idx="2">
                  <c:v>Sem 2</c:v>
                </c:pt>
                <c:pt idx="3">
                  <c:v>Sem 3</c:v>
                </c:pt>
                <c:pt idx="4">
                  <c:v>Sem 4</c:v>
                </c:pt>
                <c:pt idx="5">
                  <c:v>Sem 5</c:v>
                </c:pt>
                <c:pt idx="6">
                  <c:v>Sem 6</c:v>
                </c:pt>
                <c:pt idx="7">
                  <c:v>Sem 7</c:v>
                </c:pt>
                <c:pt idx="8">
                  <c:v>Sem 8</c:v>
                </c:pt>
                <c:pt idx="9">
                  <c:v>Sem 9</c:v>
                </c:pt>
                <c:pt idx="10">
                  <c:v>Sem 10</c:v>
                </c:pt>
                <c:pt idx="11">
                  <c:v>Sem 11</c:v>
                </c:pt>
                <c:pt idx="12">
                  <c:v>Sem 12</c:v>
                </c:pt>
                <c:pt idx="13">
                  <c:v>Sem 13</c:v>
                </c:pt>
                <c:pt idx="14">
                  <c:v>Sem 14</c:v>
                </c:pt>
                <c:pt idx="15">
                  <c:v>Sem 15</c:v>
                </c:pt>
              </c:strCache>
            </c:strRef>
          </c:cat>
          <c:val>
            <c:numRef>
              <c:f>Avancement!$D$46:$S$46</c:f>
              <c:numCache>
                <c:formatCode>_ * #,##0.00_)\ "$"_ ;_ * \(#,##0.00\)\ "$"_ ;_ * "-"??_)\ "$"_ ;_ @_ </c:formatCode>
                <c:ptCount val="16"/>
                <c:pt idx="0">
                  <c:v>0</c:v>
                </c:pt>
                <c:pt idx="1">
                  <c:v>3633</c:v>
                </c:pt>
                <c:pt idx="2">
                  <c:v>7988</c:v>
                </c:pt>
                <c:pt idx="3">
                  <c:v>12407</c:v>
                </c:pt>
                <c:pt idx="4">
                  <c:v>16112</c:v>
                </c:pt>
                <c:pt idx="5">
                  <c:v>20427</c:v>
                </c:pt>
                <c:pt idx="6">
                  <c:v>24158</c:v>
                </c:pt>
                <c:pt idx="7">
                  <c:v>29498</c:v>
                </c:pt>
                <c:pt idx="8">
                  <c:v>36022</c:v>
                </c:pt>
                <c:pt idx="9">
                  <c:v>37702</c:v>
                </c:pt>
                <c:pt idx="10">
                  <c:v>40507</c:v>
                </c:pt>
                <c:pt idx="11">
                  <c:v>43597</c:v>
                </c:pt>
                <c:pt idx="12">
                  <c:v>46592</c:v>
                </c:pt>
                <c:pt idx="13">
                  <c:v>50572</c:v>
                </c:pt>
                <c:pt idx="14">
                  <c:v>92956</c:v>
                </c:pt>
                <c:pt idx="15">
                  <c:v>92956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8-433D-BA98-093DC1BAD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464526"/>
        <c:axId val="812066419"/>
      </c:lineChart>
      <c:catAx>
        <c:axId val="1634464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fr-FR"/>
          </a:p>
        </c:txPr>
        <c:crossAx val="812066419"/>
        <c:crosses val="autoZero"/>
        <c:auto val="1"/>
        <c:lblAlgn val="ctr"/>
        <c:lblOffset val="100"/>
        <c:noMultiLvlLbl val="1"/>
      </c:catAx>
      <c:valAx>
        <c:axId val="81206641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Roboto"/>
                  </a:defRPr>
                </a:pPr>
                <a:r>
                  <a:rPr lang="fr-CA" sz="1000" b="0" i="0">
                    <a:solidFill>
                      <a:srgbClr val="595959"/>
                    </a:solidFill>
                    <a:latin typeface="Roboto"/>
                  </a:rPr>
                  <a:t>Coûts en heures</a:t>
                </a:r>
              </a:p>
            </c:rich>
          </c:tx>
          <c:overlay val="0"/>
        </c:title>
        <c:numFmt formatCode="_ * #,##0.00_)\ &quot;$&quot;_ ;_ * \(#,##0.00\)\ &quot;$&quot;_ ;_ * &quot;-&quot;??_)\ &quot;$&quot;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fr-FR"/>
          </a:p>
        </c:txPr>
        <c:crossAx val="163446452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5DDB13-0C9D-4653-8E96-03EC2244173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aphique 1" title="Graphique">
          <a:extLst>
            <a:ext uri="{FF2B5EF4-FFF2-40B4-BE49-F238E27FC236}">
              <a16:creationId xmlns:a16="http://schemas.microsoft.com/office/drawing/2014/main" id="{D698FA42-43C3-4220-8ACE-F048B6E9B1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illiam Duquette" id="{AEF87D62-023D-4891-8C27-8342F95D11D5}" userId="S::duqw0386@usherbrooke.ca::ec7b4f6b-75c6-4fb4-83c7-64e2f5c25bf7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5-01-16T16:34:17.21" personId="{AEF87D62-023D-4891-8C27-8342F95D11D5}" id="{B64C2D0D-EF80-49F6-8EEC-A1AB887503E7}">
    <text>Semaine de réception du pcb (6 heures pour souder à deux)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outlinePr summaryBelow="0" summaryRight="0"/>
  </sheetPr>
  <dimension ref="A1:S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" sqref="D1"/>
    </sheetView>
  </sheetViews>
  <sheetFormatPr defaultColWidth="17.42578125" defaultRowHeight="15" customHeight="1" x14ac:dyDescent="0.25"/>
  <cols>
    <col min="1" max="1" width="10" customWidth="1"/>
    <col min="2" max="2" width="24.85546875" bestFit="1" customWidth="1"/>
    <col min="3" max="3" width="12" style="22" bestFit="1" customWidth="1"/>
    <col min="4" max="4" width="6.42578125" customWidth="1"/>
    <col min="5" max="5" width="12" customWidth="1"/>
    <col min="6" max="11" width="13" customWidth="1"/>
    <col min="12" max="19" width="14.42578125" customWidth="1"/>
  </cols>
  <sheetData>
    <row r="1" spans="1:19" ht="15" customHeight="1" x14ac:dyDescent="0.25">
      <c r="A1" s="45" t="s">
        <v>0</v>
      </c>
      <c r="B1" s="46"/>
      <c r="C1" s="47"/>
      <c r="D1" s="1"/>
      <c r="E1" s="40" t="s">
        <v>1</v>
      </c>
      <c r="F1" s="41"/>
      <c r="G1" s="40" t="s">
        <v>2</v>
      </c>
      <c r="H1" s="41"/>
      <c r="I1" s="2" t="s">
        <v>3</v>
      </c>
      <c r="J1" s="40" t="s">
        <v>4</v>
      </c>
      <c r="K1" s="41"/>
      <c r="L1" s="1" t="s">
        <v>5</v>
      </c>
      <c r="M1" s="40" t="s">
        <v>6</v>
      </c>
      <c r="N1" s="51"/>
      <c r="O1" s="40" t="s">
        <v>7</v>
      </c>
      <c r="P1" s="41"/>
      <c r="Q1" s="40" t="s">
        <v>8</v>
      </c>
      <c r="R1" s="41"/>
      <c r="S1" s="1" t="s">
        <v>9</v>
      </c>
    </row>
    <row r="2" spans="1:19" ht="15" customHeight="1" x14ac:dyDescent="0.25">
      <c r="A2" s="48"/>
      <c r="B2" s="49"/>
      <c r="C2" s="50"/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</row>
    <row r="3" spans="1:19" ht="15" customHeight="1" x14ac:dyDescent="0.25">
      <c r="A3" s="3"/>
      <c r="B3" s="4"/>
      <c r="C3" s="20"/>
      <c r="D3" s="3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15" customHeight="1" x14ac:dyDescent="0.25">
      <c r="A4" s="42" t="s">
        <v>26</v>
      </c>
      <c r="B4" s="6" t="s">
        <v>27</v>
      </c>
      <c r="C4" s="21">
        <f>SUM(E4:S4)*100</f>
        <v>13500</v>
      </c>
      <c r="D4" s="1"/>
      <c r="E4" s="8">
        <v>24</v>
      </c>
      <c r="F4" s="8">
        <v>40</v>
      </c>
      <c r="G4" s="8">
        <v>32</v>
      </c>
      <c r="H4" s="8">
        <v>24</v>
      </c>
      <c r="I4" s="8">
        <v>0</v>
      </c>
      <c r="J4" s="8">
        <v>6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</row>
    <row r="5" spans="1:19" ht="15" customHeight="1" x14ac:dyDescent="0.25">
      <c r="A5" s="43"/>
      <c r="B5" s="6" t="s">
        <v>28</v>
      </c>
      <c r="C5" s="21">
        <f t="shared" ref="C5:C23" si="0">SUM(E5:S5)*100</f>
        <v>1500</v>
      </c>
      <c r="D5" s="1"/>
      <c r="E5" s="8"/>
      <c r="F5" s="8"/>
      <c r="G5" s="8"/>
      <c r="H5" s="8"/>
      <c r="I5" s="8"/>
      <c r="J5" s="8"/>
      <c r="K5" s="8"/>
      <c r="L5" s="8">
        <v>2</v>
      </c>
      <c r="M5" s="8">
        <v>2</v>
      </c>
      <c r="N5" s="8">
        <v>2</v>
      </c>
      <c r="O5" s="8">
        <v>2</v>
      </c>
      <c r="P5" s="8">
        <v>2</v>
      </c>
      <c r="Q5" s="8"/>
      <c r="R5" s="8"/>
      <c r="S5" s="8">
        <v>5</v>
      </c>
    </row>
    <row r="6" spans="1:19" ht="15" customHeight="1" x14ac:dyDescent="0.25">
      <c r="A6" s="43"/>
      <c r="B6" s="19" t="s">
        <v>29</v>
      </c>
      <c r="C6" s="21">
        <f t="shared" si="0"/>
        <v>24000</v>
      </c>
      <c r="D6" s="1"/>
      <c r="E6" s="8">
        <v>16</v>
      </c>
      <c r="F6" s="8">
        <v>16</v>
      </c>
      <c r="G6" s="8">
        <v>16</v>
      </c>
      <c r="H6" s="8">
        <v>16</v>
      </c>
      <c r="I6" s="8">
        <v>16</v>
      </c>
      <c r="J6" s="8">
        <v>16</v>
      </c>
      <c r="K6" s="8">
        <v>16</v>
      </c>
      <c r="L6" s="8">
        <v>16</v>
      </c>
      <c r="M6" s="8">
        <v>16</v>
      </c>
      <c r="N6" s="8">
        <v>16</v>
      </c>
      <c r="O6" s="8">
        <v>16</v>
      </c>
      <c r="P6" s="8">
        <v>16</v>
      </c>
      <c r="Q6" s="8">
        <v>16</v>
      </c>
      <c r="R6" s="8">
        <v>16</v>
      </c>
      <c r="S6" s="8">
        <v>16</v>
      </c>
    </row>
    <row r="7" spans="1:19" ht="15" customHeight="1" x14ac:dyDescent="0.25">
      <c r="A7" s="43"/>
      <c r="B7" s="19" t="s">
        <v>30</v>
      </c>
      <c r="C7" s="21">
        <f t="shared" si="0"/>
        <v>0</v>
      </c>
      <c r="D7" s="1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29.25" customHeight="1" x14ac:dyDescent="0.25">
      <c r="A8" s="43"/>
      <c r="B8" s="23" t="s">
        <v>31</v>
      </c>
      <c r="C8" s="21">
        <f t="shared" si="0"/>
        <v>200</v>
      </c>
      <c r="D8" s="1"/>
      <c r="E8" s="8"/>
      <c r="F8" s="8">
        <v>2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ht="28.5" customHeight="1" x14ac:dyDescent="0.25">
      <c r="A9" s="43"/>
      <c r="B9" s="23" t="s">
        <v>32</v>
      </c>
      <c r="C9" s="21">
        <f t="shared" si="0"/>
        <v>3000</v>
      </c>
      <c r="D9" s="1"/>
      <c r="E9" s="8">
        <v>2</v>
      </c>
      <c r="F9" s="8">
        <v>2</v>
      </c>
      <c r="G9" s="8">
        <v>2</v>
      </c>
      <c r="H9" s="8">
        <v>2</v>
      </c>
      <c r="I9" s="8">
        <v>2</v>
      </c>
      <c r="J9" s="8">
        <v>2</v>
      </c>
      <c r="K9" s="8">
        <v>2</v>
      </c>
      <c r="L9" s="8">
        <v>2</v>
      </c>
      <c r="M9" s="8">
        <v>2</v>
      </c>
      <c r="N9" s="8">
        <v>2</v>
      </c>
      <c r="O9" s="8">
        <v>2</v>
      </c>
      <c r="P9" s="8">
        <v>2</v>
      </c>
      <c r="Q9" s="8">
        <v>2</v>
      </c>
      <c r="R9" s="8">
        <v>2</v>
      </c>
      <c r="S9" s="8">
        <v>2</v>
      </c>
    </row>
    <row r="10" spans="1:19" ht="15" customHeight="1" x14ac:dyDescent="0.25">
      <c r="A10" s="43"/>
      <c r="B10" s="6" t="s">
        <v>33</v>
      </c>
      <c r="C10" s="21">
        <f>SUM(E10:S10)*100</f>
        <v>1200</v>
      </c>
      <c r="D10" s="1"/>
      <c r="E10" s="8"/>
      <c r="F10" s="8"/>
      <c r="G10" s="8"/>
      <c r="H10" s="8"/>
      <c r="I10" s="8"/>
      <c r="J10" s="8"/>
      <c r="K10" s="8">
        <v>3</v>
      </c>
      <c r="L10" s="8">
        <v>3</v>
      </c>
      <c r="M10" s="8">
        <v>3</v>
      </c>
      <c r="N10" s="8">
        <v>3</v>
      </c>
      <c r="O10" s="8"/>
      <c r="P10" s="8"/>
      <c r="Q10" s="8"/>
      <c r="R10" s="8"/>
      <c r="S10" s="8"/>
    </row>
    <row r="11" spans="1:19" ht="15" customHeight="1" x14ac:dyDescent="0.25">
      <c r="A11" s="43"/>
      <c r="B11" s="6" t="s">
        <v>34</v>
      </c>
      <c r="C11" s="21">
        <f>SUM(E11:S11)*100</f>
        <v>1100</v>
      </c>
      <c r="D11" s="1"/>
      <c r="E11" s="8"/>
      <c r="F11" s="8">
        <v>3</v>
      </c>
      <c r="G11" s="8">
        <v>3</v>
      </c>
      <c r="H11" s="8"/>
      <c r="I11" s="8"/>
      <c r="J11" s="8"/>
      <c r="K11" s="8">
        <v>5</v>
      </c>
      <c r="L11" s="8"/>
      <c r="M11" s="8"/>
      <c r="N11" s="8"/>
      <c r="O11" s="8"/>
      <c r="P11" s="8"/>
      <c r="Q11" s="8"/>
      <c r="R11" s="8"/>
      <c r="S11" s="8"/>
    </row>
    <row r="12" spans="1:19" ht="15" customHeight="1" x14ac:dyDescent="0.25">
      <c r="A12" s="43"/>
      <c r="B12" s="6" t="s">
        <v>35</v>
      </c>
      <c r="C12" s="21">
        <f t="shared" si="0"/>
        <v>500</v>
      </c>
      <c r="D12" s="1"/>
      <c r="E12" s="8"/>
      <c r="F12" s="8"/>
      <c r="G12" s="8"/>
      <c r="H12" s="8"/>
      <c r="I12" s="8"/>
      <c r="J12" s="8"/>
      <c r="K12" s="8">
        <v>5</v>
      </c>
      <c r="L12" s="8"/>
      <c r="M12" s="8"/>
      <c r="N12" s="8"/>
      <c r="O12" s="8"/>
      <c r="P12" s="8"/>
      <c r="Q12" s="8"/>
      <c r="R12" s="8"/>
      <c r="S12" s="8"/>
    </row>
    <row r="13" spans="1:19" ht="15" customHeight="1" x14ac:dyDescent="0.25">
      <c r="A13" s="43"/>
      <c r="B13" s="6" t="s">
        <v>36</v>
      </c>
      <c r="C13" s="21">
        <f t="shared" si="0"/>
        <v>600</v>
      </c>
      <c r="D13" s="1"/>
      <c r="E13" s="8"/>
      <c r="F13" s="8"/>
      <c r="G13" s="8"/>
      <c r="H13" s="8"/>
      <c r="I13" s="8"/>
      <c r="J13" s="8">
        <v>1</v>
      </c>
      <c r="K13" s="8">
        <v>3</v>
      </c>
      <c r="L13" s="8">
        <v>2</v>
      </c>
      <c r="M13" s="8"/>
      <c r="N13" s="8"/>
      <c r="O13" s="8"/>
      <c r="P13" s="8"/>
      <c r="Q13" s="8"/>
      <c r="R13" s="8"/>
      <c r="S13" s="8"/>
    </row>
    <row r="14" spans="1:19" ht="15" customHeight="1" x14ac:dyDescent="0.25">
      <c r="A14" s="43"/>
      <c r="B14" s="6" t="s">
        <v>37</v>
      </c>
      <c r="C14" s="21">
        <f>SUM(E14:S14)*100</f>
        <v>700</v>
      </c>
      <c r="D14" s="1"/>
      <c r="E14" s="8"/>
      <c r="F14" s="8"/>
      <c r="G14" s="8">
        <v>2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/>
      <c r="N14" s="8"/>
      <c r="O14" s="8"/>
      <c r="P14" s="8"/>
      <c r="Q14" s="8"/>
      <c r="R14" s="8"/>
      <c r="S14" s="8"/>
    </row>
    <row r="15" spans="1:19" ht="15" customHeight="1" x14ac:dyDescent="0.25">
      <c r="A15" s="43"/>
      <c r="B15" s="6" t="s">
        <v>38</v>
      </c>
      <c r="C15" s="21">
        <f>SUM(E15:S15)*100</f>
        <v>700</v>
      </c>
      <c r="D15" s="1"/>
      <c r="E15" s="8"/>
      <c r="F15" s="8"/>
      <c r="G15" s="8"/>
      <c r="H15" s="8"/>
      <c r="I15" s="8"/>
      <c r="J15" s="8"/>
      <c r="K15" s="8"/>
      <c r="L15" s="8">
        <v>3</v>
      </c>
      <c r="M15" s="8">
        <v>2</v>
      </c>
      <c r="N15" s="8">
        <v>1</v>
      </c>
      <c r="O15" s="8">
        <v>1</v>
      </c>
      <c r="P15" s="8"/>
      <c r="Q15" s="8"/>
      <c r="R15" s="8"/>
      <c r="S15" s="8"/>
    </row>
    <row r="16" spans="1:19" ht="15" customHeight="1" x14ac:dyDescent="0.25">
      <c r="A16" s="43"/>
      <c r="B16" s="6" t="s">
        <v>39</v>
      </c>
      <c r="C16" s="21">
        <f t="shared" si="0"/>
        <v>600</v>
      </c>
      <c r="D16" s="1"/>
      <c r="E16" s="8"/>
      <c r="F16" s="8"/>
      <c r="G16" s="8"/>
      <c r="H16" s="8"/>
      <c r="I16" s="8">
        <v>2</v>
      </c>
      <c r="J16" s="8">
        <v>2</v>
      </c>
      <c r="K16" s="8">
        <v>2</v>
      </c>
      <c r="L16" s="8"/>
      <c r="M16" s="8"/>
      <c r="N16" s="8"/>
      <c r="O16" s="8"/>
      <c r="P16" s="8"/>
      <c r="Q16" s="8"/>
      <c r="R16" s="8"/>
      <c r="S16" s="8"/>
    </row>
    <row r="17" spans="1:19" ht="15" customHeight="1" x14ac:dyDescent="0.25">
      <c r="A17" s="43"/>
      <c r="B17" s="6" t="s">
        <v>40</v>
      </c>
      <c r="C17" s="21">
        <f t="shared" si="0"/>
        <v>700</v>
      </c>
      <c r="D17" s="1"/>
      <c r="E17" s="8"/>
      <c r="F17" s="8"/>
      <c r="G17" s="8"/>
      <c r="H17" s="8"/>
      <c r="I17" s="8">
        <v>2</v>
      </c>
      <c r="J17" s="8">
        <v>2</v>
      </c>
      <c r="K17" s="8">
        <v>3</v>
      </c>
      <c r="L17" s="8"/>
      <c r="M17" s="8"/>
      <c r="N17" s="8"/>
      <c r="O17" s="8"/>
      <c r="P17" s="8"/>
      <c r="Q17" s="8"/>
      <c r="R17" s="8"/>
      <c r="S17" s="8"/>
    </row>
    <row r="18" spans="1:19" ht="15" customHeight="1" x14ac:dyDescent="0.25">
      <c r="A18" s="43"/>
      <c r="B18" s="6" t="s">
        <v>41</v>
      </c>
      <c r="C18" s="21">
        <f t="shared" si="0"/>
        <v>400</v>
      </c>
      <c r="D18" s="1"/>
      <c r="E18" s="8"/>
      <c r="F18" s="8"/>
      <c r="G18" s="8"/>
      <c r="H18" s="8"/>
      <c r="I18" s="8"/>
      <c r="J18" s="8"/>
      <c r="K18" s="8"/>
      <c r="L18" s="8">
        <v>2</v>
      </c>
      <c r="M18" s="8">
        <v>2</v>
      </c>
      <c r="N18" s="8"/>
      <c r="O18" s="8"/>
      <c r="P18" s="8"/>
      <c r="Q18" s="8"/>
      <c r="R18" s="8"/>
      <c r="S18" s="8"/>
    </row>
    <row r="19" spans="1:19" ht="15" customHeight="1" x14ac:dyDescent="0.25">
      <c r="A19" s="43"/>
      <c r="B19" s="6" t="s">
        <v>42</v>
      </c>
      <c r="C19" s="21">
        <f t="shared" si="0"/>
        <v>300</v>
      </c>
      <c r="D19" s="1"/>
      <c r="E19" s="8"/>
      <c r="F19" s="8"/>
      <c r="G19" s="8"/>
      <c r="H19" s="8"/>
      <c r="I19" s="8"/>
      <c r="J19" s="8"/>
      <c r="K19" s="8">
        <v>1</v>
      </c>
      <c r="L19" s="8">
        <v>1</v>
      </c>
      <c r="M19" s="8">
        <v>1</v>
      </c>
      <c r="N19" s="8"/>
      <c r="O19" s="8"/>
      <c r="P19" s="8"/>
      <c r="Q19" s="8"/>
      <c r="R19" s="8"/>
      <c r="S19" s="8"/>
    </row>
    <row r="20" spans="1:19" ht="15" customHeight="1" x14ac:dyDescent="0.25">
      <c r="A20" s="43"/>
      <c r="B20" s="6" t="s">
        <v>43</v>
      </c>
      <c r="C20" s="21">
        <f t="shared" si="0"/>
        <v>0</v>
      </c>
      <c r="D20" s="1"/>
      <c r="E20" s="8"/>
      <c r="F20" s="8"/>
      <c r="G20" s="8"/>
      <c r="H20" s="8"/>
      <c r="I20" s="8"/>
      <c r="J20" s="8"/>
      <c r="K20" s="8"/>
      <c r="L20" s="8"/>
      <c r="N20" s="8"/>
      <c r="O20" s="8"/>
      <c r="P20" s="8"/>
      <c r="Q20" s="8"/>
      <c r="R20" s="8"/>
      <c r="S20" s="8"/>
    </row>
    <row r="21" spans="1:19" ht="15" customHeight="1" x14ac:dyDescent="0.25">
      <c r="A21" s="43"/>
      <c r="B21" s="6" t="s">
        <v>44</v>
      </c>
      <c r="C21" s="21">
        <f t="shared" si="0"/>
        <v>18500</v>
      </c>
      <c r="D21" s="1"/>
      <c r="E21" s="8"/>
      <c r="F21" s="8"/>
      <c r="G21" s="8"/>
      <c r="H21" s="8">
        <v>6</v>
      </c>
      <c r="I21" s="8">
        <v>6</v>
      </c>
      <c r="J21" s="8">
        <v>6</v>
      </c>
      <c r="K21" s="8">
        <v>6</v>
      </c>
      <c r="L21" s="8">
        <v>6</v>
      </c>
      <c r="M21" s="8">
        <v>6</v>
      </c>
      <c r="N21" s="8">
        <v>6</v>
      </c>
      <c r="O21" s="8">
        <v>6</v>
      </c>
      <c r="P21" s="8">
        <v>12</v>
      </c>
      <c r="Q21" s="8">
        <v>50</v>
      </c>
      <c r="R21" s="8">
        <v>50</v>
      </c>
      <c r="S21" s="8">
        <v>25</v>
      </c>
    </row>
    <row r="22" spans="1:19" ht="15" customHeight="1" x14ac:dyDescent="0.25">
      <c r="A22" s="43"/>
      <c r="B22" s="6" t="s">
        <v>45</v>
      </c>
      <c r="C22" s="21">
        <f t="shared" si="0"/>
        <v>6000</v>
      </c>
      <c r="D22" s="1"/>
      <c r="E22" s="8"/>
      <c r="F22" s="8"/>
      <c r="G22" s="8"/>
      <c r="H22" s="8"/>
      <c r="I22" s="8"/>
      <c r="J22" s="8"/>
      <c r="K22" s="8"/>
      <c r="L22" s="8"/>
      <c r="M22" s="8">
        <v>3</v>
      </c>
      <c r="N22" s="8">
        <v>3</v>
      </c>
      <c r="O22" s="8">
        <v>9</v>
      </c>
      <c r="P22" s="8">
        <v>9</v>
      </c>
      <c r="Q22" s="8">
        <v>12</v>
      </c>
      <c r="R22" s="8">
        <v>12</v>
      </c>
      <c r="S22" s="8">
        <v>12</v>
      </c>
    </row>
    <row r="23" spans="1:19" ht="15" customHeight="1" x14ac:dyDescent="0.25">
      <c r="A23" s="43"/>
      <c r="B23" s="6" t="s">
        <v>46</v>
      </c>
      <c r="C23" s="21">
        <f t="shared" si="0"/>
        <v>20000</v>
      </c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>
        <v>100</v>
      </c>
      <c r="R23" s="8">
        <v>100</v>
      </c>
      <c r="S23" s="8"/>
    </row>
    <row r="24" spans="1:19" s="22" customFormat="1" ht="15" customHeight="1" x14ac:dyDescent="0.25">
      <c r="A24" s="44"/>
      <c r="B24" s="21" t="s">
        <v>47</v>
      </c>
      <c r="C24" s="21">
        <f>SUM(C4:C23)</f>
        <v>93500</v>
      </c>
      <c r="D24" s="21">
        <v>0</v>
      </c>
      <c r="E24" s="21">
        <f>SUM($E$4:E23)*100</f>
        <v>4200</v>
      </c>
      <c r="F24" s="21">
        <f>SUM($E$4:F23)*100</f>
        <v>10500</v>
      </c>
      <c r="G24" s="21">
        <f>SUM($E$4:G23)*100</f>
        <v>16000</v>
      </c>
      <c r="H24" s="21">
        <f>SUM($E$4:H23)*100</f>
        <v>20900</v>
      </c>
      <c r="I24" s="21">
        <f>SUM($E$4:I23)*100</f>
        <v>23800</v>
      </c>
      <c r="J24" s="21">
        <f>SUM($E$4:J23)*100</f>
        <v>27400</v>
      </c>
      <c r="K24" s="21">
        <f>SUM($E$4:K23)*100</f>
        <v>32200</v>
      </c>
      <c r="L24" s="21">
        <f>SUM($E$4:L23)*100</f>
        <v>36100</v>
      </c>
      <c r="M24" s="21">
        <f>SUM($E$4:M23)*100</f>
        <v>39900</v>
      </c>
      <c r="N24" s="21">
        <f>SUM($E$4:N23)*100</f>
        <v>43300</v>
      </c>
      <c r="O24" s="21">
        <f>SUM($E$4:O23)*100</f>
        <v>47000</v>
      </c>
      <c r="P24" s="21">
        <f>SUM($E$4:P23)*100</f>
        <v>51200</v>
      </c>
      <c r="Q24" s="21">
        <f>SUM($E$4:Q23)*100</f>
        <v>69300</v>
      </c>
      <c r="R24" s="21">
        <f>SUM($E$4:R23)*100</f>
        <v>87400</v>
      </c>
      <c r="S24" s="21">
        <f>SUM($E$4:S23)*100</f>
        <v>93500</v>
      </c>
    </row>
  </sheetData>
  <mergeCells count="8">
    <mergeCell ref="Q1:R1"/>
    <mergeCell ref="A4:A24"/>
    <mergeCell ref="A1:C2"/>
    <mergeCell ref="E1:F1"/>
    <mergeCell ref="G1:H1"/>
    <mergeCell ref="J1:K1"/>
    <mergeCell ref="O1:P1"/>
    <mergeCell ref="M1:N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W28"/>
  <sheetViews>
    <sheetView tabSelected="1" workbookViewId="0">
      <pane xSplit="5" ySplit="2" topLeftCell="I3" activePane="bottomRight" state="frozen"/>
      <selection pane="topRight" activeCell="F1" sqref="F1"/>
      <selection pane="bottomLeft" activeCell="A3" sqref="A3"/>
      <selection pane="bottomRight" activeCell="R11" sqref="R11"/>
    </sheetView>
  </sheetViews>
  <sheetFormatPr defaultColWidth="17.42578125" defaultRowHeight="15" customHeight="1" x14ac:dyDescent="0.25"/>
  <cols>
    <col min="1" max="1" width="7.5703125" customWidth="1"/>
    <col min="2" max="2" width="13.42578125" customWidth="1"/>
    <col min="3" max="3" width="12" style="22" bestFit="1" customWidth="1"/>
    <col min="4" max="4" width="6.42578125" customWidth="1"/>
    <col min="5" max="11" width="13" customWidth="1"/>
    <col min="12" max="19" width="14.42578125" customWidth="1"/>
  </cols>
  <sheetData>
    <row r="1" spans="1:19" ht="15" customHeight="1" thickTop="1" thickBot="1" x14ac:dyDescent="0.3">
      <c r="A1" s="45" t="s">
        <v>0</v>
      </c>
      <c r="B1" s="46"/>
      <c r="C1" s="47"/>
      <c r="D1" s="1"/>
      <c r="E1" s="40" t="s">
        <v>1</v>
      </c>
      <c r="F1" s="41"/>
      <c r="G1" s="40" t="s">
        <v>2</v>
      </c>
      <c r="H1" s="41"/>
      <c r="I1" s="2" t="s">
        <v>3</v>
      </c>
      <c r="J1" s="40" t="s">
        <v>4</v>
      </c>
      <c r="K1" s="41"/>
      <c r="L1" s="36" t="s">
        <v>6</v>
      </c>
      <c r="M1" s="37" t="s">
        <v>5</v>
      </c>
      <c r="N1" s="35" t="s">
        <v>6</v>
      </c>
      <c r="O1" s="40" t="s">
        <v>7</v>
      </c>
      <c r="P1" s="41"/>
      <c r="Q1" s="40" t="s">
        <v>8</v>
      </c>
      <c r="R1" s="41"/>
      <c r="S1" s="1" t="s">
        <v>9</v>
      </c>
    </row>
    <row r="2" spans="1:19" ht="15" customHeight="1" thickTop="1" x14ac:dyDescent="0.25">
      <c r="A2" s="48"/>
      <c r="B2" s="49"/>
      <c r="C2" s="50"/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</row>
    <row r="3" spans="1:19" ht="15" customHeight="1" x14ac:dyDescent="0.25">
      <c r="A3" s="52" t="s">
        <v>48</v>
      </c>
      <c r="B3" s="6" t="s">
        <v>49</v>
      </c>
      <c r="C3" s="21">
        <f>SUM(D3:S3)*100</f>
        <v>8000</v>
      </c>
      <c r="D3" s="1"/>
      <c r="E3" s="8">
        <v>3</v>
      </c>
      <c r="F3" s="8">
        <v>5</v>
      </c>
      <c r="G3" s="8">
        <v>5</v>
      </c>
      <c r="H3" s="8">
        <v>6</v>
      </c>
      <c r="I3" s="8">
        <v>1</v>
      </c>
      <c r="J3" s="8">
        <v>1</v>
      </c>
      <c r="K3" s="8">
        <v>7</v>
      </c>
      <c r="L3" s="8">
        <f>7+4</f>
        <v>11</v>
      </c>
      <c r="M3" s="8">
        <v>1</v>
      </c>
      <c r="N3" s="8">
        <v>2</v>
      </c>
      <c r="O3" s="8">
        <v>2</v>
      </c>
      <c r="P3" s="8">
        <v>4</v>
      </c>
      <c r="Q3" s="8">
        <v>10</v>
      </c>
      <c r="R3" s="8">
        <v>20</v>
      </c>
      <c r="S3" s="8">
        <v>2</v>
      </c>
    </row>
    <row r="4" spans="1:19" ht="15" customHeight="1" x14ac:dyDescent="0.25">
      <c r="A4" s="43"/>
      <c r="B4" s="6" t="s">
        <v>50</v>
      </c>
      <c r="C4" s="21">
        <f>SUM(D4:S4)*100</f>
        <v>7600</v>
      </c>
      <c r="D4" s="1"/>
      <c r="E4" s="8">
        <v>3</v>
      </c>
      <c r="F4" s="8">
        <v>4</v>
      </c>
      <c r="G4" s="8">
        <v>2</v>
      </c>
      <c r="H4" s="8">
        <v>2</v>
      </c>
      <c r="I4" s="8">
        <v>2</v>
      </c>
      <c r="J4" s="8">
        <v>1</v>
      </c>
      <c r="K4" s="8">
        <v>4</v>
      </c>
      <c r="L4" s="8">
        <v>7</v>
      </c>
      <c r="M4" s="8">
        <v>2</v>
      </c>
      <c r="N4" s="8">
        <v>6</v>
      </c>
      <c r="O4" s="8">
        <v>3</v>
      </c>
      <c r="P4" s="8">
        <v>5</v>
      </c>
      <c r="Q4" s="8">
        <v>25</v>
      </c>
      <c r="R4" s="8">
        <v>10</v>
      </c>
      <c r="S4" s="8"/>
    </row>
    <row r="5" spans="1:19" ht="15" customHeight="1" x14ac:dyDescent="0.25">
      <c r="A5" s="43"/>
      <c r="B5" s="23" t="s">
        <v>51</v>
      </c>
      <c r="C5" s="21">
        <f t="shared" ref="C5:C12" si="0">SUM(D5:S5)*100</f>
        <v>7800</v>
      </c>
      <c r="D5" s="1"/>
      <c r="E5" s="8">
        <v>3</v>
      </c>
      <c r="F5" s="8">
        <v>4</v>
      </c>
      <c r="G5" s="8">
        <v>5</v>
      </c>
      <c r="H5" s="8">
        <v>0</v>
      </c>
      <c r="I5" s="8">
        <v>1</v>
      </c>
      <c r="J5" s="8">
        <v>2</v>
      </c>
      <c r="K5" s="8">
        <v>2</v>
      </c>
      <c r="L5" s="8">
        <v>7</v>
      </c>
      <c r="M5" s="8">
        <v>0</v>
      </c>
      <c r="N5" s="8">
        <v>9</v>
      </c>
      <c r="O5" s="8">
        <v>6</v>
      </c>
      <c r="P5" s="8">
        <v>3</v>
      </c>
      <c r="Q5" s="8">
        <v>17</v>
      </c>
      <c r="R5" s="8">
        <v>17</v>
      </c>
      <c r="S5" s="8">
        <v>2</v>
      </c>
    </row>
    <row r="6" spans="1:19" ht="15" customHeight="1" x14ac:dyDescent="0.25">
      <c r="A6" s="43"/>
      <c r="B6" s="6" t="s">
        <v>52</v>
      </c>
      <c r="C6" s="21">
        <f t="shared" si="0"/>
        <v>7700</v>
      </c>
      <c r="D6" s="1"/>
      <c r="E6" s="8">
        <v>3</v>
      </c>
      <c r="F6" s="8">
        <v>4</v>
      </c>
      <c r="G6" s="8">
        <v>6</v>
      </c>
      <c r="H6" s="8">
        <v>3</v>
      </c>
      <c r="I6" s="8">
        <v>1</v>
      </c>
      <c r="J6" s="8">
        <v>2</v>
      </c>
      <c r="K6" s="8">
        <v>3</v>
      </c>
      <c r="L6" s="8">
        <v>4</v>
      </c>
      <c r="M6" s="8">
        <v>1</v>
      </c>
      <c r="N6" s="8">
        <v>4</v>
      </c>
      <c r="O6" s="8">
        <v>6</v>
      </c>
      <c r="P6" s="8">
        <v>3</v>
      </c>
      <c r="Q6" s="8">
        <v>15</v>
      </c>
      <c r="R6" s="8">
        <v>20</v>
      </c>
      <c r="S6" s="8">
        <v>2</v>
      </c>
    </row>
    <row r="7" spans="1:19" ht="15" customHeight="1" x14ac:dyDescent="0.25">
      <c r="A7" s="43"/>
      <c r="B7" s="6" t="s">
        <v>53</v>
      </c>
      <c r="C7" s="21">
        <f t="shared" si="0"/>
        <v>8500</v>
      </c>
      <c r="D7" s="1"/>
      <c r="E7" s="8">
        <v>3</v>
      </c>
      <c r="F7" s="8">
        <v>4</v>
      </c>
      <c r="G7" s="8">
        <v>6</v>
      </c>
      <c r="H7" s="8">
        <v>1</v>
      </c>
      <c r="I7" s="8">
        <v>1</v>
      </c>
      <c r="J7" s="8">
        <v>3</v>
      </c>
      <c r="K7" s="8">
        <v>2</v>
      </c>
      <c r="L7" s="8">
        <v>12</v>
      </c>
      <c r="M7" s="8">
        <v>0</v>
      </c>
      <c r="N7" s="8">
        <v>4</v>
      </c>
      <c r="O7" s="8">
        <v>8</v>
      </c>
      <c r="P7" s="8">
        <v>4</v>
      </c>
      <c r="Q7" s="8">
        <v>10</v>
      </c>
      <c r="R7" s="8">
        <v>25</v>
      </c>
      <c r="S7" s="8">
        <v>2</v>
      </c>
    </row>
    <row r="8" spans="1:19" ht="15" customHeight="1" x14ac:dyDescent="0.25">
      <c r="A8" s="43"/>
      <c r="B8" s="6" t="s">
        <v>54</v>
      </c>
      <c r="C8" s="21">
        <f t="shared" si="0"/>
        <v>6100</v>
      </c>
      <c r="D8" s="1"/>
      <c r="E8" s="8">
        <v>3</v>
      </c>
      <c r="F8" s="8">
        <v>4</v>
      </c>
      <c r="G8" s="8">
        <v>8</v>
      </c>
      <c r="H8" s="8">
        <v>7</v>
      </c>
      <c r="I8" s="8">
        <v>1</v>
      </c>
      <c r="J8" s="8">
        <v>1</v>
      </c>
      <c r="K8" s="8">
        <v>3</v>
      </c>
      <c r="L8" s="8">
        <v>1</v>
      </c>
      <c r="M8" s="8">
        <v>0</v>
      </c>
      <c r="N8" s="8">
        <v>1</v>
      </c>
      <c r="O8" s="8">
        <v>2</v>
      </c>
      <c r="P8" s="8">
        <v>2</v>
      </c>
      <c r="Q8" s="8">
        <v>8</v>
      </c>
      <c r="R8" s="8">
        <v>20</v>
      </c>
      <c r="S8" s="8"/>
    </row>
    <row r="9" spans="1:19" ht="15" customHeight="1" x14ac:dyDescent="0.25">
      <c r="A9" s="43"/>
      <c r="B9" s="6" t="s">
        <v>55</v>
      </c>
      <c r="C9" s="21">
        <f t="shared" si="0"/>
        <v>6200</v>
      </c>
      <c r="D9" s="1"/>
      <c r="E9" s="8">
        <v>3</v>
      </c>
      <c r="F9" s="8">
        <v>4</v>
      </c>
      <c r="G9" s="8">
        <v>4</v>
      </c>
      <c r="H9" s="8">
        <v>3</v>
      </c>
      <c r="I9" s="8">
        <v>1</v>
      </c>
      <c r="J9" s="8">
        <v>1</v>
      </c>
      <c r="K9" s="8">
        <v>2</v>
      </c>
      <c r="L9" s="8">
        <v>2</v>
      </c>
      <c r="M9" s="8">
        <v>0</v>
      </c>
      <c r="N9" s="8">
        <v>2</v>
      </c>
      <c r="O9" s="8">
        <v>1</v>
      </c>
      <c r="P9" s="8">
        <v>3</v>
      </c>
      <c r="Q9" s="8">
        <v>14</v>
      </c>
      <c r="R9" s="8">
        <v>17</v>
      </c>
      <c r="S9" s="8">
        <v>5</v>
      </c>
    </row>
    <row r="10" spans="1:19" ht="15" customHeight="1" x14ac:dyDescent="0.25">
      <c r="A10" s="43"/>
      <c r="B10" s="6" t="s">
        <v>56</v>
      </c>
      <c r="C10" s="21">
        <f t="shared" si="0"/>
        <v>8800</v>
      </c>
      <c r="D10" s="1"/>
      <c r="E10" s="8">
        <v>3</v>
      </c>
      <c r="F10" s="8">
        <v>4</v>
      </c>
      <c r="G10" s="8">
        <v>6</v>
      </c>
      <c r="H10" s="8">
        <v>0</v>
      </c>
      <c r="I10" s="8">
        <v>3</v>
      </c>
      <c r="J10" s="8">
        <v>3</v>
      </c>
      <c r="K10" s="8">
        <v>3</v>
      </c>
      <c r="L10" s="8">
        <v>7</v>
      </c>
      <c r="M10" s="8">
        <v>1</v>
      </c>
      <c r="N10" s="8">
        <v>9</v>
      </c>
      <c r="O10" s="8">
        <v>3</v>
      </c>
      <c r="P10" s="8">
        <v>5</v>
      </c>
      <c r="Q10" s="8">
        <v>18</v>
      </c>
      <c r="R10" s="8">
        <v>23</v>
      </c>
      <c r="S10" s="8"/>
    </row>
    <row r="11" spans="1:19" ht="15" customHeight="1" x14ac:dyDescent="0.25">
      <c r="A11" s="43"/>
      <c r="B11" s="24"/>
      <c r="C11" s="25">
        <f t="shared" si="0"/>
        <v>0</v>
      </c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ht="15" customHeight="1" x14ac:dyDescent="0.25">
      <c r="A12" s="43"/>
      <c r="B12" s="24"/>
      <c r="C12" s="25">
        <f t="shared" si="0"/>
        <v>0</v>
      </c>
      <c r="D12" s="26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s="22" customFormat="1" ht="15" customHeight="1" x14ac:dyDescent="0.25">
      <c r="A13" s="44"/>
      <c r="B13" s="21" t="s">
        <v>47</v>
      </c>
      <c r="C13" s="21">
        <f>SUM(C3:C12)</f>
        <v>60700</v>
      </c>
      <c r="D13" s="21">
        <v>0</v>
      </c>
      <c r="E13" s="21">
        <f>SUM($D$3:E12)*100</f>
        <v>2400</v>
      </c>
      <c r="F13" s="21">
        <f>SUM($D$3:F12)*100</f>
        <v>5700</v>
      </c>
      <c r="G13" s="21">
        <f>SUM($D$3:G12)*100</f>
        <v>9900</v>
      </c>
      <c r="H13" s="21">
        <f>SUM($D$3:H12)*100</f>
        <v>12100</v>
      </c>
      <c r="I13" s="21">
        <f>SUM($D$3:I12)*100</f>
        <v>13200</v>
      </c>
      <c r="J13" s="21">
        <f>SUM($D$3:J12)*100</f>
        <v>14600</v>
      </c>
      <c r="K13" s="21">
        <f>SUM($D$3:K12)*100</f>
        <v>17200</v>
      </c>
      <c r="L13" s="21">
        <f>SUM($D$3:L12)*100</f>
        <v>22300</v>
      </c>
      <c r="M13" s="21">
        <f>SUM($D$3:M12)*100</f>
        <v>22800</v>
      </c>
      <c r="N13" s="21">
        <f>SUM($D$3:N12)*100</f>
        <v>26500</v>
      </c>
      <c r="O13" s="21">
        <f>SUM($D$3:O12)*100</f>
        <v>29600</v>
      </c>
      <c r="P13" s="21">
        <f>SUM($D$3:P12)*100</f>
        <v>32500</v>
      </c>
      <c r="Q13" s="21">
        <f>SUM($D$3:Q12)*100</f>
        <v>44200</v>
      </c>
      <c r="R13" s="21">
        <f>SUM($D$3:R12)*100</f>
        <v>59400</v>
      </c>
      <c r="S13" s="21">
        <f>SUM($D$3:S12)*100</f>
        <v>60700</v>
      </c>
    </row>
    <row r="17" spans="21:23" ht="15" customHeight="1" x14ac:dyDescent="0.25">
      <c r="U17" t="s">
        <v>129</v>
      </c>
    </row>
    <row r="26" spans="21:23" ht="15" customHeight="1" x14ac:dyDescent="0.25">
      <c r="U26" s="77"/>
      <c r="V26" s="77"/>
      <c r="W26" s="77"/>
    </row>
    <row r="27" spans="21:23" ht="15" customHeight="1" x14ac:dyDescent="0.25">
      <c r="U27" s="77"/>
      <c r="V27" s="77"/>
      <c r="W27" s="77"/>
    </row>
    <row r="28" spans="21:23" ht="15" customHeight="1" x14ac:dyDescent="0.25">
      <c r="U28" s="77"/>
      <c r="V28" s="77"/>
      <c r="W28" s="77"/>
    </row>
  </sheetData>
  <mergeCells count="7">
    <mergeCell ref="Q1:R1"/>
    <mergeCell ref="A3:A13"/>
    <mergeCell ref="A1:C2"/>
    <mergeCell ref="E1:F1"/>
    <mergeCell ref="G1:H1"/>
    <mergeCell ref="J1:K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outlinePr summaryBelow="0" summaryRight="0"/>
  </sheetPr>
  <dimension ref="A1:AL46"/>
  <sheetViews>
    <sheetView zoomScale="84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Q14" sqref="Q14"/>
    </sheetView>
  </sheetViews>
  <sheetFormatPr defaultColWidth="17.42578125" defaultRowHeight="15" customHeight="1" x14ac:dyDescent="0.25"/>
  <cols>
    <col min="1" max="1" width="7.5703125" customWidth="1"/>
    <col min="2" max="2" width="24" bestFit="1" customWidth="1"/>
    <col min="3" max="3" width="12.5703125" bestFit="1" customWidth="1"/>
    <col min="4" max="4" width="6.42578125" customWidth="1"/>
    <col min="5" max="5" width="12" customWidth="1"/>
    <col min="6" max="11" width="13" customWidth="1"/>
    <col min="12" max="19" width="14.42578125" customWidth="1"/>
    <col min="20" max="20" width="15.5703125" customWidth="1"/>
    <col min="21" max="21" width="25.140625" bestFit="1" customWidth="1"/>
  </cols>
  <sheetData>
    <row r="1" spans="1:21" ht="15" customHeight="1" x14ac:dyDescent="0.25">
      <c r="A1" s="45" t="s">
        <v>0</v>
      </c>
      <c r="B1" s="46"/>
      <c r="C1" s="47"/>
      <c r="D1" s="1"/>
      <c r="E1" s="40" t="s">
        <v>1</v>
      </c>
      <c r="F1" s="41"/>
      <c r="G1" s="40" t="s">
        <v>2</v>
      </c>
      <c r="H1" s="41"/>
      <c r="I1" s="2" t="s">
        <v>3</v>
      </c>
      <c r="J1" s="40" t="s">
        <v>4</v>
      </c>
      <c r="K1" s="41"/>
      <c r="L1" s="35" t="s">
        <v>6</v>
      </c>
      <c r="M1" s="1" t="s">
        <v>5</v>
      </c>
      <c r="N1" s="35" t="s">
        <v>6</v>
      </c>
      <c r="O1" s="40" t="s">
        <v>7</v>
      </c>
      <c r="P1" s="41"/>
      <c r="Q1" s="40" t="s">
        <v>8</v>
      </c>
      <c r="R1" s="41"/>
      <c r="S1" s="2" t="s">
        <v>9</v>
      </c>
      <c r="T1" s="53" t="s">
        <v>57</v>
      </c>
      <c r="U1" s="54"/>
    </row>
    <row r="2" spans="1:21" ht="15" customHeight="1" x14ac:dyDescent="0.25">
      <c r="A2" s="48"/>
      <c r="B2" s="49"/>
      <c r="C2" s="50"/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2" t="s">
        <v>25</v>
      </c>
      <c r="T2" s="55"/>
      <c r="U2" s="56"/>
    </row>
    <row r="3" spans="1:21" ht="15" customHeight="1" x14ac:dyDescent="0.25">
      <c r="A3" s="3"/>
      <c r="B3" s="4"/>
      <c r="C3" s="3"/>
      <c r="D3" s="3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7" t="s">
        <v>58</v>
      </c>
      <c r="U3" s="58"/>
    </row>
    <row r="4" spans="1:21" ht="15" customHeight="1" x14ac:dyDescent="0.25">
      <c r="A4" s="63" t="s">
        <v>59</v>
      </c>
      <c r="B4" s="9" t="str">
        <f>Prévision!B4</f>
        <v>PCB</v>
      </c>
      <c r="C4" s="10">
        <f t="shared" ref="C4:C23" si="0">SUM(E4:S4)</f>
        <v>1.0000000000000002</v>
      </c>
      <c r="D4" s="1"/>
      <c r="E4" s="11">
        <v>0.15</v>
      </c>
      <c r="F4" s="11">
        <v>0.15</v>
      </c>
      <c r="G4" s="11">
        <v>0.1</v>
      </c>
      <c r="H4" s="11">
        <v>0.15</v>
      </c>
      <c r="I4" s="11">
        <v>0.05</v>
      </c>
      <c r="J4" s="11"/>
      <c r="K4" s="11">
        <v>0.05</v>
      </c>
      <c r="L4" s="11">
        <v>0.25</v>
      </c>
      <c r="M4" s="11"/>
      <c r="N4" s="11"/>
      <c r="O4" s="11">
        <v>0</v>
      </c>
      <c r="P4" s="11"/>
      <c r="Q4" s="11"/>
      <c r="R4" s="11">
        <v>0.1</v>
      </c>
      <c r="S4" s="29"/>
      <c r="T4" s="59"/>
      <c r="U4" s="60"/>
    </row>
    <row r="5" spans="1:21" ht="15" customHeight="1" x14ac:dyDescent="0.25">
      <c r="A5" s="43"/>
      <c r="B5" s="9" t="str">
        <f>Prévision!B5</f>
        <v>Arduino</v>
      </c>
      <c r="C5" s="10">
        <f t="shared" si="0"/>
        <v>1</v>
      </c>
      <c r="D5" s="1"/>
      <c r="E5" s="11"/>
      <c r="F5" s="11"/>
      <c r="G5" s="11"/>
      <c r="H5" s="11"/>
      <c r="I5" s="11"/>
      <c r="J5" s="11"/>
      <c r="K5" s="11">
        <v>0.05</v>
      </c>
      <c r="L5" s="11">
        <v>0.3</v>
      </c>
      <c r="M5" s="11"/>
      <c r="N5" s="11"/>
      <c r="O5" s="11">
        <v>0.45</v>
      </c>
      <c r="P5" s="11"/>
      <c r="Q5" s="11"/>
      <c r="R5" s="11">
        <v>0.2</v>
      </c>
      <c r="S5" s="29"/>
      <c r="T5" s="31"/>
      <c r="U5" s="32"/>
    </row>
    <row r="6" spans="1:21" ht="15" customHeight="1" x14ac:dyDescent="0.25">
      <c r="A6" s="43"/>
      <c r="B6" s="9" t="str">
        <f>Prévision!B6</f>
        <v>Réunion</v>
      </c>
      <c r="C6" s="10">
        <f t="shared" si="0"/>
        <v>0.99700000000000022</v>
      </c>
      <c r="D6" s="1"/>
      <c r="E6" s="11">
        <v>6.7000000000000004E-2</v>
      </c>
      <c r="F6" s="11">
        <v>7.0000000000000007E-2</v>
      </c>
      <c r="G6" s="11">
        <v>7.0000000000000007E-2</v>
      </c>
      <c r="H6" s="11">
        <v>7.0000000000000007E-2</v>
      </c>
      <c r="I6" s="11">
        <v>7.0000000000000007E-2</v>
      </c>
      <c r="J6" s="11">
        <v>7.0000000000000007E-2</v>
      </c>
      <c r="K6" s="11">
        <v>7.0000000000000007E-2</v>
      </c>
      <c r="L6" s="11">
        <v>7.0000000000000007E-2</v>
      </c>
      <c r="M6" s="11">
        <v>7.0000000000000007E-2</v>
      </c>
      <c r="N6" s="11">
        <v>7.0000000000000007E-2</v>
      </c>
      <c r="O6" s="11">
        <v>7.0000000000000007E-2</v>
      </c>
      <c r="P6" s="11">
        <v>7.0000000000000007E-2</v>
      </c>
      <c r="Q6" s="11">
        <v>7.0000000000000007E-2</v>
      </c>
      <c r="R6" s="11">
        <v>0.09</v>
      </c>
      <c r="S6" s="29"/>
      <c r="T6" s="31"/>
      <c r="U6" s="32"/>
    </row>
    <row r="7" spans="1:21" ht="15" customHeight="1" x14ac:dyDescent="0.25">
      <c r="A7" s="43"/>
      <c r="B7" s="9" t="str">
        <f>Prévision!B7</f>
        <v>Rapport</v>
      </c>
      <c r="C7" s="10">
        <f t="shared" si="0"/>
        <v>1</v>
      </c>
      <c r="D7" s="1"/>
      <c r="E7" s="11"/>
      <c r="F7" s="11"/>
      <c r="G7" s="11"/>
      <c r="H7" s="11"/>
      <c r="I7" s="11"/>
      <c r="J7" s="11">
        <v>0.02</v>
      </c>
      <c r="K7" s="11">
        <v>0.98</v>
      </c>
      <c r="L7" s="11"/>
      <c r="M7" s="11"/>
      <c r="N7" s="11"/>
      <c r="O7" s="11"/>
      <c r="P7" s="11"/>
      <c r="Q7" s="11"/>
      <c r="R7" s="11"/>
      <c r="S7" s="29"/>
      <c r="T7" s="31"/>
      <c r="U7" s="32"/>
    </row>
    <row r="8" spans="1:21" ht="15" customHeight="1" x14ac:dyDescent="0.25">
      <c r="A8" s="43"/>
      <c r="B8" s="9" t="str">
        <f>Prévision!B8</f>
        <v>Contrat d'équipe</v>
      </c>
      <c r="C8" s="10">
        <f t="shared" si="0"/>
        <v>1</v>
      </c>
      <c r="D8" s="1"/>
      <c r="E8" s="11"/>
      <c r="F8" s="11">
        <v>1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29"/>
      <c r="T8" s="31"/>
      <c r="U8" s="32"/>
    </row>
    <row r="9" spans="1:21" ht="15" customHeight="1" x14ac:dyDescent="0.25">
      <c r="A9" s="43"/>
      <c r="B9" s="9" t="str">
        <f>Prévision!B9</f>
        <v>Avancement Courbe S</v>
      </c>
      <c r="C9" s="10">
        <f t="shared" si="0"/>
        <v>1.0009999999999999</v>
      </c>
      <c r="D9" s="1"/>
      <c r="E9" s="11"/>
      <c r="F9" s="11">
        <v>0.15</v>
      </c>
      <c r="G9" s="11">
        <v>0.2</v>
      </c>
      <c r="H9" s="11">
        <v>0</v>
      </c>
      <c r="I9" s="11">
        <v>0</v>
      </c>
      <c r="J9" s="11">
        <v>0</v>
      </c>
      <c r="K9" s="39">
        <v>0</v>
      </c>
      <c r="L9" s="11">
        <f>6.7%*3</f>
        <v>0.20100000000000001</v>
      </c>
      <c r="M9" s="11"/>
      <c r="N9" s="11"/>
      <c r="O9" s="11">
        <v>0.2</v>
      </c>
      <c r="P9" s="11"/>
      <c r="Q9" s="11"/>
      <c r="R9" s="11">
        <v>0.25</v>
      </c>
      <c r="S9" s="29"/>
      <c r="T9" s="61" t="s">
        <v>60</v>
      </c>
      <c r="U9" s="62"/>
    </row>
    <row r="10" spans="1:21" ht="15" customHeight="1" x14ac:dyDescent="0.25">
      <c r="A10" s="43"/>
      <c r="B10" s="9" t="str">
        <f>Prévision!B10</f>
        <v>Boitier</v>
      </c>
      <c r="C10" s="10">
        <f t="shared" si="0"/>
        <v>1</v>
      </c>
      <c r="D10" s="1"/>
      <c r="E10" s="11"/>
      <c r="F10" s="11"/>
      <c r="G10" s="11">
        <v>7.0000000000000007E-2</v>
      </c>
      <c r="H10" s="11"/>
      <c r="I10" s="11"/>
      <c r="J10" s="11">
        <v>0.43</v>
      </c>
      <c r="K10" s="11">
        <v>0.25</v>
      </c>
      <c r="L10" s="11">
        <v>0.23</v>
      </c>
      <c r="M10" s="11"/>
      <c r="N10" s="11"/>
      <c r="O10" s="11"/>
      <c r="P10" s="11"/>
      <c r="Q10" s="11"/>
      <c r="R10" s="11">
        <v>0.02</v>
      </c>
      <c r="S10" s="29"/>
      <c r="T10" s="31"/>
      <c r="U10" s="32"/>
    </row>
    <row r="11" spans="1:21" ht="15" customHeight="1" x14ac:dyDescent="0.25">
      <c r="A11" s="43"/>
      <c r="B11" s="9" t="str">
        <f>Prévision!B11</f>
        <v>Module 1 (Joystick Snake)</v>
      </c>
      <c r="C11" s="10">
        <f t="shared" si="0"/>
        <v>1</v>
      </c>
      <c r="D11" s="1"/>
      <c r="E11" s="11"/>
      <c r="F11" s="11"/>
      <c r="G11" s="11"/>
      <c r="H11" s="11"/>
      <c r="I11" s="11"/>
      <c r="J11" s="11">
        <v>0.8</v>
      </c>
      <c r="K11" s="11">
        <v>0.05</v>
      </c>
      <c r="L11" s="39"/>
      <c r="M11" s="11"/>
      <c r="N11" s="11">
        <v>0.1</v>
      </c>
      <c r="O11" s="11"/>
      <c r="P11" s="11"/>
      <c r="Q11" s="11">
        <v>0.05</v>
      </c>
      <c r="R11" s="11"/>
      <c r="S11" s="29"/>
      <c r="T11" s="71"/>
      <c r="U11" s="72"/>
    </row>
    <row r="12" spans="1:21" ht="15" customHeight="1" x14ac:dyDescent="0.25">
      <c r="A12" s="43"/>
      <c r="B12" s="9" t="str">
        <f>Prévision!B12</f>
        <v>Module 2 (Joystick Simon)</v>
      </c>
      <c r="C12" s="10">
        <f t="shared" si="0"/>
        <v>0.05</v>
      </c>
      <c r="D12" s="1"/>
      <c r="E12" s="11"/>
      <c r="F12" s="11"/>
      <c r="G12" s="11"/>
      <c r="H12" s="11"/>
      <c r="I12" s="11"/>
      <c r="J12" s="11"/>
      <c r="K12" s="11">
        <v>0.05</v>
      </c>
      <c r="L12" s="11"/>
      <c r="M12" s="11"/>
      <c r="N12" s="11"/>
      <c r="O12" s="11"/>
      <c r="P12" s="11"/>
      <c r="Q12" s="11"/>
      <c r="R12" s="11"/>
      <c r="S12" s="29"/>
      <c r="T12" s="75" t="s">
        <v>130</v>
      </c>
      <c r="U12" s="76"/>
    </row>
    <row r="13" spans="1:21" ht="15" customHeight="1" x14ac:dyDescent="0.25">
      <c r="A13" s="43"/>
      <c r="B13" s="9" t="str">
        <f>Prévision!B13</f>
        <v>Module 3 (Accéléromètre)</v>
      </c>
      <c r="C13" s="10">
        <f t="shared" si="0"/>
        <v>1</v>
      </c>
      <c r="D13" s="1"/>
      <c r="E13" s="11"/>
      <c r="F13" s="11"/>
      <c r="G13" s="11">
        <v>0.05</v>
      </c>
      <c r="H13" s="11"/>
      <c r="I13" s="11">
        <v>0.15</v>
      </c>
      <c r="J13" s="11">
        <v>0.15</v>
      </c>
      <c r="K13" s="11">
        <v>0.1</v>
      </c>
      <c r="L13" s="11"/>
      <c r="M13" s="11"/>
      <c r="N13" s="11"/>
      <c r="O13" s="11">
        <v>0.15</v>
      </c>
      <c r="P13" s="11"/>
      <c r="Q13" s="11"/>
      <c r="R13" s="11">
        <v>0.4</v>
      </c>
      <c r="S13" s="29"/>
      <c r="T13" s="73"/>
      <c r="U13" s="74"/>
    </row>
    <row r="14" spans="1:21" ht="15" customHeight="1" x14ac:dyDescent="0.25">
      <c r="A14" s="43"/>
      <c r="B14" s="9" t="str">
        <f>Prévision!B14</f>
        <v>Module 4 (Fils/DELs)</v>
      </c>
      <c r="C14" s="10">
        <f t="shared" si="0"/>
        <v>0.99999999999999989</v>
      </c>
      <c r="D14" s="1"/>
      <c r="E14" s="11"/>
      <c r="F14" s="11"/>
      <c r="G14" s="11">
        <v>0.6</v>
      </c>
      <c r="H14" s="11"/>
      <c r="I14" s="11"/>
      <c r="J14" s="11"/>
      <c r="K14" s="11"/>
      <c r="L14" s="11">
        <v>0.1</v>
      </c>
      <c r="M14" s="11"/>
      <c r="N14" s="11"/>
      <c r="O14" s="11"/>
      <c r="P14" s="11">
        <v>0.1</v>
      </c>
      <c r="Q14" s="11">
        <v>0.1</v>
      </c>
      <c r="R14" s="11">
        <v>0.1</v>
      </c>
      <c r="S14" s="29"/>
      <c r="T14" s="31"/>
      <c r="U14" s="32"/>
    </row>
    <row r="15" spans="1:21" ht="15" customHeight="1" x14ac:dyDescent="0.25">
      <c r="A15" s="43"/>
      <c r="B15" s="9" t="str">
        <f>Prévision!B15</f>
        <v>Module 5 (Simon/DELs)</v>
      </c>
      <c r="C15" s="10">
        <f t="shared" si="0"/>
        <v>1</v>
      </c>
      <c r="D15" s="1"/>
      <c r="E15" s="11"/>
      <c r="F15" s="11"/>
      <c r="G15" s="11"/>
      <c r="H15" s="11"/>
      <c r="I15" s="11"/>
      <c r="J15" s="11">
        <v>0.5</v>
      </c>
      <c r="K15" s="11">
        <v>0.1</v>
      </c>
      <c r="L15" s="11">
        <v>0.1</v>
      </c>
      <c r="M15" s="11"/>
      <c r="N15" s="11"/>
      <c r="O15" s="11"/>
      <c r="P15" s="11"/>
      <c r="Q15" s="11">
        <v>0.1</v>
      </c>
      <c r="R15" s="11">
        <v>0.2</v>
      </c>
      <c r="S15" s="29"/>
      <c r="T15" s="31"/>
      <c r="U15" s="32"/>
    </row>
    <row r="16" spans="1:21" ht="15" customHeight="1" x14ac:dyDescent="0.25">
      <c r="A16" s="43"/>
      <c r="B16" s="9" t="str">
        <f>Prévision!B16</f>
        <v>Module 6 (LCD/Timer)</v>
      </c>
      <c r="C16" s="10">
        <f t="shared" si="0"/>
        <v>1</v>
      </c>
      <c r="D16" s="1"/>
      <c r="E16" s="11"/>
      <c r="F16" s="11"/>
      <c r="G16" s="11"/>
      <c r="H16" s="11"/>
      <c r="I16" s="11">
        <v>0.2</v>
      </c>
      <c r="J16" s="11">
        <v>0.1</v>
      </c>
      <c r="K16" s="11">
        <v>0.2</v>
      </c>
      <c r="L16" s="11"/>
      <c r="M16" s="11"/>
      <c r="N16" s="11"/>
      <c r="O16" s="11"/>
      <c r="P16" s="11"/>
      <c r="Q16" s="11">
        <v>0.15</v>
      </c>
      <c r="R16" s="11">
        <v>0.35</v>
      </c>
      <c r="S16" s="29"/>
      <c r="T16" s="31"/>
      <c r="U16" s="32"/>
    </row>
    <row r="17" spans="1:38" ht="15" customHeight="1" x14ac:dyDescent="0.25">
      <c r="A17" s="43"/>
      <c r="B17" s="9" t="str">
        <f>Prévision!B17</f>
        <v>Module 7 (Bargraph/shake)</v>
      </c>
      <c r="C17" s="10">
        <f t="shared" si="0"/>
        <v>1</v>
      </c>
      <c r="D17" s="1"/>
      <c r="E17" s="11"/>
      <c r="F17" s="11"/>
      <c r="G17" s="11">
        <v>0.1</v>
      </c>
      <c r="H17" s="11"/>
      <c r="I17" s="11">
        <v>0.1</v>
      </c>
      <c r="J17" s="11">
        <v>0.2</v>
      </c>
      <c r="K17" s="11">
        <v>0.2</v>
      </c>
      <c r="L17" s="11"/>
      <c r="M17" s="11"/>
      <c r="N17" s="11"/>
      <c r="O17" s="11"/>
      <c r="P17" s="11"/>
      <c r="Q17" s="11"/>
      <c r="R17" s="11">
        <v>0.4</v>
      </c>
      <c r="S17" s="29"/>
      <c r="T17" s="31"/>
      <c r="U17" s="32"/>
    </row>
    <row r="18" spans="1:38" ht="15" customHeight="1" x14ac:dyDescent="0.25">
      <c r="A18" s="43"/>
      <c r="B18" s="9" t="str">
        <f>Prévision!B18</f>
        <v>Module 8 (Moteur vibrant)</v>
      </c>
      <c r="C18" s="10">
        <f t="shared" si="0"/>
        <v>1</v>
      </c>
      <c r="D18" s="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>
        <v>0.5</v>
      </c>
      <c r="R18" s="11">
        <v>0.5</v>
      </c>
      <c r="S18" s="29"/>
      <c r="T18" s="31"/>
      <c r="U18" s="32"/>
    </row>
    <row r="19" spans="1:38" ht="15" customHeight="1" x14ac:dyDescent="0.25">
      <c r="A19" s="43"/>
      <c r="B19" s="9" t="str">
        <f>Prévision!B19</f>
        <v>Module 10 (Potentiomètre)</v>
      </c>
      <c r="C19" s="10">
        <f t="shared" si="0"/>
        <v>1</v>
      </c>
      <c r="D19" s="1"/>
      <c r="E19" s="11"/>
      <c r="F19" s="11"/>
      <c r="G19" s="11"/>
      <c r="H19" s="11"/>
      <c r="I19" s="11">
        <v>0.05</v>
      </c>
      <c r="J19" s="11">
        <v>0.05</v>
      </c>
      <c r="K19" s="11">
        <v>0.05</v>
      </c>
      <c r="L19" s="11"/>
      <c r="M19" s="11"/>
      <c r="N19" s="11">
        <v>0.3</v>
      </c>
      <c r="O19" s="11">
        <v>0.15</v>
      </c>
      <c r="P19" s="11">
        <v>0.15</v>
      </c>
      <c r="Q19" s="11">
        <v>0.05</v>
      </c>
      <c r="R19" s="11">
        <v>0.2</v>
      </c>
      <c r="S19" s="29"/>
      <c r="T19" s="31"/>
      <c r="U19" s="32"/>
    </row>
    <row r="20" spans="1:38" ht="15" customHeight="1" x14ac:dyDescent="0.25">
      <c r="A20" s="43"/>
      <c r="B20" s="9" t="str">
        <f>Prévision!B20</f>
        <v xml:space="preserve">Communication </v>
      </c>
      <c r="C20" s="10">
        <f t="shared" si="0"/>
        <v>1</v>
      </c>
      <c r="D20" s="1"/>
      <c r="E20" s="11"/>
      <c r="F20" s="11"/>
      <c r="G20" s="11"/>
      <c r="H20" s="11"/>
      <c r="I20" s="11"/>
      <c r="J20" s="11"/>
      <c r="K20" s="11"/>
      <c r="L20" s="11"/>
      <c r="M20" s="11"/>
      <c r="N20" s="11">
        <v>0.8</v>
      </c>
      <c r="O20" s="11">
        <v>0.15</v>
      </c>
      <c r="P20" s="11"/>
      <c r="Q20" s="11">
        <v>0.05</v>
      </c>
      <c r="R20" s="11"/>
      <c r="S20" s="29"/>
      <c r="T20" s="31"/>
      <c r="U20" s="32"/>
    </row>
    <row r="21" spans="1:38" ht="15" customHeight="1" x14ac:dyDescent="0.25">
      <c r="A21" s="43"/>
      <c r="B21" s="9" t="str">
        <f>Prévision!B21</f>
        <v>Interface utilisateur</v>
      </c>
      <c r="C21" s="10">
        <f t="shared" si="0"/>
        <v>1</v>
      </c>
      <c r="D21" s="1"/>
      <c r="E21" s="11"/>
      <c r="F21" s="11"/>
      <c r="G21" s="11">
        <v>0.01</v>
      </c>
      <c r="H21" s="11"/>
      <c r="I21" s="11">
        <v>0.09</v>
      </c>
      <c r="J21" s="11"/>
      <c r="K21" s="11">
        <v>0.05</v>
      </c>
      <c r="L21" s="11"/>
      <c r="M21" s="11"/>
      <c r="N21" s="11">
        <v>0.05</v>
      </c>
      <c r="O21" s="11"/>
      <c r="P21" s="11"/>
      <c r="Q21" s="11"/>
      <c r="R21" s="11">
        <v>0.8</v>
      </c>
      <c r="S21" s="29"/>
      <c r="T21" s="31"/>
      <c r="U21" s="32"/>
    </row>
    <row r="22" spans="1:38" ht="15" customHeight="1" x14ac:dyDescent="0.25">
      <c r="A22" s="43"/>
      <c r="B22" s="9" t="str">
        <f>Prévision!B22</f>
        <v>Lien backend-interface</v>
      </c>
      <c r="C22" s="10">
        <f>SUM(E22:S22)</f>
        <v>1</v>
      </c>
      <c r="D22" s="1"/>
      <c r="E22" s="11"/>
      <c r="F22" s="11"/>
      <c r="G22" s="11"/>
      <c r="H22" s="11"/>
      <c r="I22" s="11"/>
      <c r="J22" s="11"/>
      <c r="K22" s="11">
        <v>0.2</v>
      </c>
      <c r="L22" s="11"/>
      <c r="M22" s="11"/>
      <c r="N22" s="11"/>
      <c r="O22" s="11"/>
      <c r="P22" s="11">
        <v>0.2</v>
      </c>
      <c r="Q22" s="11">
        <v>0.3</v>
      </c>
      <c r="R22" s="11">
        <v>0.3</v>
      </c>
      <c r="S22" s="29"/>
      <c r="T22" s="31"/>
      <c r="U22" s="32"/>
    </row>
    <row r="23" spans="1:38" ht="15" customHeight="1" x14ac:dyDescent="0.25">
      <c r="A23" s="43"/>
      <c r="B23" s="9" t="str">
        <f>Prévision!B23</f>
        <v>Détecteur de muon</v>
      </c>
      <c r="C23" s="10">
        <f t="shared" si="0"/>
        <v>1</v>
      </c>
      <c r="D23" s="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>
        <v>1</v>
      </c>
      <c r="S23" s="29"/>
      <c r="T23" s="31"/>
      <c r="U23" s="32"/>
    </row>
    <row r="24" spans="1:38" ht="15" customHeight="1" x14ac:dyDescent="0.25">
      <c r="A24" s="44"/>
      <c r="B24" s="10" t="s">
        <v>47</v>
      </c>
      <c r="C24" s="10">
        <f>MAX(E24:S24)</f>
        <v>0.99418181818181817</v>
      </c>
      <c r="D24" s="7">
        <v>0</v>
      </c>
      <c r="E24" s="10">
        <f>E46/Prévision!$C$24</f>
        <v>3.885561497326203E-2</v>
      </c>
      <c r="F24" s="10">
        <f>F46/Prévision!$C$24</f>
        <v>8.5433155080213902E-2</v>
      </c>
      <c r="G24" s="10">
        <f>G46/Prévision!$C$24</f>
        <v>0.13269518716577541</v>
      </c>
      <c r="H24" s="10">
        <f>H46/Prévision!$C$24</f>
        <v>0.17232085561497326</v>
      </c>
      <c r="I24" s="10">
        <f>I46/Prévision!$C$24</f>
        <v>0.21847058823529411</v>
      </c>
      <c r="J24" s="10">
        <f>J46/Prévision!$C$24</f>
        <v>0.25837433155080214</v>
      </c>
      <c r="K24" s="10">
        <f>K46/Prévision!$C$24</f>
        <v>0.3154866310160428</v>
      </c>
      <c r="L24" s="10">
        <f>L46/Prévision!$C$24</f>
        <v>0.38526203208556148</v>
      </c>
      <c r="M24" s="10">
        <f>M46/Prévision!$C$24</f>
        <v>0.40322994652406419</v>
      </c>
      <c r="N24" s="10">
        <f>N46/Prévision!$C$24</f>
        <v>0.43322994652406416</v>
      </c>
      <c r="O24" s="10">
        <f>O46/Prévision!$C$24</f>
        <v>0.46627807486631018</v>
      </c>
      <c r="P24" s="10">
        <f>P46/Prévision!$C$24</f>
        <v>0.49831016042780751</v>
      </c>
      <c r="Q24" s="10">
        <f>Q46/Prévision!$C$24</f>
        <v>0.54087700534759353</v>
      </c>
      <c r="R24" s="10">
        <f>R46/Prévision!$C$24</f>
        <v>0.99418181818181817</v>
      </c>
      <c r="S24" s="30">
        <f>S46/Prévision!$C$24</f>
        <v>0.99418181818181817</v>
      </c>
      <c r="T24" s="33"/>
      <c r="U24" s="34"/>
    </row>
    <row r="25" spans="1:38" ht="15" customHeight="1" x14ac:dyDescent="0.25">
      <c r="A25" s="3"/>
      <c r="B25" s="4"/>
      <c r="C25" s="3"/>
      <c r="D25" s="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38" ht="15" customHeight="1" x14ac:dyDescent="0.75">
      <c r="A26" s="64" t="s">
        <v>61</v>
      </c>
      <c r="B26" s="6" t="str">
        <f t="shared" ref="B26:B45" si="1">B4</f>
        <v>PCB</v>
      </c>
      <c r="C26" s="21">
        <f t="shared" ref="C26:C45" si="2">SUM(E26:S26)</f>
        <v>13500</v>
      </c>
      <c r="D26" s="1"/>
      <c r="E26" s="8">
        <f>E4*Prévision!$C4</f>
        <v>2025</v>
      </c>
      <c r="F26" s="8">
        <f>F4*Prévision!$C4</f>
        <v>2025</v>
      </c>
      <c r="G26" s="8">
        <f>G4*Prévision!$C4</f>
        <v>1350</v>
      </c>
      <c r="H26" s="8">
        <f>H4*Prévision!$C4</f>
        <v>2025</v>
      </c>
      <c r="I26" s="8">
        <f>I4*Prévision!$C4</f>
        <v>675</v>
      </c>
      <c r="J26" s="8">
        <f>J4*Prévision!$C4</f>
        <v>0</v>
      </c>
      <c r="K26" s="8">
        <f>K4*Prévision!$C4</f>
        <v>675</v>
      </c>
      <c r="L26" s="8">
        <f>L4*Prévision!$C4</f>
        <v>3375</v>
      </c>
      <c r="M26" s="8">
        <f>M4*Prévision!$C4</f>
        <v>0</v>
      </c>
      <c r="N26" s="8">
        <f>N4*Prévision!$C4</f>
        <v>0</v>
      </c>
      <c r="O26" s="8">
        <f>O4*Prévision!$C4</f>
        <v>0</v>
      </c>
      <c r="P26" s="8">
        <f>P4*Prévision!$C4</f>
        <v>0</v>
      </c>
      <c r="Q26" s="8">
        <f>Q4*Prévision!$C4</f>
        <v>0</v>
      </c>
      <c r="R26" s="8">
        <f>R4*Prévision!$C4</f>
        <v>1350</v>
      </c>
      <c r="S26" s="8">
        <f>S4*Prévision!$C4</f>
        <v>0</v>
      </c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</row>
    <row r="27" spans="1:38" ht="15" customHeight="1" x14ac:dyDescent="0.75">
      <c r="A27" s="43"/>
      <c r="B27" s="6" t="str">
        <f t="shared" si="1"/>
        <v>Arduino</v>
      </c>
      <c r="C27" s="21">
        <f t="shared" si="2"/>
        <v>1500</v>
      </c>
      <c r="D27" s="1"/>
      <c r="E27" s="8">
        <f>E5*Prévision!$C5</f>
        <v>0</v>
      </c>
      <c r="F27" s="8">
        <f>F5*Prévision!$C5</f>
        <v>0</v>
      </c>
      <c r="G27" s="8">
        <f>G5*Prévision!$C5</f>
        <v>0</v>
      </c>
      <c r="H27" s="8">
        <f>H5*Prévision!$C5</f>
        <v>0</v>
      </c>
      <c r="I27" s="8">
        <f>I5*Prévision!$C5</f>
        <v>0</v>
      </c>
      <c r="J27" s="8">
        <f>J5*Prévision!$C5</f>
        <v>0</v>
      </c>
      <c r="K27" s="8">
        <f>K5*Prévision!$C5</f>
        <v>75</v>
      </c>
      <c r="L27" s="8">
        <f>L5*Prévision!$C5</f>
        <v>450</v>
      </c>
      <c r="M27" s="8">
        <f>M5*Prévision!$C5</f>
        <v>0</v>
      </c>
      <c r="N27" s="8">
        <f>N5*Prévision!$C5</f>
        <v>0</v>
      </c>
      <c r="O27" s="8">
        <f>O5*Prévision!$C5</f>
        <v>675</v>
      </c>
      <c r="P27" s="8">
        <f>P5*Prévision!$C5</f>
        <v>0</v>
      </c>
      <c r="Q27" s="8">
        <f>Q5*Prévision!$C5</f>
        <v>0</v>
      </c>
      <c r="R27" s="8">
        <f>R5*Prévision!$C5</f>
        <v>300</v>
      </c>
      <c r="S27" s="8">
        <f>S5*Prévision!$C5</f>
        <v>0</v>
      </c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</row>
    <row r="28" spans="1:38" ht="15" customHeight="1" x14ac:dyDescent="0.75">
      <c r="A28" s="43"/>
      <c r="B28" s="6" t="str">
        <f t="shared" si="1"/>
        <v>Réunion</v>
      </c>
      <c r="C28" s="21">
        <f t="shared" si="2"/>
        <v>23928</v>
      </c>
      <c r="D28" s="1"/>
      <c r="E28" s="8">
        <f>E6*Prévision!$C6</f>
        <v>1608</v>
      </c>
      <c r="F28" s="8">
        <f>F6*Prévision!$C6</f>
        <v>1680.0000000000002</v>
      </c>
      <c r="G28" s="8">
        <f>G6*Prévision!$C6</f>
        <v>1680.0000000000002</v>
      </c>
      <c r="H28" s="8">
        <f>H6*Prévision!$C6</f>
        <v>1680.0000000000002</v>
      </c>
      <c r="I28" s="8">
        <f>I6*Prévision!$C6</f>
        <v>1680.0000000000002</v>
      </c>
      <c r="J28" s="8">
        <f>J6*Prévision!$C6</f>
        <v>1680.0000000000002</v>
      </c>
      <c r="K28" s="8">
        <f>K6*Prévision!$C6</f>
        <v>1680.0000000000002</v>
      </c>
      <c r="L28" s="8">
        <f>L6*Prévision!$C6</f>
        <v>1680.0000000000002</v>
      </c>
      <c r="M28" s="8">
        <f>M6*Prévision!$C6</f>
        <v>1680.0000000000002</v>
      </c>
      <c r="N28" s="8">
        <f>N6*Prévision!$C6</f>
        <v>1680.0000000000002</v>
      </c>
      <c r="O28" s="8">
        <f>O6*Prévision!$C6</f>
        <v>1680.0000000000002</v>
      </c>
      <c r="P28" s="8">
        <f>P6*Prévision!$C6</f>
        <v>1680.0000000000002</v>
      </c>
      <c r="Q28" s="8">
        <f>Q6*Prévision!$C6</f>
        <v>1680.0000000000002</v>
      </c>
      <c r="R28" s="8">
        <f>R6*Prévision!$C6</f>
        <v>2160</v>
      </c>
      <c r="S28" s="8">
        <f>S6*Prévision!$C6</f>
        <v>0</v>
      </c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</row>
    <row r="29" spans="1:38" ht="15" customHeight="1" x14ac:dyDescent="0.75">
      <c r="A29" s="43"/>
      <c r="B29" s="6" t="str">
        <f t="shared" si="1"/>
        <v>Rapport</v>
      </c>
      <c r="C29" s="21">
        <f t="shared" si="2"/>
        <v>0</v>
      </c>
      <c r="D29" s="1"/>
      <c r="E29" s="8">
        <f>E7*Prévision!$C7</f>
        <v>0</v>
      </c>
      <c r="F29" s="8">
        <f>F7*Prévision!$C7</f>
        <v>0</v>
      </c>
      <c r="G29" s="8">
        <f>G7*Prévision!$C7</f>
        <v>0</v>
      </c>
      <c r="H29" s="8">
        <f>H7*Prévision!$C7</f>
        <v>0</v>
      </c>
      <c r="I29" s="8">
        <f>I7*Prévision!$C7</f>
        <v>0</v>
      </c>
      <c r="J29" s="8">
        <f>J7*Prévision!$C7</f>
        <v>0</v>
      </c>
      <c r="K29" s="8">
        <f>K7*Prévision!$C7</f>
        <v>0</v>
      </c>
      <c r="L29" s="8">
        <f>L7*Prévision!$C7</f>
        <v>0</v>
      </c>
      <c r="M29" s="8">
        <f>M7*Prévision!$C7</f>
        <v>0</v>
      </c>
      <c r="N29" s="8">
        <f>N7*Prévision!$C7</f>
        <v>0</v>
      </c>
      <c r="O29" s="8">
        <f>O7*Prévision!$C7</f>
        <v>0</v>
      </c>
      <c r="P29" s="8">
        <f>P7*Prévision!$C7</f>
        <v>0</v>
      </c>
      <c r="Q29" s="8">
        <f>Q7*Prévision!$C7</f>
        <v>0</v>
      </c>
      <c r="R29" s="8">
        <f>R7*Prévision!$C7</f>
        <v>0</v>
      </c>
      <c r="S29" s="8">
        <f>S7*Prévision!$C7</f>
        <v>0</v>
      </c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</row>
    <row r="30" spans="1:38" ht="15" customHeight="1" x14ac:dyDescent="0.75">
      <c r="A30" s="43"/>
      <c r="B30" s="6" t="str">
        <f t="shared" si="1"/>
        <v>Contrat d'équipe</v>
      </c>
      <c r="C30" s="21">
        <f t="shared" si="2"/>
        <v>200</v>
      </c>
      <c r="D30" s="1"/>
      <c r="E30" s="8">
        <f>E8*Prévision!$C8</f>
        <v>0</v>
      </c>
      <c r="F30" s="8">
        <f>F8*Prévision!$C8</f>
        <v>200</v>
      </c>
      <c r="G30" s="8">
        <f>G8*Prévision!$C8</f>
        <v>0</v>
      </c>
      <c r="H30" s="8">
        <f>H8*Prévision!$C8</f>
        <v>0</v>
      </c>
      <c r="I30" s="8">
        <f>I8*Prévision!$C8</f>
        <v>0</v>
      </c>
      <c r="J30" s="8">
        <f>J8*Prévision!$C8</f>
        <v>0</v>
      </c>
      <c r="K30" s="8">
        <f>K8*Prévision!$C8</f>
        <v>0</v>
      </c>
      <c r="L30" s="8">
        <f>L8*Prévision!$C8</f>
        <v>0</v>
      </c>
      <c r="M30" s="8">
        <f>M8*Prévision!$C8</f>
        <v>0</v>
      </c>
      <c r="N30" s="8">
        <f>N8*Prévision!$C8</f>
        <v>0</v>
      </c>
      <c r="O30" s="8">
        <f>O8*Prévision!$C8</f>
        <v>0</v>
      </c>
      <c r="P30" s="8">
        <f>P8*Prévision!$C8</f>
        <v>0</v>
      </c>
      <c r="Q30" s="8">
        <f>Q8*Prévision!$C8</f>
        <v>0</v>
      </c>
      <c r="R30" s="8">
        <f>R8*Prévision!$C8</f>
        <v>0</v>
      </c>
      <c r="S30" s="8">
        <f>S8*Prévision!$C8</f>
        <v>0</v>
      </c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</row>
    <row r="31" spans="1:38" ht="15" customHeight="1" x14ac:dyDescent="0.75">
      <c r="A31" s="43"/>
      <c r="B31" s="6" t="str">
        <f t="shared" si="1"/>
        <v>Avancement Courbe S</v>
      </c>
      <c r="C31" s="21">
        <f t="shared" si="2"/>
        <v>3003</v>
      </c>
      <c r="D31" s="1"/>
      <c r="E31" s="8">
        <f>E9*Prévision!$C9</f>
        <v>0</v>
      </c>
      <c r="F31" s="8">
        <f>F9*Prévision!$C9</f>
        <v>450</v>
      </c>
      <c r="G31" s="8">
        <f>G9*Prévision!$C9</f>
        <v>600</v>
      </c>
      <c r="H31" s="8">
        <f>H9*Prévision!$C9</f>
        <v>0</v>
      </c>
      <c r="I31" s="8">
        <f>I9*Prévision!$C9</f>
        <v>0</v>
      </c>
      <c r="J31" s="8">
        <f>J9*Prévision!$C9</f>
        <v>0</v>
      </c>
      <c r="K31" s="8">
        <f>K9*Prévision!$C9</f>
        <v>0</v>
      </c>
      <c r="L31" s="8">
        <f>L9*Prévision!$C9</f>
        <v>603</v>
      </c>
      <c r="M31" s="8">
        <f>M9*Prévision!$C9</f>
        <v>0</v>
      </c>
      <c r="N31" s="8">
        <f>N9*Prévision!$C9</f>
        <v>0</v>
      </c>
      <c r="O31" s="8">
        <f>O9*Prévision!$C9</f>
        <v>600</v>
      </c>
      <c r="P31" s="8">
        <f>P9*Prévision!$C9</f>
        <v>0</v>
      </c>
      <c r="Q31" s="8">
        <f>Q9*Prévision!$C9</f>
        <v>0</v>
      </c>
      <c r="R31" s="8">
        <f>R9*Prévision!$C9</f>
        <v>750</v>
      </c>
      <c r="S31" s="8">
        <f>S9*Prévision!$C9</f>
        <v>0</v>
      </c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</row>
    <row r="32" spans="1:38" ht="15" customHeight="1" x14ac:dyDescent="0.75">
      <c r="A32" s="43"/>
      <c r="B32" s="6" t="str">
        <f t="shared" si="1"/>
        <v>Boitier</v>
      </c>
      <c r="C32" s="21">
        <f t="shared" si="2"/>
        <v>1200</v>
      </c>
      <c r="D32" s="1"/>
      <c r="E32" s="8">
        <f>E10*Prévision!$C10</f>
        <v>0</v>
      </c>
      <c r="F32" s="8">
        <f>F10*Prévision!$C10</f>
        <v>0</v>
      </c>
      <c r="G32" s="8">
        <f>G10*Prévision!$C10</f>
        <v>84.000000000000014</v>
      </c>
      <c r="H32" s="8">
        <f>H10*Prévision!$C10</f>
        <v>0</v>
      </c>
      <c r="I32" s="8">
        <f>I10*Prévision!$C10</f>
        <v>0</v>
      </c>
      <c r="J32" s="8">
        <f>J10*Prévision!$C10</f>
        <v>516</v>
      </c>
      <c r="K32" s="8">
        <f>K10*Prévision!$C10</f>
        <v>300</v>
      </c>
      <c r="L32" s="8">
        <f>L10*Prévision!$C10</f>
        <v>276</v>
      </c>
      <c r="M32" s="8">
        <f>M10*Prévision!$C10</f>
        <v>0</v>
      </c>
      <c r="N32" s="8">
        <f>N10*Prévision!$C10</f>
        <v>0</v>
      </c>
      <c r="O32" s="8">
        <f>O10*Prévision!$C10</f>
        <v>0</v>
      </c>
      <c r="P32" s="8">
        <f>P10*Prévision!$C10</f>
        <v>0</v>
      </c>
      <c r="Q32" s="8">
        <f>Q10*Prévision!$C10</f>
        <v>0</v>
      </c>
      <c r="R32" s="8">
        <f>R10*Prévision!$C10</f>
        <v>24</v>
      </c>
      <c r="S32" s="8">
        <f>S10*Prévision!$C10</f>
        <v>0</v>
      </c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</row>
    <row r="33" spans="1:38" ht="15" customHeight="1" x14ac:dyDescent="0.75">
      <c r="A33" s="43"/>
      <c r="B33" s="6" t="str">
        <f t="shared" si="1"/>
        <v>Module 1 (Joystick Snake)</v>
      </c>
      <c r="C33" s="21">
        <f t="shared" si="2"/>
        <v>1100</v>
      </c>
      <c r="D33" s="1"/>
      <c r="E33" s="8">
        <f>E11*Prévision!$C11</f>
        <v>0</v>
      </c>
      <c r="F33" s="8">
        <f>F11*Prévision!$C11</f>
        <v>0</v>
      </c>
      <c r="G33" s="8">
        <f>G11*Prévision!$C11</f>
        <v>0</v>
      </c>
      <c r="H33" s="8">
        <f>H11*Prévision!$C11</f>
        <v>0</v>
      </c>
      <c r="I33" s="8">
        <f>I11*Prévision!$C11</f>
        <v>0</v>
      </c>
      <c r="J33" s="8">
        <f>J11*Prévision!$C11</f>
        <v>880</v>
      </c>
      <c r="K33" s="8">
        <f>K11*Prévision!$C11</f>
        <v>55</v>
      </c>
      <c r="L33" s="8">
        <f>L11*Prévision!$C11</f>
        <v>0</v>
      </c>
      <c r="M33" s="8">
        <f>M11*Prévision!$C11</f>
        <v>0</v>
      </c>
      <c r="N33" s="8">
        <f>N11*Prévision!$C11</f>
        <v>110</v>
      </c>
      <c r="O33" s="8">
        <f>O11*Prévision!$C11</f>
        <v>0</v>
      </c>
      <c r="P33" s="8">
        <f>P11*Prévision!$C11</f>
        <v>0</v>
      </c>
      <c r="Q33" s="8">
        <f>Q11*Prévision!$C11</f>
        <v>55</v>
      </c>
      <c r="R33" s="8">
        <f>R11*Prévision!$C11</f>
        <v>0</v>
      </c>
      <c r="S33" s="8">
        <f>S11*Prévision!$C11</f>
        <v>0</v>
      </c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</row>
    <row r="34" spans="1:38" ht="15" customHeight="1" x14ac:dyDescent="0.75">
      <c r="A34" s="43"/>
      <c r="B34" s="6" t="str">
        <f t="shared" si="1"/>
        <v>Module 2 (Joystick Simon)</v>
      </c>
      <c r="C34" s="21">
        <f t="shared" si="2"/>
        <v>25</v>
      </c>
      <c r="D34" s="1"/>
      <c r="E34" s="8">
        <f>E12*Prévision!$C12</f>
        <v>0</v>
      </c>
      <c r="F34" s="8">
        <f>F12*Prévision!$C12</f>
        <v>0</v>
      </c>
      <c r="G34" s="8">
        <f>G12*Prévision!$C12</f>
        <v>0</v>
      </c>
      <c r="H34" s="8">
        <f>H12*Prévision!$C12</f>
        <v>0</v>
      </c>
      <c r="I34" s="8">
        <f>I12*Prévision!$C12</f>
        <v>0</v>
      </c>
      <c r="J34" s="8">
        <f>J12*Prévision!$C12</f>
        <v>0</v>
      </c>
      <c r="K34" s="8">
        <f>K12*Prévision!$C12</f>
        <v>25</v>
      </c>
      <c r="L34" s="8">
        <f>L12*Prévision!$C12</f>
        <v>0</v>
      </c>
      <c r="M34" s="8">
        <f>M12*Prévision!$C12</f>
        <v>0</v>
      </c>
      <c r="N34" s="8">
        <f>N12*Prévision!$C12</f>
        <v>0</v>
      </c>
      <c r="O34" s="8">
        <f>O12*Prévision!$C12</f>
        <v>0</v>
      </c>
      <c r="P34" s="8">
        <f>P12*Prévision!$C12</f>
        <v>0</v>
      </c>
      <c r="Q34" s="8">
        <f>Q12*Prévision!$C12</f>
        <v>0</v>
      </c>
      <c r="R34" s="8">
        <f>R12*Prévision!$C12</f>
        <v>0</v>
      </c>
      <c r="S34" s="8">
        <f>S12*Prévision!$C12</f>
        <v>0</v>
      </c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</row>
    <row r="35" spans="1:38" ht="15" customHeight="1" x14ac:dyDescent="0.25">
      <c r="A35" s="43"/>
      <c r="B35" s="6" t="str">
        <f t="shared" si="1"/>
        <v>Module 3 (Accéléromètre)</v>
      </c>
      <c r="C35" s="21">
        <f t="shared" si="2"/>
        <v>600</v>
      </c>
      <c r="D35" s="1"/>
      <c r="E35" s="8">
        <f>E13*Prévision!$C13</f>
        <v>0</v>
      </c>
      <c r="F35" s="8">
        <f>F13*Prévision!$C13</f>
        <v>0</v>
      </c>
      <c r="G35" s="8">
        <f>G13*Prévision!$C13</f>
        <v>30</v>
      </c>
      <c r="H35" s="8">
        <f>H13*Prévision!$C13</f>
        <v>0</v>
      </c>
      <c r="I35" s="8">
        <f>I13*Prévision!$C13</f>
        <v>90</v>
      </c>
      <c r="J35" s="8">
        <f>J13*Prévision!$C13</f>
        <v>90</v>
      </c>
      <c r="K35" s="8">
        <f>K13*Prévision!$C13</f>
        <v>60</v>
      </c>
      <c r="L35" s="8">
        <f>L13*Prévision!$C13</f>
        <v>0</v>
      </c>
      <c r="M35" s="8">
        <f>M13*Prévision!$C13</f>
        <v>0</v>
      </c>
      <c r="N35" s="8">
        <f>N13*Prévision!$C13</f>
        <v>0</v>
      </c>
      <c r="O35" s="8">
        <f>O13*Prévision!$C13</f>
        <v>90</v>
      </c>
      <c r="P35" s="8">
        <f>P13*Prévision!$C13</f>
        <v>0</v>
      </c>
      <c r="Q35" s="8">
        <f>Q13*Prévision!$C13</f>
        <v>0</v>
      </c>
      <c r="R35" s="8">
        <f>R13*Prévision!$C13</f>
        <v>240</v>
      </c>
      <c r="S35" s="8">
        <f>S13*Prévision!$C13</f>
        <v>0</v>
      </c>
    </row>
    <row r="36" spans="1:38" x14ac:dyDescent="0.25">
      <c r="A36" s="43"/>
      <c r="B36" s="6" t="str">
        <f t="shared" si="1"/>
        <v>Module 4 (Fils/DELs)</v>
      </c>
      <c r="C36" s="21">
        <f t="shared" si="2"/>
        <v>700</v>
      </c>
      <c r="D36" s="1"/>
      <c r="E36" s="8">
        <f>E14*Prévision!$C14</f>
        <v>0</v>
      </c>
      <c r="F36" s="8">
        <f>F14*Prévision!$C14</f>
        <v>0</v>
      </c>
      <c r="G36" s="8">
        <f>G14*Prévision!$C14</f>
        <v>420</v>
      </c>
      <c r="H36" s="8">
        <f>H14*Prévision!$C14</f>
        <v>0</v>
      </c>
      <c r="I36" s="8">
        <f>I14*Prévision!$C14</f>
        <v>0</v>
      </c>
      <c r="J36" s="8">
        <f>J14*Prévision!$C14</f>
        <v>0</v>
      </c>
      <c r="K36" s="8">
        <f>K14*Prévision!$C14</f>
        <v>0</v>
      </c>
      <c r="L36" s="8">
        <f>L14*Prévision!$C14</f>
        <v>70</v>
      </c>
      <c r="M36" s="8">
        <f>M14*Prévision!$C14</f>
        <v>0</v>
      </c>
      <c r="N36" s="8">
        <f>N14*Prévision!$C14</f>
        <v>0</v>
      </c>
      <c r="O36" s="8">
        <f>O14*Prévision!$C14</f>
        <v>0</v>
      </c>
      <c r="P36" s="8">
        <f>P14*Prévision!$C14</f>
        <v>70</v>
      </c>
      <c r="Q36" s="8">
        <f>Q14*Prévision!$C14</f>
        <v>70</v>
      </c>
      <c r="R36" s="8">
        <f>R14*Prévision!$C14</f>
        <v>70</v>
      </c>
      <c r="S36" s="8">
        <f>S14*Prévision!$C14</f>
        <v>0</v>
      </c>
    </row>
    <row r="37" spans="1:38" x14ac:dyDescent="0.25">
      <c r="A37" s="43"/>
      <c r="B37" s="6" t="str">
        <f t="shared" si="1"/>
        <v>Module 5 (Simon/DELs)</v>
      </c>
      <c r="C37" s="21">
        <f t="shared" si="2"/>
        <v>700</v>
      </c>
      <c r="D37" s="1"/>
      <c r="E37" s="8">
        <f>E15*Prévision!$C15</f>
        <v>0</v>
      </c>
      <c r="F37" s="8">
        <f>F15*Prévision!$C15</f>
        <v>0</v>
      </c>
      <c r="G37" s="8">
        <f>G15*Prévision!$C15</f>
        <v>0</v>
      </c>
      <c r="H37" s="8">
        <f>H15*Prévision!$C15</f>
        <v>0</v>
      </c>
      <c r="I37" s="8">
        <f>I15*Prévision!$C15</f>
        <v>0</v>
      </c>
      <c r="J37" s="8">
        <f>J15*Prévision!$C15</f>
        <v>350</v>
      </c>
      <c r="K37" s="8">
        <f>K15*Prévision!$C15</f>
        <v>70</v>
      </c>
      <c r="L37" s="8">
        <f>L15*Prévision!$C15</f>
        <v>70</v>
      </c>
      <c r="M37" s="8">
        <f>M15*Prévision!$C15</f>
        <v>0</v>
      </c>
      <c r="N37" s="8">
        <f>N15*Prévision!$C15</f>
        <v>0</v>
      </c>
      <c r="O37" s="8">
        <f>O15*Prévision!$C15</f>
        <v>0</v>
      </c>
      <c r="P37" s="8">
        <f>P15*Prévision!$C15</f>
        <v>0</v>
      </c>
      <c r="Q37" s="8">
        <f>Q15*Prévision!$C15</f>
        <v>70</v>
      </c>
      <c r="R37" s="8">
        <f>R15*Prévision!$C15</f>
        <v>140</v>
      </c>
      <c r="S37" s="8">
        <f>S15*Prévision!$C15</f>
        <v>0</v>
      </c>
    </row>
    <row r="38" spans="1:38" x14ac:dyDescent="0.25">
      <c r="A38" s="43"/>
      <c r="B38" s="6" t="str">
        <f t="shared" si="1"/>
        <v>Module 6 (LCD/Timer)</v>
      </c>
      <c r="C38" s="21">
        <f t="shared" si="2"/>
        <v>600</v>
      </c>
      <c r="D38" s="1"/>
      <c r="E38" s="8">
        <f>E16*Prévision!$C16</f>
        <v>0</v>
      </c>
      <c r="F38" s="8">
        <f>F16*Prévision!$C16</f>
        <v>0</v>
      </c>
      <c r="G38" s="8">
        <f>G16*Prévision!$C16</f>
        <v>0</v>
      </c>
      <c r="H38" s="8">
        <f>H16*Prévision!$C16</f>
        <v>0</v>
      </c>
      <c r="I38" s="8">
        <f>I16*Prévision!$C16</f>
        <v>120</v>
      </c>
      <c r="J38" s="8">
        <f>J16*Prévision!$C16</f>
        <v>60</v>
      </c>
      <c r="K38" s="8">
        <f>K16*Prévision!$C16</f>
        <v>120</v>
      </c>
      <c r="L38" s="8">
        <f>L16*Prévision!$C16</f>
        <v>0</v>
      </c>
      <c r="M38" s="8">
        <f>M16*Prévision!$C16</f>
        <v>0</v>
      </c>
      <c r="N38" s="8">
        <f>N16*Prévision!$C16</f>
        <v>0</v>
      </c>
      <c r="O38" s="8">
        <f>O16*Prévision!$C16</f>
        <v>0</v>
      </c>
      <c r="P38" s="8">
        <f>P16*Prévision!$C16</f>
        <v>0</v>
      </c>
      <c r="Q38" s="8">
        <f>Q16*Prévision!$C16</f>
        <v>90</v>
      </c>
      <c r="R38" s="8">
        <f>R16*Prévision!$C16</f>
        <v>210</v>
      </c>
      <c r="S38" s="8">
        <f>S16*Prévision!$C16</f>
        <v>0</v>
      </c>
    </row>
    <row r="39" spans="1:38" x14ac:dyDescent="0.25">
      <c r="A39" s="43"/>
      <c r="B39" s="6" t="str">
        <f t="shared" si="1"/>
        <v>Module 7 (Bargraph/shake)</v>
      </c>
      <c r="C39" s="21">
        <f t="shared" si="2"/>
        <v>700</v>
      </c>
      <c r="D39" s="1"/>
      <c r="E39" s="8">
        <f>E17*Prévision!$C17</f>
        <v>0</v>
      </c>
      <c r="F39" s="8">
        <f>F17*Prévision!$C17</f>
        <v>0</v>
      </c>
      <c r="G39" s="8">
        <f>G17*Prévision!$C17</f>
        <v>70</v>
      </c>
      <c r="H39" s="8">
        <f>H17*Prévision!$C17</f>
        <v>0</v>
      </c>
      <c r="I39" s="8">
        <f>I17*Prévision!$C17</f>
        <v>70</v>
      </c>
      <c r="J39" s="8">
        <f>J17*Prévision!$C17</f>
        <v>140</v>
      </c>
      <c r="K39" s="8">
        <f>K17*Prévision!$C17</f>
        <v>140</v>
      </c>
      <c r="L39" s="8">
        <f>L17*Prévision!$C17</f>
        <v>0</v>
      </c>
      <c r="M39" s="8">
        <f>M17*Prévision!$C17</f>
        <v>0</v>
      </c>
      <c r="N39" s="8">
        <f>N17*Prévision!$C17</f>
        <v>0</v>
      </c>
      <c r="O39" s="8">
        <f>O17*Prévision!$C17</f>
        <v>0</v>
      </c>
      <c r="P39" s="8">
        <f>P17*Prévision!$C17</f>
        <v>0</v>
      </c>
      <c r="Q39" s="8">
        <f>Q17*Prévision!$C17</f>
        <v>0</v>
      </c>
      <c r="R39" s="8">
        <f>R17*Prévision!$C17</f>
        <v>280</v>
      </c>
      <c r="S39" s="8">
        <f>S17*Prévision!$C17</f>
        <v>0</v>
      </c>
    </row>
    <row r="40" spans="1:38" x14ac:dyDescent="0.25">
      <c r="A40" s="43"/>
      <c r="B40" s="6" t="str">
        <f t="shared" si="1"/>
        <v>Module 8 (Moteur vibrant)</v>
      </c>
      <c r="C40" s="21">
        <f t="shared" si="2"/>
        <v>400</v>
      </c>
      <c r="D40" s="1"/>
      <c r="E40" s="8">
        <f>E18*Prévision!$C18</f>
        <v>0</v>
      </c>
      <c r="F40" s="8">
        <f>F18*Prévision!$C18</f>
        <v>0</v>
      </c>
      <c r="G40" s="8">
        <f>G18*Prévision!$C18</f>
        <v>0</v>
      </c>
      <c r="H40" s="8">
        <f>H18*Prévision!$C18</f>
        <v>0</v>
      </c>
      <c r="I40" s="8">
        <f>I18*Prévision!$C18</f>
        <v>0</v>
      </c>
      <c r="J40" s="8">
        <f>J18*Prévision!$C18</f>
        <v>0</v>
      </c>
      <c r="K40" s="8">
        <f>K18*Prévision!$C18</f>
        <v>0</v>
      </c>
      <c r="L40" s="8">
        <f>L18*Prévision!$C18</f>
        <v>0</v>
      </c>
      <c r="M40" s="8">
        <f>M18*Prévision!$C18</f>
        <v>0</v>
      </c>
      <c r="N40" s="8">
        <f>N18*Prévision!$C18</f>
        <v>0</v>
      </c>
      <c r="O40" s="8">
        <f>O18*Prévision!$C18</f>
        <v>0</v>
      </c>
      <c r="P40" s="8">
        <f>P18*Prévision!$C18</f>
        <v>0</v>
      </c>
      <c r="Q40" s="8">
        <f>Q18*Prévision!$C18</f>
        <v>200</v>
      </c>
      <c r="R40" s="8">
        <f>R18*Prévision!$C18</f>
        <v>200</v>
      </c>
      <c r="S40" s="8">
        <f>S18*Prévision!$C18</f>
        <v>0</v>
      </c>
    </row>
    <row r="41" spans="1:38" x14ac:dyDescent="0.25">
      <c r="A41" s="43"/>
      <c r="B41" s="6" t="str">
        <f t="shared" si="1"/>
        <v>Module 10 (Potentiomètre)</v>
      </c>
      <c r="C41" s="21">
        <f t="shared" si="2"/>
        <v>300</v>
      </c>
      <c r="D41" s="1"/>
      <c r="E41" s="8">
        <f>E19*Prévision!$C19</f>
        <v>0</v>
      </c>
      <c r="F41" s="8">
        <f>F19*Prévision!$C19</f>
        <v>0</v>
      </c>
      <c r="G41" s="8">
        <f>G19*Prévision!$C19</f>
        <v>0</v>
      </c>
      <c r="H41" s="8">
        <f>H19*Prévision!$C19</f>
        <v>0</v>
      </c>
      <c r="I41" s="8">
        <f>I19*Prévision!$C19</f>
        <v>15</v>
      </c>
      <c r="J41" s="8">
        <f>J19*Prévision!$C19</f>
        <v>15</v>
      </c>
      <c r="K41" s="8">
        <f>K19*Prévision!$C19</f>
        <v>15</v>
      </c>
      <c r="L41" s="8">
        <f>L19*Prévision!$C19</f>
        <v>0</v>
      </c>
      <c r="M41" s="8">
        <f>M19*Prévision!$C19</f>
        <v>0</v>
      </c>
      <c r="N41" s="8">
        <f>N19*Prévision!$C19</f>
        <v>90</v>
      </c>
      <c r="O41" s="8">
        <f>O19*Prévision!$C19</f>
        <v>45</v>
      </c>
      <c r="P41" s="8">
        <f>P19*Prévision!$C19</f>
        <v>45</v>
      </c>
      <c r="Q41" s="8">
        <f>Q19*Prévision!$C19</f>
        <v>15</v>
      </c>
      <c r="R41" s="8">
        <f>R19*Prévision!$C19</f>
        <v>60</v>
      </c>
      <c r="S41" s="8">
        <f>S19*Prévision!$C19</f>
        <v>0</v>
      </c>
    </row>
    <row r="42" spans="1:38" x14ac:dyDescent="0.25">
      <c r="A42" s="43"/>
      <c r="B42" s="6" t="str">
        <f t="shared" si="1"/>
        <v xml:space="preserve">Communication </v>
      </c>
      <c r="C42" s="21">
        <f t="shared" si="2"/>
        <v>0</v>
      </c>
      <c r="D42" s="1"/>
      <c r="E42" s="8">
        <f>E20*Prévision!$C20</f>
        <v>0</v>
      </c>
      <c r="F42" s="8">
        <f>F20*Prévision!$C20</f>
        <v>0</v>
      </c>
      <c r="G42" s="8">
        <f>G20*Prévision!$C20</f>
        <v>0</v>
      </c>
      <c r="H42" s="8">
        <f>H20*Prévision!$C20</f>
        <v>0</v>
      </c>
      <c r="I42" s="8">
        <f>I20*Prévision!$C20</f>
        <v>0</v>
      </c>
      <c r="J42" s="8">
        <f>J20*Prévision!$C20</f>
        <v>0</v>
      </c>
      <c r="K42" s="8">
        <f>K20*Prévision!$C20</f>
        <v>0</v>
      </c>
      <c r="L42" s="8">
        <f>L20*Prévision!$C20</f>
        <v>0</v>
      </c>
      <c r="M42" s="8">
        <f>M20*Prévision!$C20</f>
        <v>0</v>
      </c>
      <c r="N42" s="8">
        <f>N20*Prévision!$C20</f>
        <v>0</v>
      </c>
      <c r="O42" s="8">
        <f>O20*Prévision!$C20</f>
        <v>0</v>
      </c>
      <c r="P42" s="8">
        <f>P20*Prévision!$C20</f>
        <v>0</v>
      </c>
      <c r="Q42" s="8">
        <f>Q20*Prévision!$C20</f>
        <v>0</v>
      </c>
      <c r="R42" s="8">
        <f>R20*Prévision!$C20</f>
        <v>0</v>
      </c>
      <c r="S42" s="8">
        <f>S20*Prévision!$C20</f>
        <v>0</v>
      </c>
    </row>
    <row r="43" spans="1:38" x14ac:dyDescent="0.25">
      <c r="A43" s="43"/>
      <c r="B43" s="6" t="str">
        <f t="shared" si="1"/>
        <v>Interface utilisateur</v>
      </c>
      <c r="C43" s="21">
        <f t="shared" si="2"/>
        <v>18500</v>
      </c>
      <c r="D43" s="1"/>
      <c r="E43" s="8">
        <f>E21*Prévision!$C21</f>
        <v>0</v>
      </c>
      <c r="F43" s="8">
        <f>F21*Prévision!$C21</f>
        <v>0</v>
      </c>
      <c r="G43" s="8">
        <f>G21*Prévision!$C21</f>
        <v>185</v>
      </c>
      <c r="H43" s="8">
        <f>H21*Prévision!$C21</f>
        <v>0</v>
      </c>
      <c r="I43" s="8">
        <f>I21*Prévision!$C21</f>
        <v>1665</v>
      </c>
      <c r="J43" s="8">
        <f>J21*Prévision!$C21</f>
        <v>0</v>
      </c>
      <c r="K43" s="8">
        <f>K21*Prévision!$C21</f>
        <v>925</v>
      </c>
      <c r="L43" s="8">
        <f>L21*Prévision!$C21</f>
        <v>0</v>
      </c>
      <c r="M43" s="8">
        <f>M21*Prévision!$C21</f>
        <v>0</v>
      </c>
      <c r="N43" s="8">
        <f>N21*Prévision!$C21</f>
        <v>925</v>
      </c>
      <c r="O43" s="8">
        <f>O21*Prévision!$C21</f>
        <v>0</v>
      </c>
      <c r="P43" s="8">
        <f>P21*Prévision!$C21</f>
        <v>0</v>
      </c>
      <c r="Q43" s="8">
        <f>Q21*Prévision!$C21</f>
        <v>0</v>
      </c>
      <c r="R43" s="8">
        <f>R21*Prévision!$C21</f>
        <v>14800</v>
      </c>
      <c r="S43" s="8">
        <f>S21*Prévision!$C21</f>
        <v>0</v>
      </c>
    </row>
    <row r="44" spans="1:38" x14ac:dyDescent="0.25">
      <c r="A44" s="43"/>
      <c r="B44" s="6" t="str">
        <f t="shared" si="1"/>
        <v>Lien backend-interface</v>
      </c>
      <c r="C44" s="21">
        <f t="shared" si="2"/>
        <v>6000</v>
      </c>
      <c r="D44" s="1"/>
      <c r="E44" s="8">
        <f>E22*Prévision!$C22</f>
        <v>0</v>
      </c>
      <c r="F44" s="8">
        <f>F22*Prévision!$C22</f>
        <v>0</v>
      </c>
      <c r="G44" s="8">
        <f>G22*Prévision!$C22</f>
        <v>0</v>
      </c>
      <c r="H44" s="8">
        <f>H22*Prévision!$C22</f>
        <v>0</v>
      </c>
      <c r="I44" s="8">
        <f>I22*Prévision!$C22</f>
        <v>0</v>
      </c>
      <c r="J44" s="8">
        <f>J22*Prévision!$C22</f>
        <v>0</v>
      </c>
      <c r="K44" s="8">
        <f>K22*Prévision!$C22</f>
        <v>1200</v>
      </c>
      <c r="L44" s="8">
        <f>L22*Prévision!$C22</f>
        <v>0</v>
      </c>
      <c r="M44" s="8">
        <f>M22*Prévision!$C22</f>
        <v>0</v>
      </c>
      <c r="N44" s="8">
        <f>N22*Prévision!$C22</f>
        <v>0</v>
      </c>
      <c r="O44" s="8">
        <f>O22*Prévision!$C22</f>
        <v>0</v>
      </c>
      <c r="P44" s="8">
        <f>P22*Prévision!$C22</f>
        <v>1200</v>
      </c>
      <c r="Q44" s="8">
        <f>Q22*Prévision!$C22</f>
        <v>1800</v>
      </c>
      <c r="R44" s="8">
        <f>R22*Prévision!$C22</f>
        <v>1800</v>
      </c>
      <c r="S44" s="8">
        <f>S22*Prévision!$C22</f>
        <v>0</v>
      </c>
    </row>
    <row r="45" spans="1:38" x14ac:dyDescent="0.25">
      <c r="A45" s="43"/>
      <c r="B45" s="6" t="str">
        <f t="shared" si="1"/>
        <v>Détecteur de muon</v>
      </c>
      <c r="C45" s="21">
        <f t="shared" si="2"/>
        <v>20000</v>
      </c>
      <c r="D45" s="1"/>
      <c r="E45" s="8">
        <f>E23*Prévision!$C23</f>
        <v>0</v>
      </c>
      <c r="F45" s="8">
        <f>F23*Prévision!$C23</f>
        <v>0</v>
      </c>
      <c r="G45" s="8">
        <f>G23*Prévision!$C23</f>
        <v>0</v>
      </c>
      <c r="H45" s="8">
        <f>H23*Prévision!$C23</f>
        <v>0</v>
      </c>
      <c r="I45" s="8">
        <f>I23*Prévision!$C23</f>
        <v>0</v>
      </c>
      <c r="J45" s="8">
        <f>J23*Prévision!$C23</f>
        <v>0</v>
      </c>
      <c r="K45" s="8">
        <f>K23*Prévision!$C23</f>
        <v>0</v>
      </c>
      <c r="L45" s="8">
        <f>L23*Prévision!$C23</f>
        <v>0</v>
      </c>
      <c r="M45" s="8">
        <f>M23*Prévision!$C23</f>
        <v>0</v>
      </c>
      <c r="N45" s="8">
        <f>N23*Prévision!$C23</f>
        <v>0</v>
      </c>
      <c r="O45" s="8">
        <f>O23*Prévision!$C23</f>
        <v>0</v>
      </c>
      <c r="P45" s="8">
        <f>P23*Prévision!$C23</f>
        <v>0</v>
      </c>
      <c r="Q45" s="8">
        <f>Q23*Prévision!$C23</f>
        <v>0</v>
      </c>
      <c r="R45" s="8">
        <f>R23*Prévision!$C23</f>
        <v>20000</v>
      </c>
      <c r="S45" s="8">
        <f>S23*Prévision!$C23</f>
        <v>0</v>
      </c>
    </row>
    <row r="46" spans="1:38" s="22" customFormat="1" x14ac:dyDescent="0.25">
      <c r="A46" s="44"/>
      <c r="B46" s="21" t="s">
        <v>47</v>
      </c>
      <c r="C46" s="21">
        <f>SUM(C26:C45)</f>
        <v>92956</v>
      </c>
      <c r="D46" s="21">
        <v>0</v>
      </c>
      <c r="E46" s="21">
        <f>SUM($E$26:E45)</f>
        <v>3633</v>
      </c>
      <c r="F46" s="21">
        <f t="shared" ref="F46:S46" si="3">SUM($E$26:F45)</f>
        <v>7988</v>
      </c>
      <c r="G46" s="21">
        <f t="shared" si="3"/>
        <v>12407</v>
      </c>
      <c r="H46" s="21">
        <f t="shared" si="3"/>
        <v>16112</v>
      </c>
      <c r="I46" s="21">
        <f t="shared" si="3"/>
        <v>20427</v>
      </c>
      <c r="J46" s="21">
        <f t="shared" si="3"/>
        <v>24158</v>
      </c>
      <c r="K46" s="21">
        <f t="shared" si="3"/>
        <v>29498</v>
      </c>
      <c r="L46" s="21">
        <f>SUM($E$26:L45)</f>
        <v>36022</v>
      </c>
      <c r="M46" s="21">
        <f t="shared" si="3"/>
        <v>37702</v>
      </c>
      <c r="N46" s="21">
        <f t="shared" si="3"/>
        <v>40507</v>
      </c>
      <c r="O46" s="21">
        <f t="shared" si="3"/>
        <v>43597</v>
      </c>
      <c r="P46" s="21">
        <f t="shared" si="3"/>
        <v>46592</v>
      </c>
      <c r="Q46" s="21">
        <f t="shared" si="3"/>
        <v>50572</v>
      </c>
      <c r="R46" s="21">
        <f t="shared" si="3"/>
        <v>92956</v>
      </c>
      <c r="S46" s="21">
        <f t="shared" si="3"/>
        <v>92956</v>
      </c>
    </row>
  </sheetData>
  <mergeCells count="12">
    <mergeCell ref="A26:A46"/>
    <mergeCell ref="A1:C2"/>
    <mergeCell ref="E1:F1"/>
    <mergeCell ref="G1:H1"/>
    <mergeCell ref="J1:K1"/>
    <mergeCell ref="T1:U2"/>
    <mergeCell ref="T3:U4"/>
    <mergeCell ref="T9:U9"/>
    <mergeCell ref="Q1:R1"/>
    <mergeCell ref="A4:A24"/>
    <mergeCell ref="O1:P1"/>
    <mergeCell ref="T12:U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44"/>
  <sheetViews>
    <sheetView topLeftCell="A33" zoomScaleNormal="70" workbookViewId="0">
      <pane xSplit="2" topLeftCell="C1" activePane="topRight" state="frozen"/>
      <selection pane="topRight" activeCell="B42" sqref="B42:N42"/>
    </sheetView>
  </sheetViews>
  <sheetFormatPr defaultColWidth="17.42578125" defaultRowHeight="15" customHeight="1" x14ac:dyDescent="0.25"/>
  <cols>
    <col min="1" max="1" width="5.140625" customWidth="1"/>
    <col min="2" max="2" width="22.5703125" customWidth="1"/>
    <col min="3" max="7" width="24.140625" customWidth="1"/>
    <col min="8" max="9" width="10.140625" customWidth="1"/>
    <col min="10" max="10" width="10.42578125" bestFit="1" customWidth="1"/>
    <col min="11" max="14" width="8.42578125" customWidth="1"/>
    <col min="15" max="15" width="25.85546875" customWidth="1"/>
  </cols>
  <sheetData>
    <row r="1" spans="1:15" ht="15" customHeight="1" x14ac:dyDescent="0.25">
      <c r="A1" s="12"/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2" t="s">
        <v>67</v>
      </c>
      <c r="H1" s="12" t="s">
        <v>68</v>
      </c>
      <c r="I1" s="12" t="s">
        <v>69</v>
      </c>
      <c r="J1" s="12" t="s">
        <v>70</v>
      </c>
      <c r="K1" s="12" t="s">
        <v>71</v>
      </c>
      <c r="L1" s="12" t="str">
        <f>A13</f>
        <v>Audit #2</v>
      </c>
      <c r="M1" s="12" t="str">
        <f>A24</f>
        <v>Audit #3</v>
      </c>
      <c r="N1" s="12" t="str">
        <f>A35</f>
        <v>Finale</v>
      </c>
      <c r="O1" s="13" t="s">
        <v>72</v>
      </c>
    </row>
    <row r="2" spans="1:15" ht="30" x14ac:dyDescent="0.25">
      <c r="A2" s="65" t="s">
        <v>71</v>
      </c>
      <c r="B2" s="14" t="s">
        <v>73</v>
      </c>
      <c r="C2" s="14" t="s">
        <v>74</v>
      </c>
      <c r="D2" s="14" t="s">
        <v>75</v>
      </c>
      <c r="E2" s="14" t="s">
        <v>76</v>
      </c>
      <c r="F2" s="14" t="s">
        <v>77</v>
      </c>
      <c r="G2" s="14" t="s">
        <v>78</v>
      </c>
      <c r="H2" s="14">
        <v>2</v>
      </c>
      <c r="I2" s="14">
        <v>2</v>
      </c>
      <c r="J2" s="14">
        <v>1</v>
      </c>
      <c r="K2" s="15">
        <f t="shared" ref="K2:K11" si="0">J2*I2*H2</f>
        <v>4</v>
      </c>
      <c r="L2" s="14"/>
      <c r="M2" s="14"/>
      <c r="N2" s="14"/>
      <c r="O2" s="14" t="s">
        <v>79</v>
      </c>
    </row>
    <row r="3" spans="1:15" ht="45" x14ac:dyDescent="0.25">
      <c r="A3" s="66"/>
      <c r="B3" s="14" t="s">
        <v>80</v>
      </c>
      <c r="C3" s="14" t="s">
        <v>27</v>
      </c>
      <c r="D3" s="14" t="s">
        <v>81</v>
      </c>
      <c r="E3" s="14" t="s">
        <v>82</v>
      </c>
      <c r="F3" s="14" t="s">
        <v>83</v>
      </c>
      <c r="G3" s="14" t="s">
        <v>84</v>
      </c>
      <c r="H3" s="14">
        <v>1</v>
      </c>
      <c r="I3" s="14">
        <v>3</v>
      </c>
      <c r="J3" s="14">
        <v>2</v>
      </c>
      <c r="K3" s="15">
        <f t="shared" si="0"/>
        <v>6</v>
      </c>
      <c r="L3" s="14"/>
      <c r="M3" s="14"/>
      <c r="N3" s="14"/>
      <c r="O3" s="14"/>
    </row>
    <row r="4" spans="1:15" ht="30" x14ac:dyDescent="0.25">
      <c r="A4" s="66"/>
      <c r="B4" s="14" t="s">
        <v>85</v>
      </c>
      <c r="C4" s="14" t="s">
        <v>86</v>
      </c>
      <c r="D4" s="14" t="s">
        <v>87</v>
      </c>
      <c r="E4" s="14" t="s">
        <v>88</v>
      </c>
      <c r="F4" s="14" t="s">
        <v>89</v>
      </c>
      <c r="G4" s="14" t="s">
        <v>84</v>
      </c>
      <c r="H4" s="14">
        <v>1</v>
      </c>
      <c r="I4" s="14">
        <v>2</v>
      </c>
      <c r="J4" s="14">
        <v>1</v>
      </c>
      <c r="K4" s="15">
        <f t="shared" si="0"/>
        <v>2</v>
      </c>
      <c r="L4" s="14"/>
      <c r="M4" s="67" t="s">
        <v>90</v>
      </c>
      <c r="N4" s="46"/>
      <c r="O4" s="15"/>
    </row>
    <row r="5" spans="1:15" ht="45" x14ac:dyDescent="0.25">
      <c r="A5" s="66"/>
      <c r="B5" s="14" t="s">
        <v>91</v>
      </c>
      <c r="C5" s="14" t="s">
        <v>92</v>
      </c>
      <c r="D5" s="14" t="s">
        <v>93</v>
      </c>
      <c r="E5" s="14" t="s">
        <v>94</v>
      </c>
      <c r="F5" s="14" t="s">
        <v>95</v>
      </c>
      <c r="G5" s="14" t="s">
        <v>84</v>
      </c>
      <c r="H5" s="14">
        <v>3</v>
      </c>
      <c r="I5" s="14">
        <v>3</v>
      </c>
      <c r="J5" s="14">
        <v>2</v>
      </c>
      <c r="K5" s="15">
        <f t="shared" si="0"/>
        <v>18</v>
      </c>
      <c r="L5" s="14"/>
      <c r="M5" s="16" t="s">
        <v>96</v>
      </c>
      <c r="N5" s="16" t="s">
        <v>97</v>
      </c>
      <c r="O5" s="15"/>
    </row>
    <row r="6" spans="1:15" ht="33" customHeight="1" x14ac:dyDescent="0.25">
      <c r="A6" s="66"/>
      <c r="B6" s="14" t="s">
        <v>98</v>
      </c>
      <c r="C6" s="14" t="s">
        <v>86</v>
      </c>
      <c r="D6" s="14" t="s">
        <v>99</v>
      </c>
      <c r="E6" s="14" t="s">
        <v>100</v>
      </c>
      <c r="F6" s="14" t="s">
        <v>89</v>
      </c>
      <c r="G6" s="14" t="s">
        <v>84</v>
      </c>
      <c r="H6" s="14">
        <v>1</v>
      </c>
      <c r="I6" s="14">
        <v>2</v>
      </c>
      <c r="J6" s="14">
        <v>1</v>
      </c>
      <c r="K6" s="15">
        <f t="shared" si="0"/>
        <v>2</v>
      </c>
      <c r="L6" s="14"/>
      <c r="M6" s="14" t="s">
        <v>101</v>
      </c>
      <c r="N6" s="14">
        <v>0</v>
      </c>
      <c r="O6" s="14"/>
    </row>
    <row r="7" spans="1:15" ht="45" x14ac:dyDescent="0.25">
      <c r="A7" s="66"/>
      <c r="B7" s="14" t="s">
        <v>102</v>
      </c>
      <c r="C7" s="14" t="s">
        <v>103</v>
      </c>
      <c r="D7" s="14" t="s">
        <v>104</v>
      </c>
      <c r="E7" s="14" t="s">
        <v>105</v>
      </c>
      <c r="F7" s="14" t="s">
        <v>106</v>
      </c>
      <c r="G7" s="14" t="s">
        <v>107</v>
      </c>
      <c r="H7" s="14">
        <v>2</v>
      </c>
      <c r="I7" s="14">
        <v>3</v>
      </c>
      <c r="J7" s="14">
        <v>1</v>
      </c>
      <c r="K7" s="15">
        <f t="shared" si="0"/>
        <v>6</v>
      </c>
      <c r="L7" s="14"/>
      <c r="M7" s="14" t="s">
        <v>108</v>
      </c>
      <c r="N7" s="14">
        <v>1</v>
      </c>
      <c r="O7" s="14"/>
    </row>
    <row r="8" spans="1:15" ht="33" customHeight="1" x14ac:dyDescent="0.25">
      <c r="A8" s="66"/>
      <c r="B8" s="14" t="s">
        <v>109</v>
      </c>
      <c r="C8" s="14" t="s">
        <v>110</v>
      </c>
      <c r="D8" s="14" t="s">
        <v>111</v>
      </c>
      <c r="E8" s="14" t="s">
        <v>112</v>
      </c>
      <c r="F8" s="14" t="s">
        <v>113</v>
      </c>
      <c r="G8" s="14" t="s">
        <v>114</v>
      </c>
      <c r="H8" s="14">
        <v>2</v>
      </c>
      <c r="I8" s="14">
        <v>3</v>
      </c>
      <c r="J8" s="14">
        <v>1</v>
      </c>
      <c r="K8" s="15">
        <f t="shared" si="0"/>
        <v>6</v>
      </c>
      <c r="L8" s="14"/>
      <c r="M8" s="14" t="s">
        <v>115</v>
      </c>
      <c r="N8" s="14">
        <v>2</v>
      </c>
      <c r="O8" s="14"/>
    </row>
    <row r="9" spans="1:15" ht="15" customHeight="1" x14ac:dyDescent="0.25">
      <c r="A9" s="66"/>
      <c r="B9" s="14" t="s">
        <v>116</v>
      </c>
      <c r="C9" s="14"/>
      <c r="D9" s="14"/>
      <c r="E9" s="14"/>
      <c r="G9" s="14"/>
      <c r="H9" s="14"/>
      <c r="I9" s="14"/>
      <c r="J9" s="14"/>
      <c r="K9" s="15">
        <f t="shared" si="0"/>
        <v>0</v>
      </c>
      <c r="L9" s="14"/>
      <c r="M9" s="17" t="s">
        <v>117</v>
      </c>
      <c r="N9" s="17">
        <v>3</v>
      </c>
      <c r="O9" s="14"/>
    </row>
    <row r="10" spans="1:15" ht="15" customHeight="1" x14ac:dyDescent="0.25">
      <c r="A10" s="66"/>
      <c r="B10" s="14" t="s">
        <v>118</v>
      </c>
      <c r="C10" s="14"/>
      <c r="D10" s="14"/>
      <c r="E10" s="14"/>
      <c r="F10" s="14"/>
      <c r="G10" s="14"/>
      <c r="H10" s="14"/>
      <c r="I10" s="14"/>
      <c r="J10" s="14"/>
      <c r="K10" s="15">
        <f t="shared" si="0"/>
        <v>0</v>
      </c>
      <c r="L10" s="14"/>
      <c r="M10" s="14"/>
      <c r="N10" s="14"/>
      <c r="O10" s="14"/>
    </row>
    <row r="11" spans="1:15" ht="15" customHeight="1" x14ac:dyDescent="0.25">
      <c r="A11" s="66"/>
      <c r="B11" s="14" t="s">
        <v>119</v>
      </c>
      <c r="C11" s="14"/>
      <c r="D11" s="14"/>
      <c r="E11" s="14"/>
      <c r="F11" s="14"/>
      <c r="G11" s="14"/>
      <c r="H11" s="14"/>
      <c r="I11" s="14"/>
      <c r="J11" s="14"/>
      <c r="K11" s="15">
        <f t="shared" si="0"/>
        <v>0</v>
      </c>
      <c r="L11" s="14"/>
      <c r="M11" s="14"/>
      <c r="N11" s="14"/>
      <c r="O11" s="14"/>
    </row>
    <row r="12" spans="1:15" ht="15" customHeight="1" x14ac:dyDescent="0.25">
      <c r="A12" s="12">
        <f t="shared" ref="A12:O12" si="1">A1</f>
        <v>0</v>
      </c>
      <c r="B12" s="12" t="str">
        <f t="shared" si="1"/>
        <v>Risques (min 5)</v>
      </c>
      <c r="C12" s="12" t="str">
        <f t="shared" si="1"/>
        <v>Fonctions</v>
      </c>
      <c r="D12" s="12" t="str">
        <f t="shared" si="1"/>
        <v>Modes de défaillance</v>
      </c>
      <c r="E12" s="12" t="str">
        <f t="shared" si="1"/>
        <v>Causes de la défaillance</v>
      </c>
      <c r="F12" s="12" t="str">
        <f t="shared" si="1"/>
        <v>Effets de la défaillance</v>
      </c>
      <c r="G12" s="12" t="str">
        <f t="shared" si="1"/>
        <v>Modes de détection</v>
      </c>
      <c r="H12" s="12" t="str">
        <f t="shared" si="1"/>
        <v>Fréquence</v>
      </c>
      <c r="I12" s="12" t="str">
        <f t="shared" si="1"/>
        <v>Gravité</v>
      </c>
      <c r="J12" s="12" t="str">
        <f t="shared" si="1"/>
        <v>Non-détect</v>
      </c>
      <c r="K12" s="12" t="str">
        <f t="shared" si="1"/>
        <v>Initiale</v>
      </c>
      <c r="L12" s="12" t="str">
        <f t="shared" si="1"/>
        <v>Audit #2</v>
      </c>
      <c r="M12" s="12" t="str">
        <f t="shared" si="1"/>
        <v>Audit #3</v>
      </c>
      <c r="N12" s="12" t="str">
        <f t="shared" si="1"/>
        <v>Finale</v>
      </c>
      <c r="O12" s="12" t="str">
        <f t="shared" si="1"/>
        <v>Méthode de mitigation</v>
      </c>
    </row>
    <row r="13" spans="1:15" ht="30" x14ac:dyDescent="0.25">
      <c r="A13" s="68" t="s">
        <v>120</v>
      </c>
      <c r="B13" s="14" t="str">
        <f t="shared" ref="B13:F13" si="2">B2</f>
        <v>Sous-évaluation du temps d'une tâche</v>
      </c>
      <c r="C13" s="14" t="str">
        <f t="shared" si="2"/>
        <v>Gestion du temps</v>
      </c>
      <c r="D13" s="14" t="str">
        <f t="shared" si="2"/>
        <v>Une tâche prend plus de temps</v>
      </c>
      <c r="E13" s="14" t="str">
        <f t="shared" si="2"/>
        <v>Manque d'informations ou d'experience</v>
      </c>
      <c r="F13" s="14" t="str">
        <f t="shared" si="2"/>
        <v>Retard dans la planification</v>
      </c>
      <c r="G13" s="14" t="s">
        <v>79</v>
      </c>
      <c r="H13" s="14">
        <v>3</v>
      </c>
      <c r="I13" s="14">
        <v>2</v>
      </c>
      <c r="J13" s="14">
        <v>1</v>
      </c>
      <c r="K13" s="18">
        <f t="shared" ref="K13:K22" si="3">K2</f>
        <v>4</v>
      </c>
      <c r="L13" s="15">
        <f t="shared" ref="L13:L22" si="4">J13*I13*H13</f>
        <v>6</v>
      </c>
      <c r="M13" s="14"/>
      <c r="N13" s="14"/>
      <c r="O13" s="14" t="str">
        <f t="shared" ref="O13:O22" si="5">O2</f>
        <v>Suivi de la planification avec la courbe en "S"</v>
      </c>
    </row>
    <row r="14" spans="1:15" ht="29.25" customHeight="1" x14ac:dyDescent="0.25">
      <c r="A14" s="66"/>
      <c r="B14" s="14" t="str">
        <f>B3</f>
        <v>Mauvaise conception de PCB</v>
      </c>
      <c r="C14" s="14" t="str">
        <f t="shared" ref="C14:G14" si="6">C3</f>
        <v>PCB</v>
      </c>
      <c r="D14" s="14" t="str">
        <f t="shared" si="6"/>
        <v>Un PCB mal conçu fonctionne mal</v>
      </c>
      <c r="E14" s="14" t="str">
        <f t="shared" si="6"/>
        <v>Mauvaise conception</v>
      </c>
      <c r="F14" s="14" t="str">
        <f t="shared" si="6"/>
        <v>Temps doit être dépenser pour réparer le PCB</v>
      </c>
      <c r="G14" s="14" t="str">
        <f t="shared" si="6"/>
        <v>Observation</v>
      </c>
      <c r="H14" s="14">
        <v>1</v>
      </c>
      <c r="I14" s="14">
        <v>3</v>
      </c>
      <c r="J14" s="14">
        <v>2</v>
      </c>
      <c r="K14" s="18">
        <f t="shared" si="3"/>
        <v>6</v>
      </c>
      <c r="L14" s="15">
        <f t="shared" si="4"/>
        <v>6</v>
      </c>
      <c r="M14" s="14"/>
      <c r="N14" s="14"/>
      <c r="O14" s="14">
        <f t="shared" si="5"/>
        <v>0</v>
      </c>
    </row>
    <row r="15" spans="1:15" ht="15" customHeight="1" x14ac:dyDescent="0.25">
      <c r="A15" s="66"/>
      <c r="B15" s="14" t="str">
        <f>B4</f>
        <v>Perte d'une composante</v>
      </c>
      <c r="C15" s="14" t="str">
        <f>C4</f>
        <v>Composantes</v>
      </c>
      <c r="D15" s="14" t="str">
        <f t="shared" ref="D15:G15" si="7">D4</f>
        <v xml:space="preserve">Une personne perd une composante </v>
      </c>
      <c r="E15" s="14" t="str">
        <f t="shared" si="7"/>
        <v>Mauvais système de rangement</v>
      </c>
      <c r="F15" s="14" t="str">
        <f t="shared" si="7"/>
        <v>Retard dans le processus de conception</v>
      </c>
      <c r="G15" s="14" t="str">
        <f t="shared" si="7"/>
        <v>Observation</v>
      </c>
      <c r="H15" s="14">
        <v>1</v>
      </c>
      <c r="I15" s="14">
        <v>2</v>
      </c>
      <c r="J15" s="14">
        <v>1</v>
      </c>
      <c r="K15" s="18">
        <f t="shared" si="3"/>
        <v>2</v>
      </c>
      <c r="L15" s="15">
        <f t="shared" si="4"/>
        <v>2</v>
      </c>
      <c r="M15" s="14"/>
      <c r="N15" s="14"/>
      <c r="O15" s="14">
        <f t="shared" si="5"/>
        <v>0</v>
      </c>
    </row>
    <row r="16" spans="1:15" ht="15" customHeight="1" x14ac:dyDescent="0.25">
      <c r="A16" s="66"/>
      <c r="B16" s="14" t="str">
        <f t="shared" ref="B16:G16" si="8">B5</f>
        <v>Manque de motivation</v>
      </c>
      <c r="C16" s="14" t="str">
        <f t="shared" si="8"/>
        <v>Gestion de l'équipe</v>
      </c>
      <c r="D16" s="14" t="str">
        <f t="shared" si="8"/>
        <v>Personne(s) qui manque(nt)</v>
      </c>
      <c r="E16" s="14" t="str">
        <f t="shared" si="8"/>
        <v>Une perte de motivation pour le projet</v>
      </c>
      <c r="F16" s="14" t="str">
        <f t="shared" si="8"/>
        <v>Travail assigné transféré aux autres membres de l'équipe</v>
      </c>
      <c r="G16" s="14" t="str">
        <f t="shared" si="8"/>
        <v>Observation</v>
      </c>
      <c r="H16" s="14">
        <v>3</v>
      </c>
      <c r="I16" s="14">
        <v>3</v>
      </c>
      <c r="J16" s="14">
        <v>2</v>
      </c>
      <c r="K16" s="18">
        <f t="shared" si="3"/>
        <v>18</v>
      </c>
      <c r="L16" s="15">
        <f t="shared" si="4"/>
        <v>18</v>
      </c>
      <c r="M16" s="14"/>
      <c r="N16" s="14"/>
      <c r="O16" s="14">
        <f t="shared" si="5"/>
        <v>0</v>
      </c>
    </row>
    <row r="17" spans="1:15" ht="28.7" customHeight="1" x14ac:dyDescent="0.25">
      <c r="A17" s="66"/>
      <c r="B17" s="14" t="str">
        <f t="shared" ref="B17:G17" si="9">B6</f>
        <v>Bris d'une composante</v>
      </c>
      <c r="C17" s="14" t="str">
        <f t="shared" si="9"/>
        <v>Composantes</v>
      </c>
      <c r="D17" s="14" t="str">
        <f t="shared" si="9"/>
        <v xml:space="preserve">Une personne brise une composante </v>
      </c>
      <c r="E17" s="14" t="str">
        <f t="shared" si="9"/>
        <v>Manque de délicatesse ou erreur d'inatention</v>
      </c>
      <c r="F17" s="14" t="str">
        <f t="shared" si="9"/>
        <v>Retard dans le processus de conception</v>
      </c>
      <c r="G17" s="14" t="str">
        <f t="shared" si="9"/>
        <v>Observation</v>
      </c>
      <c r="H17" s="14">
        <v>1</v>
      </c>
      <c r="I17" s="14">
        <v>2</v>
      </c>
      <c r="J17" s="14">
        <v>1</v>
      </c>
      <c r="K17" s="18">
        <f t="shared" si="3"/>
        <v>2</v>
      </c>
      <c r="L17" s="15">
        <f t="shared" si="4"/>
        <v>2</v>
      </c>
      <c r="M17" s="14"/>
      <c r="N17" s="14"/>
      <c r="O17" s="14">
        <f t="shared" si="5"/>
        <v>0</v>
      </c>
    </row>
    <row r="18" spans="1:15" ht="31.7" customHeight="1" x14ac:dyDescent="0.25">
      <c r="A18" s="66"/>
      <c r="B18" s="14" t="str">
        <f t="shared" ref="B18:G18" si="10">B7</f>
        <v>Programmation Informatique</v>
      </c>
      <c r="C18" s="14" t="str">
        <f t="shared" si="10"/>
        <v>Code</v>
      </c>
      <c r="D18" s="14" t="str">
        <f t="shared" si="10"/>
        <v>Code mal programmé</v>
      </c>
      <c r="E18" s="14" t="str">
        <f t="shared" si="10"/>
        <v>Manque de bonne pratique de programmation</v>
      </c>
      <c r="F18" s="14" t="str">
        <f t="shared" si="10"/>
        <v>Compilation sans succès et/ou bugs fréquent</v>
      </c>
      <c r="G18" s="14" t="str">
        <f t="shared" si="10"/>
        <v>g++</v>
      </c>
      <c r="H18" s="14">
        <v>2</v>
      </c>
      <c r="I18" s="14">
        <v>3</v>
      </c>
      <c r="J18" s="14">
        <v>1</v>
      </c>
      <c r="K18" s="18">
        <f t="shared" si="3"/>
        <v>6</v>
      </c>
      <c r="L18" s="15">
        <f t="shared" si="4"/>
        <v>6</v>
      </c>
      <c r="M18" s="14"/>
      <c r="N18" s="14"/>
      <c r="O18" s="14">
        <f t="shared" si="5"/>
        <v>0</v>
      </c>
    </row>
    <row r="19" spans="1:15" ht="15" customHeight="1" x14ac:dyDescent="0.25">
      <c r="A19" s="66"/>
      <c r="B19" s="14" t="str">
        <f t="shared" ref="B19:G19" si="11">B8</f>
        <v>Retard pour une remise</v>
      </c>
      <c r="C19" s="14" t="str">
        <f t="shared" si="11"/>
        <v>Livrables</v>
      </c>
      <c r="D19" s="14" t="str">
        <f t="shared" si="11"/>
        <v>Livrable non complèté pour la date de remise</v>
      </c>
      <c r="E19" s="14" t="str">
        <f t="shared" si="11"/>
        <v>Mauvaise planification</v>
      </c>
      <c r="F19" s="14" t="str">
        <f>F8</f>
        <v>Perte de points, travail baclé sous pression</v>
      </c>
      <c r="G19" s="14" t="str">
        <f t="shared" si="11"/>
        <v>Note scolaire</v>
      </c>
      <c r="H19" s="14">
        <v>1</v>
      </c>
      <c r="I19" s="14">
        <v>3</v>
      </c>
      <c r="J19" s="14">
        <v>1</v>
      </c>
      <c r="K19" s="18">
        <f t="shared" si="3"/>
        <v>6</v>
      </c>
      <c r="L19" s="15">
        <f t="shared" si="4"/>
        <v>3</v>
      </c>
      <c r="M19" s="14"/>
      <c r="N19" s="14"/>
      <c r="O19" s="14">
        <f t="shared" si="5"/>
        <v>0</v>
      </c>
    </row>
    <row r="20" spans="1:15" ht="15" customHeight="1" x14ac:dyDescent="0.25">
      <c r="A20" s="66"/>
      <c r="B20" s="14" t="str">
        <f t="shared" ref="B20:G20" si="12">B9</f>
        <v>Risque 8</v>
      </c>
      <c r="C20" s="14">
        <f t="shared" si="12"/>
        <v>0</v>
      </c>
      <c r="D20" s="14">
        <f t="shared" si="12"/>
        <v>0</v>
      </c>
      <c r="E20" s="14">
        <f t="shared" si="12"/>
        <v>0</v>
      </c>
      <c r="F20" s="14">
        <v>0</v>
      </c>
      <c r="G20" s="14">
        <f t="shared" si="12"/>
        <v>0</v>
      </c>
      <c r="H20" s="14"/>
      <c r="I20" s="14"/>
      <c r="J20" s="14"/>
      <c r="K20" s="18">
        <f t="shared" si="3"/>
        <v>0</v>
      </c>
      <c r="L20" s="15">
        <f t="shared" si="4"/>
        <v>0</v>
      </c>
      <c r="M20" s="14"/>
      <c r="N20" s="14"/>
      <c r="O20" s="14">
        <f t="shared" si="5"/>
        <v>0</v>
      </c>
    </row>
    <row r="21" spans="1:15" ht="15" customHeight="1" x14ac:dyDescent="0.25">
      <c r="A21" s="66"/>
      <c r="B21" s="14" t="str">
        <f t="shared" ref="B21:G21" si="13">B10</f>
        <v>Risque 9</v>
      </c>
      <c r="C21" s="14">
        <f t="shared" si="13"/>
        <v>0</v>
      </c>
      <c r="D21" s="14">
        <f t="shared" si="13"/>
        <v>0</v>
      </c>
      <c r="E21" s="14">
        <f t="shared" si="13"/>
        <v>0</v>
      </c>
      <c r="F21" s="14">
        <f t="shared" si="13"/>
        <v>0</v>
      </c>
      <c r="G21" s="14">
        <f t="shared" si="13"/>
        <v>0</v>
      </c>
      <c r="H21" s="14"/>
      <c r="I21" s="14"/>
      <c r="J21" s="14"/>
      <c r="K21" s="18">
        <f t="shared" si="3"/>
        <v>0</v>
      </c>
      <c r="L21" s="15">
        <f t="shared" si="4"/>
        <v>0</v>
      </c>
      <c r="M21" s="14"/>
      <c r="N21" s="14"/>
      <c r="O21" s="14">
        <f t="shared" si="5"/>
        <v>0</v>
      </c>
    </row>
    <row r="22" spans="1:15" ht="15" customHeight="1" x14ac:dyDescent="0.25">
      <c r="A22" s="66"/>
      <c r="B22" s="14" t="str">
        <f t="shared" ref="B22:G22" si="14">B11</f>
        <v>Risque 10</v>
      </c>
      <c r="C22" s="14">
        <f t="shared" si="14"/>
        <v>0</v>
      </c>
      <c r="D22" s="14">
        <f t="shared" si="14"/>
        <v>0</v>
      </c>
      <c r="E22" s="14">
        <f t="shared" si="14"/>
        <v>0</v>
      </c>
      <c r="F22" s="14">
        <f t="shared" si="14"/>
        <v>0</v>
      </c>
      <c r="G22" s="14">
        <f t="shared" si="14"/>
        <v>0</v>
      </c>
      <c r="H22" s="14"/>
      <c r="I22" s="14"/>
      <c r="J22" s="14"/>
      <c r="K22" s="18">
        <f t="shared" si="3"/>
        <v>0</v>
      </c>
      <c r="L22" s="15">
        <f t="shared" si="4"/>
        <v>0</v>
      </c>
      <c r="M22" s="14"/>
      <c r="N22" s="14"/>
      <c r="O22" s="14">
        <f t="shared" si="5"/>
        <v>0</v>
      </c>
    </row>
    <row r="23" spans="1:15" ht="15" customHeight="1" x14ac:dyDescent="0.25">
      <c r="A23" s="12">
        <f t="shared" ref="A23:O23" si="15">A12</f>
        <v>0</v>
      </c>
      <c r="B23" s="12" t="str">
        <f t="shared" si="15"/>
        <v>Risques (min 5)</v>
      </c>
      <c r="C23" s="12" t="str">
        <f t="shared" si="15"/>
        <v>Fonctions</v>
      </c>
      <c r="D23" s="12" t="str">
        <f t="shared" si="15"/>
        <v>Modes de défaillance</v>
      </c>
      <c r="E23" s="12" t="str">
        <f t="shared" si="15"/>
        <v>Causes de la défaillance</v>
      </c>
      <c r="F23" s="12" t="str">
        <f t="shared" si="15"/>
        <v>Effets de la défaillance</v>
      </c>
      <c r="G23" s="12" t="str">
        <f t="shared" si="15"/>
        <v>Modes de détection</v>
      </c>
      <c r="H23" s="12" t="str">
        <f t="shared" si="15"/>
        <v>Fréquence</v>
      </c>
      <c r="I23" s="12" t="str">
        <f t="shared" si="15"/>
        <v>Gravité</v>
      </c>
      <c r="J23" s="12" t="str">
        <f t="shared" si="15"/>
        <v>Non-détect</v>
      </c>
      <c r="K23" s="12" t="str">
        <f t="shared" si="15"/>
        <v>Initiale</v>
      </c>
      <c r="L23" s="12" t="str">
        <f t="shared" si="15"/>
        <v>Audit #2</v>
      </c>
      <c r="M23" s="12" t="str">
        <f t="shared" si="15"/>
        <v>Audit #3</v>
      </c>
      <c r="N23" s="12" t="str">
        <f t="shared" si="15"/>
        <v>Finale</v>
      </c>
      <c r="O23" s="12" t="str">
        <f t="shared" si="15"/>
        <v>Méthode de mitigation</v>
      </c>
    </row>
    <row r="24" spans="1:15" ht="30.6" customHeight="1" x14ac:dyDescent="0.25">
      <c r="A24" s="69" t="s">
        <v>121</v>
      </c>
      <c r="B24" s="14" t="str">
        <f t="shared" ref="B24:G24" si="16">B13</f>
        <v>Sous-évaluation du temps d'une tâche</v>
      </c>
      <c r="C24" s="14" t="str">
        <f t="shared" si="16"/>
        <v>Gestion du temps</v>
      </c>
      <c r="D24" s="14" t="str">
        <f t="shared" si="16"/>
        <v>Une tâche prend plus de temps</v>
      </c>
      <c r="E24" s="14" t="str">
        <f t="shared" si="16"/>
        <v>Manque d'informations ou d'experience</v>
      </c>
      <c r="F24" s="14" t="str">
        <f t="shared" si="16"/>
        <v>Retard dans la planification</v>
      </c>
      <c r="G24" s="14" t="str">
        <f t="shared" si="16"/>
        <v>Suivi de la planification avec la courbe en "S"</v>
      </c>
      <c r="H24" s="14">
        <v>2</v>
      </c>
      <c r="I24" s="14">
        <v>2</v>
      </c>
      <c r="J24" s="14">
        <v>1</v>
      </c>
      <c r="K24" s="18">
        <f t="shared" ref="K24:L24" si="17">K13</f>
        <v>4</v>
      </c>
      <c r="L24" s="18">
        <f t="shared" si="17"/>
        <v>6</v>
      </c>
      <c r="M24" s="15">
        <f t="shared" ref="M24:M33" si="18">J24*I24*H24</f>
        <v>4</v>
      </c>
      <c r="N24" s="14"/>
      <c r="O24" s="14" t="str">
        <f t="shared" ref="O24:O33" si="19">O13</f>
        <v>Suivi de la planification avec la courbe en "S"</v>
      </c>
    </row>
    <row r="25" spans="1:15" ht="25.7" customHeight="1" x14ac:dyDescent="0.25">
      <c r="A25" s="66"/>
      <c r="B25" s="14" t="str">
        <f t="shared" ref="B25:G25" si="20">B14</f>
        <v>Mauvaise conception de PCB</v>
      </c>
      <c r="C25" s="14" t="str">
        <f>C14</f>
        <v>PCB</v>
      </c>
      <c r="D25" s="14" t="str">
        <f t="shared" si="20"/>
        <v>Un PCB mal conçu fonctionne mal</v>
      </c>
      <c r="E25" s="14" t="str">
        <f t="shared" si="20"/>
        <v>Mauvaise conception</v>
      </c>
      <c r="F25" s="14" t="str">
        <f t="shared" si="20"/>
        <v>Temps doit être dépenser pour réparer le PCB</v>
      </c>
      <c r="G25" s="14" t="str">
        <f t="shared" si="20"/>
        <v>Observation</v>
      </c>
      <c r="H25" s="14">
        <v>0</v>
      </c>
      <c r="I25" s="14">
        <v>3</v>
      </c>
      <c r="J25" s="14">
        <v>2</v>
      </c>
      <c r="K25" s="18">
        <f t="shared" ref="K25:L25" si="21">K14</f>
        <v>6</v>
      </c>
      <c r="L25" s="18">
        <f t="shared" si="21"/>
        <v>6</v>
      </c>
      <c r="M25" s="15">
        <f t="shared" si="18"/>
        <v>0</v>
      </c>
      <c r="N25" s="14"/>
      <c r="O25" s="14">
        <f t="shared" si="19"/>
        <v>0</v>
      </c>
    </row>
    <row r="26" spans="1:15" ht="27.6" customHeight="1" x14ac:dyDescent="0.25">
      <c r="A26" s="66"/>
      <c r="B26" s="14" t="str">
        <f t="shared" ref="B26:G26" si="22">B15</f>
        <v>Perte d'une composante</v>
      </c>
      <c r="C26" s="14" t="str">
        <f t="shared" si="22"/>
        <v>Composantes</v>
      </c>
      <c r="D26" s="14" t="str">
        <f t="shared" si="22"/>
        <v xml:space="preserve">Une personne perd une composante </v>
      </c>
      <c r="E26" s="14" t="str">
        <f t="shared" si="22"/>
        <v>Mauvais système de rangement</v>
      </c>
      <c r="F26" s="14" t="str">
        <f t="shared" si="22"/>
        <v>Retard dans le processus de conception</v>
      </c>
      <c r="G26" s="14" t="str">
        <f t="shared" si="22"/>
        <v>Observation</v>
      </c>
      <c r="H26" s="14">
        <v>1</v>
      </c>
      <c r="I26" s="14">
        <v>2</v>
      </c>
      <c r="J26" s="14">
        <v>1</v>
      </c>
      <c r="K26" s="18">
        <f t="shared" ref="K26:L26" si="23">K15</f>
        <v>2</v>
      </c>
      <c r="L26" s="18">
        <f t="shared" si="23"/>
        <v>2</v>
      </c>
      <c r="M26" s="15">
        <f t="shared" si="18"/>
        <v>2</v>
      </c>
      <c r="N26" s="14"/>
      <c r="O26" s="14">
        <f t="shared" si="19"/>
        <v>0</v>
      </c>
    </row>
    <row r="27" spans="1:15" ht="28.35" customHeight="1" x14ac:dyDescent="0.25">
      <c r="A27" s="66"/>
      <c r="B27" s="14" t="str">
        <f t="shared" ref="B27:G27" si="24">B16</f>
        <v>Manque de motivation</v>
      </c>
      <c r="C27" s="14" t="str">
        <f t="shared" si="24"/>
        <v>Gestion de l'équipe</v>
      </c>
      <c r="D27" s="14" t="str">
        <f t="shared" si="24"/>
        <v>Personne(s) qui manque(nt)</v>
      </c>
      <c r="E27" s="14" t="str">
        <f t="shared" si="24"/>
        <v>Une perte de motivation pour le projet</v>
      </c>
      <c r="F27" s="14" t="str">
        <f t="shared" si="24"/>
        <v>Travail assigné transféré aux autres membres de l'équipe</v>
      </c>
      <c r="G27" s="14" t="str">
        <f t="shared" si="24"/>
        <v>Observation</v>
      </c>
      <c r="H27" s="14">
        <v>2</v>
      </c>
      <c r="I27" s="14">
        <v>3</v>
      </c>
      <c r="J27" s="14">
        <v>1</v>
      </c>
      <c r="K27" s="18">
        <f t="shared" ref="K27:L27" si="25">K16</f>
        <v>18</v>
      </c>
      <c r="L27" s="18">
        <f t="shared" si="25"/>
        <v>18</v>
      </c>
      <c r="M27" s="15">
        <f t="shared" si="18"/>
        <v>6</v>
      </c>
      <c r="N27" s="14"/>
      <c r="O27" s="14">
        <f t="shared" si="19"/>
        <v>0</v>
      </c>
    </row>
    <row r="28" spans="1:15" ht="28.7" customHeight="1" x14ac:dyDescent="0.25">
      <c r="A28" s="66"/>
      <c r="B28" s="14" t="str">
        <f t="shared" ref="B28:G28" si="26">B17</f>
        <v>Bris d'une composante</v>
      </c>
      <c r="C28" s="14" t="str">
        <f t="shared" si="26"/>
        <v>Composantes</v>
      </c>
      <c r="D28" s="14" t="str">
        <f t="shared" si="26"/>
        <v xml:space="preserve">Une personne brise une composante </v>
      </c>
      <c r="E28" s="14" t="str">
        <f t="shared" si="26"/>
        <v>Manque de délicatesse ou erreur d'inatention</v>
      </c>
      <c r="F28" s="14" t="str">
        <f t="shared" si="26"/>
        <v>Retard dans le processus de conception</v>
      </c>
      <c r="G28" s="14" t="str">
        <f t="shared" si="26"/>
        <v>Observation</v>
      </c>
      <c r="H28" s="14">
        <v>1</v>
      </c>
      <c r="I28" s="14">
        <v>2</v>
      </c>
      <c r="J28" s="14">
        <v>1</v>
      </c>
      <c r="K28" s="18">
        <f t="shared" ref="K28:L28" si="27">K17</f>
        <v>2</v>
      </c>
      <c r="L28" s="18">
        <f t="shared" si="27"/>
        <v>2</v>
      </c>
      <c r="M28" s="15">
        <f t="shared" si="18"/>
        <v>2</v>
      </c>
      <c r="N28" s="14"/>
      <c r="O28" s="14">
        <f t="shared" si="19"/>
        <v>0</v>
      </c>
    </row>
    <row r="29" spans="1:15" ht="28.35" customHeight="1" x14ac:dyDescent="0.25">
      <c r="A29" s="66"/>
      <c r="B29" s="14" t="str">
        <f t="shared" ref="B29:G29" si="28">B18</f>
        <v>Programmation Informatique</v>
      </c>
      <c r="C29" s="14" t="str">
        <f t="shared" si="28"/>
        <v>Code</v>
      </c>
      <c r="D29" s="14" t="str">
        <f t="shared" si="28"/>
        <v>Code mal programmé</v>
      </c>
      <c r="E29" s="14" t="str">
        <f t="shared" si="28"/>
        <v>Manque de bonne pratique de programmation</v>
      </c>
      <c r="F29" s="14" t="str">
        <f t="shared" si="28"/>
        <v>Compilation sans succès et/ou bugs fréquent</v>
      </c>
      <c r="G29" s="14" t="str">
        <f t="shared" si="28"/>
        <v>g++</v>
      </c>
      <c r="H29" s="14">
        <v>2</v>
      </c>
      <c r="I29" s="14">
        <v>3</v>
      </c>
      <c r="J29" s="14">
        <v>1</v>
      </c>
      <c r="K29" s="18">
        <f t="shared" ref="K29:L29" si="29">K18</f>
        <v>6</v>
      </c>
      <c r="L29" s="18">
        <f t="shared" si="29"/>
        <v>6</v>
      </c>
      <c r="M29" s="15">
        <f t="shared" si="18"/>
        <v>6</v>
      </c>
      <c r="N29" s="14"/>
      <c r="O29" s="14">
        <f t="shared" si="19"/>
        <v>0</v>
      </c>
    </row>
    <row r="30" spans="1:15" ht="27" customHeight="1" x14ac:dyDescent="0.25">
      <c r="A30" s="66"/>
      <c r="B30" s="14" t="str">
        <f t="shared" ref="B30:G30" si="30">B19</f>
        <v>Retard pour une remise</v>
      </c>
      <c r="C30" s="14" t="str">
        <f t="shared" si="30"/>
        <v>Livrables</v>
      </c>
      <c r="D30" s="14" t="str">
        <f t="shared" si="30"/>
        <v>Livrable non complèté pour la date de remise</v>
      </c>
      <c r="E30" s="14" t="str">
        <f t="shared" si="30"/>
        <v>Mauvaise planification</v>
      </c>
      <c r="F30" s="14" t="str">
        <f t="shared" si="30"/>
        <v>Perte de points, travail baclé sous pression</v>
      </c>
      <c r="G30" s="14" t="str">
        <f t="shared" si="30"/>
        <v>Note scolaire</v>
      </c>
      <c r="H30" s="14">
        <v>1</v>
      </c>
      <c r="I30" s="14">
        <v>3</v>
      </c>
      <c r="J30" s="14">
        <v>1</v>
      </c>
      <c r="K30" s="18">
        <f t="shared" ref="K30:L30" si="31">K19</f>
        <v>6</v>
      </c>
      <c r="L30" s="18">
        <f t="shared" si="31"/>
        <v>3</v>
      </c>
      <c r="M30" s="15">
        <f t="shared" si="18"/>
        <v>3</v>
      </c>
      <c r="N30" s="14"/>
      <c r="O30" s="14">
        <f t="shared" si="19"/>
        <v>0</v>
      </c>
    </row>
    <row r="31" spans="1:15" ht="26.45" customHeight="1" x14ac:dyDescent="0.25">
      <c r="A31" s="66"/>
      <c r="B31" s="14" t="s">
        <v>122</v>
      </c>
      <c r="C31" s="14" t="s">
        <v>103</v>
      </c>
      <c r="D31" s="14" t="s">
        <v>104</v>
      </c>
      <c r="E31" s="14" t="s">
        <v>123</v>
      </c>
      <c r="F31" s="14" t="s">
        <v>124</v>
      </c>
      <c r="G31" s="14" t="s">
        <v>125</v>
      </c>
      <c r="H31" s="14">
        <v>1</v>
      </c>
      <c r="I31" s="14">
        <v>3</v>
      </c>
      <c r="J31" s="14">
        <v>1</v>
      </c>
      <c r="K31" s="18">
        <f t="shared" ref="K31:L31" si="32">K20</f>
        <v>0</v>
      </c>
      <c r="L31" s="18">
        <f t="shared" si="32"/>
        <v>0</v>
      </c>
      <c r="M31" s="15">
        <f t="shared" si="18"/>
        <v>3</v>
      </c>
      <c r="N31" s="14"/>
      <c r="O31" s="14">
        <f t="shared" si="19"/>
        <v>0</v>
      </c>
    </row>
    <row r="32" spans="1:15" ht="29.45" customHeight="1" x14ac:dyDescent="0.25">
      <c r="A32" s="66"/>
      <c r="B32" s="14" t="s">
        <v>126</v>
      </c>
      <c r="C32" s="14" t="s">
        <v>92</v>
      </c>
      <c r="D32" s="14" t="s">
        <v>127</v>
      </c>
      <c r="E32" s="14" t="s">
        <v>112</v>
      </c>
      <c r="F32" s="14" t="s">
        <v>77</v>
      </c>
      <c r="G32" s="14" t="s">
        <v>79</v>
      </c>
      <c r="H32" s="14">
        <v>1</v>
      </c>
      <c r="I32" s="14">
        <v>2</v>
      </c>
      <c r="J32" s="14">
        <v>1</v>
      </c>
      <c r="K32" s="18">
        <f t="shared" ref="K32:L32" si="33">K21</f>
        <v>0</v>
      </c>
      <c r="L32" s="18">
        <f t="shared" si="33"/>
        <v>0</v>
      </c>
      <c r="M32" s="15">
        <f t="shared" si="18"/>
        <v>2</v>
      </c>
      <c r="N32" s="14"/>
      <c r="O32" s="14">
        <f t="shared" si="19"/>
        <v>0</v>
      </c>
    </row>
    <row r="33" spans="1:15" x14ac:dyDescent="0.25">
      <c r="A33" s="66"/>
      <c r="B33" s="14" t="str">
        <f t="shared" ref="B33:G33" si="34">B22</f>
        <v>Risque 10</v>
      </c>
      <c r="C33" s="14">
        <f t="shared" si="34"/>
        <v>0</v>
      </c>
      <c r="D33" s="14">
        <f t="shared" si="34"/>
        <v>0</v>
      </c>
      <c r="E33" s="14">
        <f t="shared" si="34"/>
        <v>0</v>
      </c>
      <c r="F33" s="14">
        <f t="shared" si="34"/>
        <v>0</v>
      </c>
      <c r="G33" s="14">
        <f t="shared" si="34"/>
        <v>0</v>
      </c>
      <c r="H33" s="14"/>
      <c r="I33" s="14"/>
      <c r="J33" s="14"/>
      <c r="K33" s="18">
        <f t="shared" ref="K33:L33" si="35">K22</f>
        <v>0</v>
      </c>
      <c r="L33" s="18">
        <f t="shared" si="35"/>
        <v>0</v>
      </c>
      <c r="M33" s="15">
        <f t="shared" si="18"/>
        <v>0</v>
      </c>
      <c r="N33" s="14"/>
      <c r="O33" s="14">
        <f t="shared" si="19"/>
        <v>0</v>
      </c>
    </row>
    <row r="34" spans="1:15" ht="30" x14ac:dyDescent="0.25">
      <c r="A34" s="12">
        <f t="shared" ref="A34:O34" si="36">A23</f>
        <v>0</v>
      </c>
      <c r="B34" s="12" t="str">
        <f t="shared" si="36"/>
        <v>Risques (min 5)</v>
      </c>
      <c r="C34" s="12" t="str">
        <f t="shared" si="36"/>
        <v>Fonctions</v>
      </c>
      <c r="D34" s="12" t="str">
        <f t="shared" si="36"/>
        <v>Modes de défaillance</v>
      </c>
      <c r="E34" s="12" t="str">
        <f t="shared" si="36"/>
        <v>Causes de la défaillance</v>
      </c>
      <c r="F34" s="12" t="str">
        <f t="shared" si="36"/>
        <v>Effets de la défaillance</v>
      </c>
      <c r="G34" s="12" t="str">
        <f t="shared" si="36"/>
        <v>Modes de détection</v>
      </c>
      <c r="H34" s="12" t="str">
        <f t="shared" si="36"/>
        <v>Fréquence</v>
      </c>
      <c r="I34" s="12" t="str">
        <f t="shared" si="36"/>
        <v>Gravité</v>
      </c>
      <c r="J34" s="12" t="str">
        <f t="shared" si="36"/>
        <v>Non-détect</v>
      </c>
      <c r="K34" s="12" t="str">
        <f t="shared" si="36"/>
        <v>Initiale</v>
      </c>
      <c r="L34" s="12" t="str">
        <f t="shared" si="36"/>
        <v>Audit #2</v>
      </c>
      <c r="M34" s="12" t="str">
        <f t="shared" si="36"/>
        <v>Audit #3</v>
      </c>
      <c r="N34" s="12" t="str">
        <f t="shared" si="36"/>
        <v>Finale</v>
      </c>
      <c r="O34" s="12" t="str">
        <f t="shared" si="36"/>
        <v>Méthode de mitigation</v>
      </c>
    </row>
    <row r="35" spans="1:15" ht="30" x14ac:dyDescent="0.25">
      <c r="A35" s="70" t="s">
        <v>128</v>
      </c>
      <c r="B35" s="14" t="str">
        <f t="shared" ref="B35:G35" si="37">B24</f>
        <v>Sous-évaluation du temps d'une tâche</v>
      </c>
      <c r="C35" s="14" t="str">
        <f t="shared" si="37"/>
        <v>Gestion du temps</v>
      </c>
      <c r="D35" s="14" t="str">
        <f t="shared" si="37"/>
        <v>Une tâche prend plus de temps</v>
      </c>
      <c r="E35" s="14" t="str">
        <f t="shared" si="37"/>
        <v>Manque d'informations ou d'experience</v>
      </c>
      <c r="F35" s="14" t="str">
        <f t="shared" si="37"/>
        <v>Retard dans la planification</v>
      </c>
      <c r="G35" s="14" t="str">
        <f t="shared" si="37"/>
        <v>Suivi de la planification avec la courbe en "S"</v>
      </c>
      <c r="H35" s="14">
        <v>2</v>
      </c>
      <c r="I35" s="14">
        <v>2</v>
      </c>
      <c r="J35" s="14">
        <v>1</v>
      </c>
      <c r="K35" s="18">
        <f t="shared" ref="K35:M35" si="38">K24</f>
        <v>4</v>
      </c>
      <c r="L35" s="18">
        <f t="shared" si="38"/>
        <v>6</v>
      </c>
      <c r="M35" s="18">
        <f t="shared" si="38"/>
        <v>4</v>
      </c>
      <c r="N35" s="15">
        <f t="shared" ref="N35:N44" si="39">J35*I35*H35</f>
        <v>4</v>
      </c>
      <c r="O35" s="14" t="str">
        <f t="shared" ref="O35:O44" si="40">O24</f>
        <v>Suivi de la planification avec la courbe en "S"</v>
      </c>
    </row>
    <row r="36" spans="1:15" ht="45" x14ac:dyDescent="0.25">
      <c r="A36" s="66"/>
      <c r="B36" s="14" t="str">
        <f t="shared" ref="B36:G36" si="41">B25</f>
        <v>Mauvaise conception de PCB</v>
      </c>
      <c r="C36" s="14" t="str">
        <f t="shared" si="41"/>
        <v>PCB</v>
      </c>
      <c r="D36" s="14" t="str">
        <f t="shared" si="41"/>
        <v>Un PCB mal conçu fonctionne mal</v>
      </c>
      <c r="E36" s="14" t="str">
        <f t="shared" si="41"/>
        <v>Mauvaise conception</v>
      </c>
      <c r="F36" s="14" t="str">
        <f t="shared" si="41"/>
        <v>Temps doit être dépenser pour réparer le PCB</v>
      </c>
      <c r="G36" s="14" t="str">
        <f t="shared" si="41"/>
        <v>Observation</v>
      </c>
      <c r="H36" s="14">
        <v>0</v>
      </c>
      <c r="I36" s="14">
        <v>3</v>
      </c>
      <c r="J36" s="14">
        <v>2</v>
      </c>
      <c r="K36" s="18">
        <f t="shared" ref="K36:M36" si="42">K25</f>
        <v>6</v>
      </c>
      <c r="L36" s="18">
        <f t="shared" si="42"/>
        <v>6</v>
      </c>
      <c r="M36" s="18">
        <f t="shared" si="42"/>
        <v>0</v>
      </c>
      <c r="N36" s="15">
        <f t="shared" si="39"/>
        <v>0</v>
      </c>
      <c r="O36" s="14">
        <f t="shared" si="40"/>
        <v>0</v>
      </c>
    </row>
    <row r="37" spans="1:15" ht="30" x14ac:dyDescent="0.25">
      <c r="A37" s="66"/>
      <c r="B37" s="14" t="str">
        <f t="shared" ref="B37:G37" si="43">B26</f>
        <v>Perte d'une composante</v>
      </c>
      <c r="C37" s="14" t="str">
        <f t="shared" si="43"/>
        <v>Composantes</v>
      </c>
      <c r="D37" s="14" t="str">
        <f t="shared" si="43"/>
        <v xml:space="preserve">Une personne perd une composante </v>
      </c>
      <c r="E37" s="14" t="str">
        <f t="shared" si="43"/>
        <v>Mauvais système de rangement</v>
      </c>
      <c r="F37" s="14" t="str">
        <f t="shared" si="43"/>
        <v>Retard dans le processus de conception</v>
      </c>
      <c r="G37" s="14" t="str">
        <f t="shared" si="43"/>
        <v>Observation</v>
      </c>
      <c r="H37" s="14">
        <v>1</v>
      </c>
      <c r="I37" s="14">
        <v>2</v>
      </c>
      <c r="J37" s="14">
        <v>1</v>
      </c>
      <c r="K37" s="18">
        <f t="shared" ref="K37:M37" si="44">K26</f>
        <v>2</v>
      </c>
      <c r="L37" s="18">
        <f t="shared" si="44"/>
        <v>2</v>
      </c>
      <c r="M37" s="18">
        <f t="shared" si="44"/>
        <v>2</v>
      </c>
      <c r="N37" s="15">
        <f t="shared" si="39"/>
        <v>2</v>
      </c>
      <c r="O37" s="14">
        <f t="shared" si="40"/>
        <v>0</v>
      </c>
    </row>
    <row r="38" spans="1:15" ht="45" x14ac:dyDescent="0.25">
      <c r="A38" s="66"/>
      <c r="B38" s="14" t="str">
        <f t="shared" ref="B38:G38" si="45">B27</f>
        <v>Manque de motivation</v>
      </c>
      <c r="C38" s="14" t="str">
        <f t="shared" si="45"/>
        <v>Gestion de l'équipe</v>
      </c>
      <c r="D38" s="14" t="str">
        <f t="shared" si="45"/>
        <v>Personne(s) qui manque(nt)</v>
      </c>
      <c r="E38" s="14" t="str">
        <f t="shared" si="45"/>
        <v>Une perte de motivation pour le projet</v>
      </c>
      <c r="F38" s="14" t="str">
        <f t="shared" si="45"/>
        <v>Travail assigné transféré aux autres membres de l'équipe</v>
      </c>
      <c r="G38" s="14" t="str">
        <f t="shared" si="45"/>
        <v>Observation</v>
      </c>
      <c r="H38" s="14">
        <v>1</v>
      </c>
      <c r="I38" s="14">
        <v>3</v>
      </c>
      <c r="J38" s="14">
        <v>1</v>
      </c>
      <c r="K38" s="18">
        <f t="shared" ref="K38:M38" si="46">K27</f>
        <v>18</v>
      </c>
      <c r="L38" s="18">
        <f t="shared" si="46"/>
        <v>18</v>
      </c>
      <c r="M38" s="18">
        <f t="shared" si="46"/>
        <v>6</v>
      </c>
      <c r="N38" s="15">
        <f t="shared" si="39"/>
        <v>3</v>
      </c>
      <c r="O38" s="14">
        <f t="shared" si="40"/>
        <v>0</v>
      </c>
    </row>
    <row r="39" spans="1:15" ht="30" x14ac:dyDescent="0.25">
      <c r="A39" s="66"/>
      <c r="B39" s="14" t="str">
        <f t="shared" ref="B39:G39" si="47">B28</f>
        <v>Bris d'une composante</v>
      </c>
      <c r="C39" s="14" t="str">
        <f t="shared" si="47"/>
        <v>Composantes</v>
      </c>
      <c r="D39" s="14" t="str">
        <f t="shared" si="47"/>
        <v xml:space="preserve">Une personne brise une composante </v>
      </c>
      <c r="E39" s="14" t="str">
        <f t="shared" si="47"/>
        <v>Manque de délicatesse ou erreur d'inatention</v>
      </c>
      <c r="F39" s="14" t="str">
        <f t="shared" si="47"/>
        <v>Retard dans le processus de conception</v>
      </c>
      <c r="G39" s="14" t="str">
        <f t="shared" si="47"/>
        <v>Observation</v>
      </c>
      <c r="H39" s="14">
        <v>0</v>
      </c>
      <c r="I39" s="14">
        <v>2</v>
      </c>
      <c r="J39" s="14">
        <v>1</v>
      </c>
      <c r="K39" s="18">
        <f t="shared" ref="K39:M39" si="48">K28</f>
        <v>2</v>
      </c>
      <c r="L39" s="18">
        <f t="shared" si="48"/>
        <v>2</v>
      </c>
      <c r="M39" s="18">
        <f t="shared" si="48"/>
        <v>2</v>
      </c>
      <c r="N39" s="15">
        <f t="shared" si="39"/>
        <v>0</v>
      </c>
      <c r="O39" s="14">
        <f t="shared" si="40"/>
        <v>0</v>
      </c>
    </row>
    <row r="40" spans="1:15" ht="45" x14ac:dyDescent="0.25">
      <c r="A40" s="66"/>
      <c r="B40" s="14" t="str">
        <f t="shared" ref="B40:G40" si="49">B29</f>
        <v>Programmation Informatique</v>
      </c>
      <c r="C40" s="14" t="str">
        <f t="shared" si="49"/>
        <v>Code</v>
      </c>
      <c r="D40" s="14" t="str">
        <f t="shared" si="49"/>
        <v>Code mal programmé</v>
      </c>
      <c r="E40" s="14" t="str">
        <f t="shared" si="49"/>
        <v>Manque de bonne pratique de programmation</v>
      </c>
      <c r="F40" s="14" t="str">
        <f t="shared" si="49"/>
        <v>Compilation sans succès et/ou bugs fréquent</v>
      </c>
      <c r="G40" s="14" t="str">
        <f t="shared" si="49"/>
        <v>g++</v>
      </c>
      <c r="H40" s="14">
        <v>2</v>
      </c>
      <c r="I40" s="14">
        <v>3</v>
      </c>
      <c r="J40" s="14">
        <v>1</v>
      </c>
      <c r="K40" s="18">
        <f t="shared" ref="K40:M40" si="50">K29</f>
        <v>6</v>
      </c>
      <c r="L40" s="18">
        <f t="shared" si="50"/>
        <v>6</v>
      </c>
      <c r="M40" s="18">
        <f t="shared" si="50"/>
        <v>6</v>
      </c>
      <c r="N40" s="15">
        <f t="shared" si="39"/>
        <v>6</v>
      </c>
      <c r="O40" s="14">
        <f t="shared" si="40"/>
        <v>0</v>
      </c>
    </row>
    <row r="41" spans="1:15" ht="30" x14ac:dyDescent="0.25">
      <c r="A41" s="66"/>
      <c r="B41" s="14" t="str">
        <f t="shared" ref="B41:G41" si="51">B30</f>
        <v>Retard pour une remise</v>
      </c>
      <c r="C41" s="14" t="str">
        <f t="shared" si="51"/>
        <v>Livrables</v>
      </c>
      <c r="D41" s="14" t="str">
        <f t="shared" si="51"/>
        <v>Livrable non complèté pour la date de remise</v>
      </c>
      <c r="E41" s="14" t="str">
        <f t="shared" si="51"/>
        <v>Mauvaise planification</v>
      </c>
      <c r="F41" s="14" t="str">
        <f t="shared" si="51"/>
        <v>Perte de points, travail baclé sous pression</v>
      </c>
      <c r="G41" s="14" t="str">
        <f t="shared" si="51"/>
        <v>Note scolaire</v>
      </c>
      <c r="H41" s="14">
        <v>1</v>
      </c>
      <c r="I41" s="14">
        <v>3</v>
      </c>
      <c r="J41" s="14">
        <v>1</v>
      </c>
      <c r="K41" s="18">
        <f t="shared" ref="K41:M41" si="52">K30</f>
        <v>6</v>
      </c>
      <c r="L41" s="18">
        <f t="shared" si="52"/>
        <v>3</v>
      </c>
      <c r="M41" s="18">
        <f t="shared" si="52"/>
        <v>3</v>
      </c>
      <c r="N41" s="15">
        <f t="shared" si="39"/>
        <v>3</v>
      </c>
      <c r="O41" s="14">
        <f t="shared" si="40"/>
        <v>0</v>
      </c>
    </row>
    <row r="42" spans="1:15" ht="45" x14ac:dyDescent="0.25">
      <c r="A42" s="66"/>
      <c r="B42" s="14" t="str">
        <f t="shared" ref="B42:G42" si="53">B31</f>
        <v>Communication ordi-arduino</v>
      </c>
      <c r="C42" s="14" t="str">
        <f t="shared" si="53"/>
        <v>Code</v>
      </c>
      <c r="D42" s="14" t="str">
        <f t="shared" si="53"/>
        <v>Code mal programmé</v>
      </c>
      <c r="E42" s="14" t="str">
        <f t="shared" si="53"/>
        <v>Envoi et réception de fausses données ou d'aucune données</v>
      </c>
      <c r="F42" s="14" t="str">
        <f t="shared" si="53"/>
        <v>Mauvais interprétation par l'ordinateur et l'arduino des données</v>
      </c>
      <c r="G42" s="14" t="str">
        <f t="shared" si="53"/>
        <v>Tests</v>
      </c>
      <c r="H42" s="14">
        <v>2</v>
      </c>
      <c r="I42" s="14">
        <v>3</v>
      </c>
      <c r="J42" s="14">
        <v>1</v>
      </c>
      <c r="K42" s="18">
        <f t="shared" ref="K42:M42" si="54">K31</f>
        <v>0</v>
      </c>
      <c r="L42" s="18">
        <f t="shared" si="54"/>
        <v>0</v>
      </c>
      <c r="M42" s="18">
        <f t="shared" si="54"/>
        <v>3</v>
      </c>
      <c r="N42" s="15">
        <f t="shared" si="39"/>
        <v>6</v>
      </c>
      <c r="O42" s="14">
        <f t="shared" si="40"/>
        <v>0</v>
      </c>
    </row>
    <row r="43" spans="1:15" ht="45" x14ac:dyDescent="0.25">
      <c r="A43" s="66"/>
      <c r="B43" s="14" t="str">
        <f t="shared" ref="B43:G43" si="55">B32</f>
        <v>Mauvaise distribution des tâches</v>
      </c>
      <c r="C43" s="14" t="str">
        <f t="shared" si="55"/>
        <v>Gestion de l'équipe</v>
      </c>
      <c r="D43" s="14" t="str">
        <f t="shared" si="55"/>
        <v>Les tâches n'arrivent pas à échéance au moment prévu</v>
      </c>
      <c r="E43" s="14" t="str">
        <f t="shared" si="55"/>
        <v>Mauvaise planification</v>
      </c>
      <c r="F43" s="14" t="str">
        <f t="shared" si="55"/>
        <v>Retard dans la planification</v>
      </c>
      <c r="G43" s="14" t="str">
        <f t="shared" si="55"/>
        <v>Suivi de la planification avec la courbe en "S"</v>
      </c>
      <c r="H43" s="14">
        <v>1</v>
      </c>
      <c r="I43" s="14">
        <v>2</v>
      </c>
      <c r="J43" s="14">
        <v>1</v>
      </c>
      <c r="K43" s="18">
        <f t="shared" ref="K43:M43" si="56">K32</f>
        <v>0</v>
      </c>
      <c r="L43" s="18">
        <f t="shared" si="56"/>
        <v>0</v>
      </c>
      <c r="M43" s="18">
        <f t="shared" si="56"/>
        <v>2</v>
      </c>
      <c r="N43" s="15">
        <f t="shared" si="39"/>
        <v>2</v>
      </c>
      <c r="O43" s="14">
        <f t="shared" si="40"/>
        <v>0</v>
      </c>
    </row>
    <row r="44" spans="1:15" x14ac:dyDescent="0.25">
      <c r="A44" s="66"/>
      <c r="B44" s="14" t="str">
        <f t="shared" ref="B44:G44" si="57">B33</f>
        <v>Risque 10</v>
      </c>
      <c r="C44" s="14">
        <f t="shared" si="57"/>
        <v>0</v>
      </c>
      <c r="D44" s="14">
        <f t="shared" si="57"/>
        <v>0</v>
      </c>
      <c r="E44" s="14">
        <f t="shared" si="57"/>
        <v>0</v>
      </c>
      <c r="F44" s="14">
        <f t="shared" si="57"/>
        <v>0</v>
      </c>
      <c r="G44" s="14">
        <f t="shared" si="57"/>
        <v>0</v>
      </c>
      <c r="H44" s="14"/>
      <c r="I44" s="14"/>
      <c r="J44" s="14"/>
      <c r="K44" s="18">
        <f t="shared" ref="K44:M44" si="58">K33</f>
        <v>0</v>
      </c>
      <c r="L44" s="18">
        <f t="shared" si="58"/>
        <v>0</v>
      </c>
      <c r="M44" s="18">
        <f t="shared" si="58"/>
        <v>0</v>
      </c>
      <c r="N44" s="15">
        <f t="shared" si="39"/>
        <v>0</v>
      </c>
      <c r="O44" s="14">
        <f t="shared" si="40"/>
        <v>0</v>
      </c>
    </row>
  </sheetData>
  <mergeCells count="5">
    <mergeCell ref="A2:A11"/>
    <mergeCell ref="M4:N4"/>
    <mergeCell ref="A13:A22"/>
    <mergeCell ref="A24:A33"/>
    <mergeCell ref="A35:A44"/>
  </mergeCells>
  <conditionalFormatting sqref="H1:J44">
    <cfRule type="containsText" dxfId="7" priority="8" operator="containsText" text="0">
      <formula>NOT(ISERROR(SEARCH(("0"),(H1))))</formula>
    </cfRule>
  </conditionalFormatting>
  <conditionalFormatting sqref="H2:J11 N6:O9 H13:J22 H24:J33 H35:J44">
    <cfRule type="containsText" dxfId="6" priority="1" operator="containsText" text="1">
      <formula>NOT(ISERROR(SEARCH(("1"),(H2))))</formula>
    </cfRule>
    <cfRule type="containsText" dxfId="5" priority="2" operator="containsText" text="2">
      <formula>NOT(ISERROR(SEARCH(("2"),(H2))))</formula>
    </cfRule>
    <cfRule type="containsText" dxfId="4" priority="3" operator="containsText" text="3">
      <formula>NOT(ISERROR(SEARCH(("3"),(H2))))</formula>
    </cfRule>
  </conditionalFormatting>
  <conditionalFormatting sqref="K2:K11 K13:L22 K24:M33 K35:N44">
    <cfRule type="cellIs" dxfId="3" priority="4" operator="between">
      <formula>4</formula>
      <formula>8</formula>
    </cfRule>
    <cfRule type="cellIs" dxfId="2" priority="5" operator="between">
      <formula>9</formula>
      <formula>27</formula>
    </cfRule>
    <cfRule type="cellIs" dxfId="1" priority="6" operator="between">
      <formula>1</formula>
      <formula>3</formula>
    </cfRule>
  </conditionalFormatting>
  <conditionalFormatting sqref="N6">
    <cfRule type="containsText" dxfId="0" priority="7" operator="containsText" text="0">
      <formula>NOT(ISERROR(SEARCH(("0"),(N6))))</formula>
    </cfRule>
  </conditionalFormatting>
  <dataValidations count="1">
    <dataValidation type="list" allowBlank="1" showInputMessage="1" showErrorMessage="1" prompt="Veuillez entrer une valeur de 0 à 3." sqref="H2:J11 H13:J22 H24:J33 H35:J44" xr:uid="{00000000-0002-0000-0400-000000000000}">
      <formula1>$N$6:$N$9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2F75EE4E5AC4F94A1AC186B242A8E" ma:contentTypeVersion="11" ma:contentTypeDescription="Crée un document." ma:contentTypeScope="" ma:versionID="4c36eb3655226257af35f8eb0d71ac99">
  <xsd:schema xmlns:xsd="http://www.w3.org/2001/XMLSchema" xmlns:xs="http://www.w3.org/2001/XMLSchema" xmlns:p="http://schemas.microsoft.com/office/2006/metadata/properties" xmlns:ns2="a36042ba-2ef9-4791-bc58-e04f9786a229" xmlns:ns3="13d585e5-d63c-421b-b197-9b737c1bb2a0" targetNamespace="http://schemas.microsoft.com/office/2006/metadata/properties" ma:root="true" ma:fieldsID="31f32a8cfc00c47d7b532a4e47edccf7" ns2:_="" ns3:_="">
    <xsd:import namespace="a36042ba-2ef9-4791-bc58-e04f9786a229"/>
    <xsd:import namespace="13d585e5-d63c-421b-b197-9b737c1bb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6042ba-2ef9-4791-bc58-e04f9786a2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264a842-8adc-43f3-ad4e-91e5e271ce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585e5-d63c-421b-b197-9b737c1bb2a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8aed8ae-726b-4441-a425-3c491e30b088}" ma:internalName="TaxCatchAll" ma:showField="CatchAllData" ma:web="13d585e5-d63c-421b-b197-9b737c1bb2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6042ba-2ef9-4791-bc58-e04f9786a229">
      <Terms xmlns="http://schemas.microsoft.com/office/infopath/2007/PartnerControls"/>
    </lcf76f155ced4ddcb4097134ff3c332f>
    <TaxCatchAll xmlns="13d585e5-d63c-421b-b197-9b737c1bb2a0" xsi:nil="true"/>
  </documentManagement>
</p:properties>
</file>

<file path=customXml/itemProps1.xml><?xml version="1.0" encoding="utf-8"?>
<ds:datastoreItem xmlns:ds="http://schemas.openxmlformats.org/officeDocument/2006/customXml" ds:itemID="{492D28C6-62C6-43DF-9661-25C68A2A7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6042ba-2ef9-4791-bc58-e04f9786a229"/>
    <ds:schemaRef ds:uri="13d585e5-d63c-421b-b197-9b737c1bb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B885FC-E270-492D-9874-153D4D5778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0C4A38-69DB-43BA-B54B-16335CBEE432}">
  <ds:schemaRefs>
    <ds:schemaRef ds:uri="http://purl.org/dc/terms/"/>
    <ds:schemaRef ds:uri="http://purl.org/dc/elements/1.1/"/>
    <ds:schemaRef ds:uri="13d585e5-d63c-421b-b197-9b737c1bb2a0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a36042ba-2ef9-4791-bc58-e04f9786a229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3a5a8744-5935-45f9-9423-b32c3a5de082}" enabled="0" method="" siteId="{3a5a8744-5935-45f9-9423-b32c3a5de08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Prévision</vt:lpstr>
      <vt:lpstr>Travail</vt:lpstr>
      <vt:lpstr>Avancement</vt:lpstr>
      <vt:lpstr>AMDEC</vt:lpstr>
      <vt:lpstr>Courbe en 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Zakary Romdhane</dc:creator>
  <cp:keywords/>
  <dc:description/>
  <cp:lastModifiedBy>Zakary Romdhane</cp:lastModifiedBy>
  <cp:revision/>
  <dcterms:created xsi:type="dcterms:W3CDTF">2021-01-14T13:27:04Z</dcterms:created>
  <dcterms:modified xsi:type="dcterms:W3CDTF">2025-04-13T20:30:10Z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0x0101006E52F75EE4E5AC4F94A1AC186B242A8E</vt:lpwstr>
  </property>
  <property fmtid="{D5CDD505-2E9C-101B-9397-08002B2CF9AE}" pid="3" name="MediaServiceImageTags">
    <vt:lpwstr/>
  </property>
</Properties>
</file>