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ymon\Desktop\"/>
    </mc:Choice>
  </mc:AlternateContent>
  <xr:revisionPtr revIDLastSave="0" documentId="13_ncr:1_{571063C7-FD96-477D-BCDD-F8701F53363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2" r:id="rId1"/>
    <sheet name="Arkusz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2" l="1"/>
  <c r="B30" i="2"/>
  <c r="K14" i="2" l="1"/>
  <c r="N9" i="2"/>
  <c r="K10" i="2"/>
  <c r="B54" i="2"/>
  <c r="B29" i="2"/>
  <c r="D29" i="2" s="1"/>
  <c r="D16" i="2" l="1"/>
  <c r="D17" i="2"/>
  <c r="D15" i="2"/>
  <c r="O14" i="2" l="1"/>
  <c r="K4" i="2"/>
  <c r="L4" i="2"/>
  <c r="M4" i="2"/>
  <c r="N4" i="2"/>
  <c r="O4" i="2"/>
  <c r="P4" i="2"/>
  <c r="Q4" i="2"/>
  <c r="R4" i="2"/>
  <c r="K5" i="2"/>
  <c r="L5" i="2"/>
  <c r="M5" i="2"/>
  <c r="N5" i="2"/>
  <c r="O5" i="2"/>
  <c r="P5" i="2"/>
  <c r="Q5" i="2"/>
  <c r="R5" i="2"/>
  <c r="K6" i="2"/>
  <c r="L6" i="2"/>
  <c r="M6" i="2"/>
  <c r="N6" i="2"/>
  <c r="O6" i="2"/>
  <c r="P6" i="2"/>
  <c r="Q6" i="2"/>
  <c r="R6" i="2"/>
  <c r="K7" i="2"/>
  <c r="L7" i="2"/>
  <c r="M7" i="2"/>
  <c r="N7" i="2"/>
  <c r="O7" i="2"/>
  <c r="P7" i="2"/>
  <c r="Q7" i="2"/>
  <c r="R7" i="2"/>
  <c r="K8" i="2"/>
  <c r="L8" i="2"/>
  <c r="M8" i="2"/>
  <c r="N8" i="2"/>
  <c r="O8" i="2"/>
  <c r="P8" i="2"/>
  <c r="Q8" i="2"/>
  <c r="R8" i="2"/>
  <c r="K9" i="2"/>
  <c r="L9" i="2"/>
  <c r="M9" i="2"/>
  <c r="O9" i="2"/>
  <c r="P9" i="2"/>
  <c r="Q9" i="2"/>
  <c r="R9" i="2"/>
  <c r="L10" i="2"/>
  <c r="M10" i="2"/>
  <c r="N10" i="2"/>
  <c r="O10" i="2"/>
  <c r="P10" i="2"/>
  <c r="Q10" i="2"/>
  <c r="R10" i="2"/>
  <c r="K11" i="2"/>
  <c r="L11" i="2"/>
  <c r="M11" i="2"/>
  <c r="N11" i="2"/>
  <c r="O11" i="2"/>
  <c r="P11" i="2"/>
  <c r="Q11" i="2"/>
  <c r="R11" i="2"/>
  <c r="K12" i="2"/>
  <c r="L12" i="2"/>
  <c r="M12" i="2"/>
  <c r="N12" i="2"/>
  <c r="O12" i="2"/>
  <c r="P12" i="2"/>
  <c r="Q12" i="2"/>
  <c r="R12" i="2"/>
  <c r="K13" i="2"/>
  <c r="L13" i="2"/>
  <c r="M13" i="2"/>
  <c r="N13" i="2"/>
  <c r="O13" i="2"/>
  <c r="P13" i="2"/>
  <c r="Q13" i="2"/>
  <c r="R13" i="2"/>
  <c r="L14" i="2"/>
  <c r="M14" i="2"/>
  <c r="N14" i="2"/>
  <c r="P14" i="2"/>
  <c r="Q14" i="2"/>
  <c r="R14" i="2"/>
  <c r="K15" i="2"/>
  <c r="L15" i="2"/>
  <c r="M15" i="2"/>
  <c r="N15" i="2"/>
  <c r="O15" i="2"/>
  <c r="P15" i="2"/>
  <c r="Q15" i="2"/>
  <c r="R15" i="2"/>
  <c r="K16" i="2"/>
  <c r="L16" i="2"/>
  <c r="M16" i="2"/>
  <c r="N16" i="2"/>
  <c r="O16" i="2"/>
  <c r="P16" i="2"/>
  <c r="Q16" i="2"/>
  <c r="R16" i="2"/>
  <c r="K17" i="2"/>
  <c r="L17" i="2"/>
  <c r="M17" i="2"/>
  <c r="N17" i="2"/>
  <c r="O17" i="2"/>
  <c r="P17" i="2"/>
  <c r="Q17" i="2"/>
  <c r="R17" i="2"/>
  <c r="K18" i="2"/>
  <c r="L18" i="2"/>
  <c r="M18" i="2"/>
  <c r="N18" i="2"/>
  <c r="O18" i="2"/>
  <c r="P18" i="2"/>
  <c r="Q18" i="2"/>
  <c r="R18" i="2"/>
  <c r="K19" i="2"/>
  <c r="L19" i="2"/>
  <c r="M19" i="2"/>
  <c r="N19" i="2"/>
  <c r="O19" i="2"/>
  <c r="P19" i="2"/>
  <c r="Q19" i="2"/>
  <c r="R19" i="2"/>
  <c r="K20" i="2"/>
  <c r="L20" i="2"/>
  <c r="M20" i="2"/>
  <c r="N20" i="2"/>
  <c r="O20" i="2"/>
  <c r="P20" i="2"/>
  <c r="Q20" i="2"/>
  <c r="R20" i="2"/>
  <c r="K21" i="2"/>
  <c r="L21" i="2"/>
  <c r="M21" i="2"/>
  <c r="N21" i="2"/>
  <c r="O21" i="2"/>
  <c r="P21" i="2"/>
  <c r="Q21" i="2"/>
  <c r="R21" i="2"/>
  <c r="K22" i="2"/>
  <c r="L22" i="2"/>
  <c r="M22" i="2"/>
  <c r="N22" i="2"/>
  <c r="O22" i="2"/>
  <c r="P22" i="2"/>
  <c r="Q22" i="2"/>
  <c r="R22" i="2"/>
  <c r="K23" i="2"/>
  <c r="L23" i="2"/>
  <c r="M23" i="2"/>
  <c r="N23" i="2"/>
  <c r="O23" i="2"/>
  <c r="P23" i="2"/>
  <c r="Q23" i="2"/>
  <c r="R23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4" i="2"/>
  <c r="B9" i="2" l="1"/>
  <c r="B2" i="2"/>
  <c r="B7" i="2" s="1"/>
  <c r="B8" i="2" s="1"/>
  <c r="B10" i="2" l="1"/>
  <c r="B11" i="2"/>
  <c r="B12" i="2" l="1"/>
  <c r="B13" i="2" s="1"/>
  <c r="B20" i="2" s="1"/>
  <c r="B26" i="2" l="1"/>
  <c r="B21" i="2"/>
  <c r="B33" i="2" l="1"/>
  <c r="B40" i="2" s="1"/>
  <c r="B27" i="2"/>
  <c r="B35" i="2"/>
  <c r="B41" i="2" s="1"/>
  <c r="B44" i="2" s="1"/>
  <c r="B34" i="2"/>
  <c r="B36" i="2"/>
  <c r="B43" i="2" l="1"/>
  <c r="C54" i="2"/>
  <c r="D54" i="2" s="1"/>
  <c r="B47" i="2"/>
  <c r="B52" i="2"/>
  <c r="B46" i="2"/>
  <c r="B51" i="2"/>
  <c r="F54" i="2" l="1"/>
</calcChain>
</file>

<file path=xl/sharedStrings.xml><?xml version="1.0" encoding="utf-8"?>
<sst xmlns="http://schemas.openxmlformats.org/spreadsheetml/2006/main" count="102" uniqueCount="64">
  <si>
    <t>Masa pojazdu</t>
  </si>
  <si>
    <t>kg</t>
  </si>
  <si>
    <t>m</t>
  </si>
  <si>
    <t>Rozstaw osi</t>
  </si>
  <si>
    <t>Środek ciężkości pojazdu</t>
  </si>
  <si>
    <t>%</t>
  </si>
  <si>
    <t>Odległość środka masy od osi przedniej</t>
  </si>
  <si>
    <t>Odległość środka masy od osi tylnej</t>
  </si>
  <si>
    <t>m/s^2</t>
  </si>
  <si>
    <t xml:space="preserve"> </t>
  </si>
  <si>
    <t>Rozstaw kół z przodu</t>
  </si>
  <si>
    <t>Rozstaw kół z tyłu</t>
  </si>
  <si>
    <t>Prędkość | Cornering Velocity [m/s]</t>
  </si>
  <si>
    <t>Poziome przyspieszenie boczne | Horizontal Lateral Acceleration [g]</t>
  </si>
  <si>
    <t>N/m</t>
  </si>
  <si>
    <t>Hz</t>
  </si>
  <si>
    <t>Nm/radian</t>
  </si>
  <si>
    <t>radian/g</t>
  </si>
  <si>
    <t>W1</t>
  </si>
  <si>
    <t>W3</t>
  </si>
  <si>
    <t>W4</t>
  </si>
  <si>
    <t>W2</t>
  </si>
  <si>
    <t>WF</t>
  </si>
  <si>
    <t>WR</t>
  </si>
  <si>
    <t>WT</t>
  </si>
  <si>
    <t>Effective Front axle weight</t>
  </si>
  <si>
    <t>Effective Rear axle weight</t>
  </si>
  <si>
    <t>Roll Gradient</t>
  </si>
  <si>
    <t>Front roll rate</t>
  </si>
  <si>
    <t>Rear roll rate</t>
  </si>
  <si>
    <t>Nmm/deg =</t>
  </si>
  <si>
    <t>Nm/rad</t>
  </si>
  <si>
    <t>Nm/deg</t>
  </si>
  <si>
    <t>COG to roll axis height</t>
  </si>
  <si>
    <t>Front outside wheel</t>
  </si>
  <si>
    <t>Front inside wheel</t>
  </si>
  <si>
    <t>Rear outside wheel</t>
  </si>
  <si>
    <t>Rear inside wheel</t>
  </si>
  <si>
    <t>Bump allowance</t>
  </si>
  <si>
    <t>wF</t>
  </si>
  <si>
    <t>wR</t>
  </si>
  <si>
    <t>KWF</t>
  </si>
  <si>
    <t>KWR</t>
  </si>
  <si>
    <t>Przyspieszenie ziemskie</t>
  </si>
  <si>
    <t>Roll Rate (założone)</t>
  </si>
  <si>
    <t>Promień zakrętu [m]</t>
  </si>
  <si>
    <t>RC Front | Odległość RC od osi przedniej</t>
  </si>
  <si>
    <t>RC Rear | Odległość RC od osi tylnej</t>
  </si>
  <si>
    <t>COG height</t>
  </si>
  <si>
    <t>WF | Front lateral load transfer</t>
  </si>
  <si>
    <t>WR | Rear lateral load transfer</t>
  </si>
  <si>
    <t>deg/g</t>
  </si>
  <si>
    <t>Obciążenia poszczególnych kół</t>
  </si>
  <si>
    <t>KRF | Ride Rate Front</t>
  </si>
  <si>
    <t>KRR | Ride Rate Rear</t>
  </si>
  <si>
    <t>Częstotliwości zawieszenia</t>
  </si>
  <si>
    <t>KφF</t>
  </si>
  <si>
    <t>KφR</t>
  </si>
  <si>
    <t>Pierwsza część równania</t>
  </si>
  <si>
    <t>Druga część</t>
  </si>
  <si>
    <t>Wymagany Ride Rate</t>
  </si>
  <si>
    <t>Tire Vertical Rate</t>
  </si>
  <si>
    <t>KφA | Roll Bar Rate Front</t>
  </si>
  <si>
    <t>Wheel Rate z uwzględnieniem opony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</si>
</sst>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zcionka tekstu podstawowego"/>
      <family val="2"/>
      <charset val="238"/>
    </font>
    <font>
      <sz val="11"/>
      <color theme="1"/>
      <name val="Calibri"/>
      <family val="2"/>
      <charset val="238"/>
    </font>
    <font>
      <sz val="11"/>
      <color rgb="FF202122"/>
      <name val="Arial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6" borderId="1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vertical="center"/>
    </xf>
    <xf numFmtId="0" fontId="0" fillId="9" borderId="1" xfId="0" applyFill="1" applyBorder="1"/>
    <xf numFmtId="2" fontId="0" fillId="9" borderId="1" xfId="0" applyNumberFormat="1" applyFill="1" applyBorder="1"/>
    <xf numFmtId="0" fontId="2" fillId="0" borderId="0" xfId="0" applyFont="1"/>
    <xf numFmtId="0" fontId="0" fillId="10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3" borderId="1" xfId="0" applyFill="1" applyBorder="1"/>
    <xf numFmtId="0" fontId="1" fillId="6" borderId="1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676275</xdr:colOff>
      <xdr:row>26</xdr:row>
      <xdr:rowOff>180975</xdr:rowOff>
    </xdr:from>
    <xdr:to>
      <xdr:col>9</xdr:col>
      <xdr:colOff>486333</xdr:colOff>
      <xdr:row>43</xdr:row>
      <xdr:rowOff>133795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42996089-BC80-DFB5-FF0D-311878203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0" y="5133975"/>
          <a:ext cx="4001058" cy="3191320"/>
        </a:xfrm>
        <a:prstGeom prst="rect">
          <a:avLst/>
        </a:prstGeom>
      </xdr:spPr>
    </xdr:pic>
    <xdr:clientData/>
  </xdr:twoCellAnchor>
  <xdr:twoCellAnchor editAs="oneCell">
    <xdr:from>
      <xdr:col>8</xdr:col>
      <xdr:colOff>200025</xdr:colOff>
      <xdr:row>45</xdr:row>
      <xdr:rowOff>123825</xdr:rowOff>
    </xdr:from>
    <xdr:to>
      <xdr:col>12</xdr:col>
      <xdr:colOff>390934</xdr:colOff>
      <xdr:row>49</xdr:row>
      <xdr:rowOff>95352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75BB2BDF-C4DD-959D-36DE-D12BB7F1C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48700" y="8696325"/>
          <a:ext cx="2934109" cy="733527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190500</xdr:colOff>
      <xdr:row>49</xdr:row>
      <xdr:rowOff>47625</xdr:rowOff>
    </xdr:from>
    <xdr:to>
      <xdr:col>14</xdr:col>
      <xdr:colOff>314917</xdr:colOff>
      <xdr:row>53</xdr:row>
      <xdr:rowOff>133468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2EFE6A6E-5E93-1097-D758-A971DDFF1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39175" y="9382125"/>
          <a:ext cx="4239217" cy="847843"/>
        </a:xfrm>
        <a:prstGeom prst="rect">
          <a:avLst/>
        </a:prstGeom>
      </xdr:spPr>
    </xdr:pic>
    <xdr:clientData/>
  </xdr:twoCellAnchor>
  <xdr:twoCellAnchor editAs="oneCell">
    <xdr:from>
      <xdr:col>12</xdr:col>
      <xdr:colOff>336176</xdr:colOff>
      <xdr:row>44</xdr:row>
      <xdr:rowOff>112060</xdr:rowOff>
    </xdr:from>
    <xdr:to>
      <xdr:col>14</xdr:col>
      <xdr:colOff>308962</xdr:colOff>
      <xdr:row>49</xdr:row>
      <xdr:rowOff>67236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06E6E963-5A84-F57C-B79C-49EB120DE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508441" y="8494060"/>
          <a:ext cx="1339903" cy="9076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2"/>
  <sheetViews>
    <sheetView tabSelected="1" topLeftCell="A19" zoomScale="85" zoomScaleNormal="85" workbookViewId="0">
      <selection activeCell="E55" sqref="E55"/>
    </sheetView>
  </sheetViews>
  <sheetFormatPr defaultRowHeight="14.25"/>
  <cols>
    <col min="1" max="1" width="34.625" customWidth="1"/>
    <col min="3" max="3" width="12.25" bestFit="1" customWidth="1"/>
    <col min="7" max="7" width="9.25" bestFit="1" customWidth="1"/>
    <col min="8" max="8" width="18.75" customWidth="1"/>
  </cols>
  <sheetData>
    <row r="1" spans="1:18" ht="15">
      <c r="A1" s="8" t="s">
        <v>0</v>
      </c>
      <c r="B1" s="10">
        <v>800</v>
      </c>
      <c r="C1" s="12" t="s">
        <v>1</v>
      </c>
      <c r="H1" s="23" t="s">
        <v>13</v>
      </c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18" ht="15">
      <c r="A2" s="24" t="s">
        <v>4</v>
      </c>
      <c r="B2" s="10">
        <f>100-B3</f>
        <v>40</v>
      </c>
      <c r="C2" s="12" t="s">
        <v>5</v>
      </c>
      <c r="H2" s="23"/>
      <c r="I2" s="23"/>
      <c r="J2" s="23" t="s">
        <v>12</v>
      </c>
      <c r="K2" s="23"/>
      <c r="L2" s="23"/>
      <c r="M2" s="23"/>
      <c r="N2" s="23"/>
      <c r="O2" s="23"/>
      <c r="P2" s="23"/>
      <c r="Q2" s="23"/>
      <c r="R2" s="23"/>
    </row>
    <row r="3" spans="1:18" ht="15">
      <c r="A3" s="25"/>
      <c r="B3" s="10">
        <v>60</v>
      </c>
      <c r="C3" s="12" t="s">
        <v>5</v>
      </c>
      <c r="H3" s="23"/>
      <c r="I3" s="23"/>
      <c r="J3" s="1">
        <v>5</v>
      </c>
      <c r="K3" s="1">
        <v>10</v>
      </c>
      <c r="L3" s="1">
        <v>15</v>
      </c>
      <c r="M3" s="1">
        <v>20</v>
      </c>
      <c r="N3" s="1">
        <v>25</v>
      </c>
      <c r="O3" s="1">
        <v>30</v>
      </c>
      <c r="P3" s="1">
        <v>35</v>
      </c>
      <c r="Q3" s="1">
        <v>40</v>
      </c>
      <c r="R3" s="1">
        <v>45</v>
      </c>
    </row>
    <row r="4" spans="1:18" ht="15">
      <c r="A4" s="8" t="s">
        <v>10</v>
      </c>
      <c r="B4" s="10">
        <v>1.5</v>
      </c>
      <c r="C4" s="12" t="s">
        <v>2</v>
      </c>
      <c r="H4" s="23" t="s">
        <v>45</v>
      </c>
      <c r="I4" s="1">
        <v>5</v>
      </c>
      <c r="J4" s="2">
        <f t="shared" ref="J4:R13" si="0">J$3^2/($I4*$B$14)</f>
        <v>0.509683995922528</v>
      </c>
      <c r="K4" s="2">
        <f t="shared" si="0"/>
        <v>2.038735983690112</v>
      </c>
      <c r="L4" s="2">
        <f t="shared" si="0"/>
        <v>4.5871559633027523</v>
      </c>
      <c r="M4" s="2">
        <f t="shared" si="0"/>
        <v>8.154943934760448</v>
      </c>
      <c r="N4" s="2">
        <f t="shared" si="0"/>
        <v>12.7420998980632</v>
      </c>
      <c r="O4" s="2">
        <f t="shared" si="0"/>
        <v>18.348623853211009</v>
      </c>
      <c r="P4" s="2">
        <f t="shared" si="0"/>
        <v>24.974515800203871</v>
      </c>
      <c r="Q4" s="2">
        <f t="shared" si="0"/>
        <v>32.619775739041792</v>
      </c>
      <c r="R4" s="2">
        <f t="shared" si="0"/>
        <v>41.284403669724767</v>
      </c>
    </row>
    <row r="5" spans="1:18" ht="15">
      <c r="A5" s="8" t="s">
        <v>11</v>
      </c>
      <c r="B5" s="10">
        <v>1.5</v>
      </c>
      <c r="C5" s="12" t="s">
        <v>2</v>
      </c>
      <c r="H5" s="23"/>
      <c r="I5" s="1">
        <v>10</v>
      </c>
      <c r="J5" s="2">
        <f t="shared" si="0"/>
        <v>0.254841997961264</v>
      </c>
      <c r="K5" s="2">
        <f t="shared" si="0"/>
        <v>1.019367991845056</v>
      </c>
      <c r="L5" s="2">
        <f t="shared" si="0"/>
        <v>2.2935779816513762</v>
      </c>
      <c r="M5" s="2">
        <f t="shared" si="0"/>
        <v>4.077471967380224</v>
      </c>
      <c r="N5" s="2">
        <f t="shared" si="0"/>
        <v>6.3710499490316002</v>
      </c>
      <c r="O5" s="2">
        <f t="shared" si="0"/>
        <v>9.1743119266055047</v>
      </c>
      <c r="P5" s="2">
        <f t="shared" si="0"/>
        <v>12.487257900101936</v>
      </c>
      <c r="Q5" s="2">
        <f t="shared" si="0"/>
        <v>16.309887869520896</v>
      </c>
      <c r="R5" s="2">
        <f t="shared" si="0"/>
        <v>20.642201834862384</v>
      </c>
    </row>
    <row r="6" spans="1:18" ht="15">
      <c r="A6" s="8" t="s">
        <v>3</v>
      </c>
      <c r="B6" s="10">
        <v>2.6</v>
      </c>
      <c r="C6" s="12" t="s">
        <v>2</v>
      </c>
      <c r="H6" s="23"/>
      <c r="I6" s="1">
        <v>15</v>
      </c>
      <c r="J6" s="2">
        <f t="shared" si="0"/>
        <v>0.16989466530750932</v>
      </c>
      <c r="K6" s="2">
        <f t="shared" si="0"/>
        <v>0.6795786612300373</v>
      </c>
      <c r="L6" s="2">
        <f t="shared" si="0"/>
        <v>1.5290519877675841</v>
      </c>
      <c r="M6" s="2">
        <f t="shared" si="0"/>
        <v>2.7183146449201492</v>
      </c>
      <c r="N6" s="2">
        <f t="shared" si="0"/>
        <v>4.2473666326877337</v>
      </c>
      <c r="O6" s="2">
        <f t="shared" si="0"/>
        <v>6.1162079510703364</v>
      </c>
      <c r="P6" s="2">
        <f t="shared" si="0"/>
        <v>8.3248386000679577</v>
      </c>
      <c r="Q6" s="2">
        <f t="shared" si="0"/>
        <v>10.873258579680597</v>
      </c>
      <c r="R6" s="2">
        <f t="shared" si="0"/>
        <v>13.761467889908257</v>
      </c>
    </row>
    <row r="7" spans="1:18" ht="15">
      <c r="A7" s="8" t="s">
        <v>18</v>
      </c>
      <c r="B7" s="11">
        <f>B2/100*B1/2</f>
        <v>160</v>
      </c>
      <c r="C7" s="12" t="s">
        <v>1</v>
      </c>
      <c r="H7" s="23"/>
      <c r="I7" s="1">
        <v>20</v>
      </c>
      <c r="J7" s="2">
        <f t="shared" si="0"/>
        <v>0.127420998980632</v>
      </c>
      <c r="K7" s="2">
        <f t="shared" si="0"/>
        <v>0.509683995922528</v>
      </c>
      <c r="L7" s="2">
        <f t="shared" si="0"/>
        <v>1.1467889908256881</v>
      </c>
      <c r="M7" s="2">
        <f t="shared" si="0"/>
        <v>2.038735983690112</v>
      </c>
      <c r="N7" s="2">
        <f t="shared" si="0"/>
        <v>3.1855249745158001</v>
      </c>
      <c r="O7" s="2">
        <f t="shared" si="0"/>
        <v>4.5871559633027523</v>
      </c>
      <c r="P7" s="2">
        <f t="shared" si="0"/>
        <v>6.2436289500509679</v>
      </c>
      <c r="Q7" s="2">
        <f t="shared" si="0"/>
        <v>8.154943934760448</v>
      </c>
      <c r="R7" s="2">
        <f t="shared" si="0"/>
        <v>10.321100917431192</v>
      </c>
    </row>
    <row r="8" spans="1:18" ht="15">
      <c r="A8" s="8" t="s">
        <v>21</v>
      </c>
      <c r="B8" s="11">
        <f>B7</f>
        <v>160</v>
      </c>
      <c r="C8" s="12" t="s">
        <v>1</v>
      </c>
      <c r="H8" s="23"/>
      <c r="I8" s="1">
        <v>25</v>
      </c>
      <c r="J8" s="2">
        <f t="shared" si="0"/>
        <v>0.1019367991845056</v>
      </c>
      <c r="K8" s="2">
        <f t="shared" si="0"/>
        <v>0.4077471967380224</v>
      </c>
      <c r="L8" s="2">
        <f t="shared" si="0"/>
        <v>0.91743119266055051</v>
      </c>
      <c r="M8" s="2">
        <f t="shared" si="0"/>
        <v>1.6309887869520896</v>
      </c>
      <c r="N8" s="2">
        <f t="shared" si="0"/>
        <v>2.5484199796126403</v>
      </c>
      <c r="O8" s="2">
        <f t="shared" si="0"/>
        <v>3.669724770642202</v>
      </c>
      <c r="P8" s="2">
        <f t="shared" si="0"/>
        <v>4.9949031600407743</v>
      </c>
      <c r="Q8" s="2">
        <f t="shared" si="0"/>
        <v>6.5239551478083584</v>
      </c>
      <c r="R8" s="2">
        <f t="shared" si="0"/>
        <v>8.2568807339449535</v>
      </c>
    </row>
    <row r="9" spans="1:18" ht="15">
      <c r="A9" s="8" t="s">
        <v>19</v>
      </c>
      <c r="B9" s="11">
        <f>B3/100*B1/2</f>
        <v>240</v>
      </c>
      <c r="C9" s="12" t="s">
        <v>1</v>
      </c>
      <c r="H9" s="23"/>
      <c r="I9" s="1">
        <v>30</v>
      </c>
      <c r="J9" s="2">
        <f t="shared" si="0"/>
        <v>8.4947332653754662E-2</v>
      </c>
      <c r="K9" s="2">
        <f t="shared" si="0"/>
        <v>0.33978933061501865</v>
      </c>
      <c r="L9" s="2">
        <f t="shared" si="0"/>
        <v>0.76452599388379205</v>
      </c>
      <c r="M9" s="2">
        <f t="shared" si="0"/>
        <v>1.3591573224600746</v>
      </c>
      <c r="N9" s="2">
        <f t="shared" si="0"/>
        <v>2.1236833163438669</v>
      </c>
      <c r="O9" s="2">
        <f t="shared" si="0"/>
        <v>3.0581039755351682</v>
      </c>
      <c r="P9" s="2">
        <f t="shared" si="0"/>
        <v>4.1624193000339789</v>
      </c>
      <c r="Q9" s="2">
        <f t="shared" si="0"/>
        <v>5.4366292898402984</v>
      </c>
      <c r="R9" s="2">
        <f t="shared" si="0"/>
        <v>6.8807339449541285</v>
      </c>
    </row>
    <row r="10" spans="1:18" ht="15">
      <c r="A10" s="8" t="s">
        <v>20</v>
      </c>
      <c r="B10" s="11">
        <f>B9</f>
        <v>240</v>
      </c>
      <c r="C10" s="12" t="s">
        <v>1</v>
      </c>
      <c r="H10" s="23"/>
      <c r="I10" s="1">
        <v>35</v>
      </c>
      <c r="J10" s="2">
        <f t="shared" si="0"/>
        <v>7.2811999417504006E-2</v>
      </c>
      <c r="K10" s="2">
        <f t="shared" si="0"/>
        <v>0.29124799767001602</v>
      </c>
      <c r="L10" s="2">
        <f t="shared" si="0"/>
        <v>0.65530799475753598</v>
      </c>
      <c r="M10" s="2">
        <f t="shared" si="0"/>
        <v>1.1649919906800641</v>
      </c>
      <c r="N10" s="2">
        <f t="shared" si="0"/>
        <v>1.8202999854376001</v>
      </c>
      <c r="O10" s="2">
        <f t="shared" si="0"/>
        <v>2.6212319790301439</v>
      </c>
      <c r="P10" s="2">
        <f t="shared" si="0"/>
        <v>3.5677879714576961</v>
      </c>
      <c r="Q10" s="2">
        <f t="shared" si="0"/>
        <v>4.6599679627202564</v>
      </c>
      <c r="R10" s="2">
        <f t="shared" si="0"/>
        <v>5.8977719528178243</v>
      </c>
    </row>
    <row r="11" spans="1:18" ht="15">
      <c r="A11" s="8" t="s">
        <v>22</v>
      </c>
      <c r="B11" s="11">
        <f>B7+B8</f>
        <v>320</v>
      </c>
      <c r="C11" s="12" t="s">
        <v>1</v>
      </c>
      <c r="H11" s="23"/>
      <c r="I11" s="1">
        <v>40</v>
      </c>
      <c r="J11" s="2">
        <f t="shared" si="0"/>
        <v>6.3710499490316E-2</v>
      </c>
      <c r="K11" s="2">
        <f t="shared" si="0"/>
        <v>0.254841997961264</v>
      </c>
      <c r="L11" s="2">
        <f t="shared" si="0"/>
        <v>0.57339449541284404</v>
      </c>
      <c r="M11" s="2">
        <f t="shared" si="0"/>
        <v>1.019367991845056</v>
      </c>
      <c r="N11" s="2">
        <f t="shared" si="0"/>
        <v>1.5927624872579</v>
      </c>
      <c r="O11" s="2">
        <f t="shared" si="0"/>
        <v>2.2935779816513762</v>
      </c>
      <c r="P11" s="2">
        <f t="shared" si="0"/>
        <v>3.1218144750254839</v>
      </c>
      <c r="Q11" s="2">
        <f t="shared" si="0"/>
        <v>4.077471967380224</v>
      </c>
      <c r="R11" s="2">
        <f t="shared" si="0"/>
        <v>5.1605504587155959</v>
      </c>
    </row>
    <row r="12" spans="1:18" ht="15">
      <c r="A12" s="8" t="s">
        <v>23</v>
      </c>
      <c r="B12" s="11">
        <f>B9+B10</f>
        <v>480</v>
      </c>
      <c r="C12" s="12" t="s">
        <v>1</v>
      </c>
      <c r="H12" s="23"/>
      <c r="I12" s="1">
        <v>45</v>
      </c>
      <c r="J12" s="2">
        <f t="shared" si="0"/>
        <v>5.663155510250311E-2</v>
      </c>
      <c r="K12" s="2">
        <f t="shared" si="0"/>
        <v>0.22652622041001244</v>
      </c>
      <c r="L12" s="2">
        <f t="shared" si="0"/>
        <v>0.509683995922528</v>
      </c>
      <c r="M12" s="2">
        <f t="shared" si="0"/>
        <v>0.90610488164004976</v>
      </c>
      <c r="N12" s="2">
        <f t="shared" si="0"/>
        <v>1.4157888775625778</v>
      </c>
      <c r="O12" s="2">
        <f t="shared" si="0"/>
        <v>2.038735983690112</v>
      </c>
      <c r="P12" s="2">
        <f t="shared" si="0"/>
        <v>2.7749462000226521</v>
      </c>
      <c r="Q12" s="2">
        <f t="shared" si="0"/>
        <v>3.6244195265601991</v>
      </c>
      <c r="R12" s="2">
        <f t="shared" si="0"/>
        <v>4.5871559633027514</v>
      </c>
    </row>
    <row r="13" spans="1:18" ht="15">
      <c r="A13" s="8" t="s">
        <v>24</v>
      </c>
      <c r="B13" s="11">
        <f>B11+B12</f>
        <v>800</v>
      </c>
      <c r="C13" s="12" t="s">
        <v>1</v>
      </c>
      <c r="H13" s="23"/>
      <c r="I13" s="1">
        <v>50</v>
      </c>
      <c r="J13" s="2">
        <f t="shared" si="0"/>
        <v>5.09683995922528E-2</v>
      </c>
      <c r="K13" s="2">
        <f t="shared" si="0"/>
        <v>0.2038735983690112</v>
      </c>
      <c r="L13" s="2">
        <f t="shared" si="0"/>
        <v>0.45871559633027525</v>
      </c>
      <c r="M13" s="2">
        <f t="shared" si="0"/>
        <v>0.8154943934760448</v>
      </c>
      <c r="N13" s="2">
        <f t="shared" si="0"/>
        <v>1.2742099898063202</v>
      </c>
      <c r="O13" s="2">
        <f t="shared" si="0"/>
        <v>1.834862385321101</v>
      </c>
      <c r="P13" s="2">
        <f t="shared" si="0"/>
        <v>2.4974515800203871</v>
      </c>
      <c r="Q13" s="2">
        <f t="shared" si="0"/>
        <v>3.2619775739041792</v>
      </c>
      <c r="R13" s="2">
        <f t="shared" si="0"/>
        <v>4.1284403669724767</v>
      </c>
    </row>
    <row r="14" spans="1:18" ht="15">
      <c r="A14" s="8" t="s">
        <v>43</v>
      </c>
      <c r="B14" s="11">
        <v>9.81</v>
      </c>
      <c r="C14" s="12" t="s">
        <v>8</v>
      </c>
      <c r="H14" s="23"/>
      <c r="I14" s="1">
        <v>55</v>
      </c>
      <c r="J14" s="2">
        <f t="shared" ref="J14:R23" si="1">J$3^2/($I14*$B$14)</f>
        <v>4.6334908720229814E-2</v>
      </c>
      <c r="K14" s="2">
        <f t="shared" si="1"/>
        <v>0.18533963488091926</v>
      </c>
      <c r="L14" s="2">
        <f t="shared" si="1"/>
        <v>0.41701417848206834</v>
      </c>
      <c r="M14" s="2">
        <f t="shared" si="1"/>
        <v>0.74135853952367703</v>
      </c>
      <c r="N14" s="2">
        <f t="shared" si="1"/>
        <v>1.1583727180057455</v>
      </c>
      <c r="O14" s="2">
        <f t="shared" si="1"/>
        <v>1.6680567139282734</v>
      </c>
      <c r="P14" s="2">
        <f t="shared" si="1"/>
        <v>2.2704105272912609</v>
      </c>
      <c r="Q14" s="2">
        <f t="shared" si="1"/>
        <v>2.9654341580947081</v>
      </c>
      <c r="R14" s="2">
        <f t="shared" si="1"/>
        <v>3.753127606338615</v>
      </c>
    </row>
    <row r="15" spans="1:18" ht="15">
      <c r="A15" s="8" t="s">
        <v>44</v>
      </c>
      <c r="B15" s="11">
        <v>45000</v>
      </c>
      <c r="C15" s="13" t="s">
        <v>16</v>
      </c>
      <c r="D15" s="13">
        <f>B15/$K$26</f>
        <v>785.39788256730856</v>
      </c>
      <c r="E15" s="13" t="s">
        <v>32</v>
      </c>
      <c r="H15" s="23"/>
      <c r="I15" s="1">
        <v>60</v>
      </c>
      <c r="J15" s="2">
        <f t="shared" si="1"/>
        <v>4.2473666326877331E-2</v>
      </c>
      <c r="K15" s="2">
        <f t="shared" si="1"/>
        <v>0.16989466530750932</v>
      </c>
      <c r="L15" s="2">
        <f t="shared" si="1"/>
        <v>0.38226299694189603</v>
      </c>
      <c r="M15" s="2">
        <f t="shared" si="1"/>
        <v>0.6795786612300373</v>
      </c>
      <c r="N15" s="2">
        <f t="shared" si="1"/>
        <v>1.0618416581719334</v>
      </c>
      <c r="O15" s="2">
        <f t="shared" si="1"/>
        <v>1.5290519877675841</v>
      </c>
      <c r="P15" s="2">
        <f t="shared" si="1"/>
        <v>2.0812096500169894</v>
      </c>
      <c r="Q15" s="2">
        <f t="shared" si="1"/>
        <v>2.7183146449201492</v>
      </c>
      <c r="R15" s="2">
        <f t="shared" si="1"/>
        <v>3.4403669724770642</v>
      </c>
    </row>
    <row r="16" spans="1:18" ht="15">
      <c r="A16" s="8" t="s">
        <v>28</v>
      </c>
      <c r="B16" s="11">
        <v>25000</v>
      </c>
      <c r="C16" s="13" t="s">
        <v>16</v>
      </c>
      <c r="D16" s="13">
        <f>B16/$K$26</f>
        <v>436.33215698183812</v>
      </c>
      <c r="E16" s="13" t="s">
        <v>32</v>
      </c>
      <c r="H16" s="23"/>
      <c r="I16" s="1">
        <v>65</v>
      </c>
      <c r="J16" s="2">
        <f t="shared" si="1"/>
        <v>3.9206461224809849E-2</v>
      </c>
      <c r="K16" s="2">
        <f t="shared" si="1"/>
        <v>0.1568258448992394</v>
      </c>
      <c r="L16" s="2">
        <f t="shared" si="1"/>
        <v>0.35285815102328866</v>
      </c>
      <c r="M16" s="2">
        <f t="shared" si="1"/>
        <v>0.62730337959695759</v>
      </c>
      <c r="N16" s="2">
        <f t="shared" si="1"/>
        <v>0.98016153062024625</v>
      </c>
      <c r="O16" s="2">
        <f t="shared" si="1"/>
        <v>1.4114326040931546</v>
      </c>
      <c r="P16" s="2">
        <f t="shared" si="1"/>
        <v>1.9211166000156827</v>
      </c>
      <c r="Q16" s="2">
        <f t="shared" si="1"/>
        <v>2.5092135183878304</v>
      </c>
      <c r="R16" s="2">
        <f t="shared" si="1"/>
        <v>3.1757233592095977</v>
      </c>
    </row>
    <row r="17" spans="1:18" ht="15">
      <c r="A17" s="8" t="s">
        <v>29</v>
      </c>
      <c r="B17" s="11">
        <v>20000</v>
      </c>
      <c r="C17" s="13" t="s">
        <v>16</v>
      </c>
      <c r="D17" s="13">
        <f>B17/$K$26</f>
        <v>349.06572558547049</v>
      </c>
      <c r="E17" s="13" t="s">
        <v>32</v>
      </c>
      <c r="H17" s="23"/>
      <c r="I17" s="1">
        <v>70</v>
      </c>
      <c r="J17" s="2">
        <f t="shared" si="1"/>
        <v>3.6405999708752003E-2</v>
      </c>
      <c r="K17" s="2">
        <f t="shared" si="1"/>
        <v>0.14562399883500801</v>
      </c>
      <c r="L17" s="2">
        <f t="shared" si="1"/>
        <v>0.32765399737876799</v>
      </c>
      <c r="M17" s="2">
        <f t="shared" si="1"/>
        <v>0.58249599534003205</v>
      </c>
      <c r="N17" s="2">
        <f t="shared" si="1"/>
        <v>0.91014999271880004</v>
      </c>
      <c r="O17" s="2">
        <f t="shared" si="1"/>
        <v>1.310615989515072</v>
      </c>
      <c r="P17" s="2">
        <f t="shared" si="1"/>
        <v>1.7838939857288481</v>
      </c>
      <c r="Q17" s="2">
        <f t="shared" si="1"/>
        <v>2.3299839813601282</v>
      </c>
      <c r="R17" s="2">
        <f t="shared" si="1"/>
        <v>2.9488859764089121</v>
      </c>
    </row>
    <row r="18" spans="1:18" ht="15">
      <c r="A18" s="8" t="s">
        <v>33</v>
      </c>
      <c r="B18" s="11">
        <v>0.38300000000000001</v>
      </c>
      <c r="C18" s="13" t="s">
        <v>2</v>
      </c>
      <c r="H18" s="23"/>
      <c r="I18" s="1">
        <v>75</v>
      </c>
      <c r="J18" s="2">
        <f t="shared" si="1"/>
        <v>3.3978933061501869E-2</v>
      </c>
      <c r="K18" s="2">
        <f t="shared" si="1"/>
        <v>0.13591573224600748</v>
      </c>
      <c r="L18" s="2">
        <f t="shared" si="1"/>
        <v>0.3058103975535168</v>
      </c>
      <c r="M18" s="2">
        <f t="shared" si="1"/>
        <v>0.5436629289840299</v>
      </c>
      <c r="N18" s="2">
        <f t="shared" si="1"/>
        <v>0.8494733265375467</v>
      </c>
      <c r="O18" s="2">
        <f t="shared" si="1"/>
        <v>1.2232415902140672</v>
      </c>
      <c r="P18" s="2">
        <f t="shared" si="1"/>
        <v>1.6649677200135915</v>
      </c>
      <c r="Q18" s="2">
        <f t="shared" si="1"/>
        <v>2.1746517159361196</v>
      </c>
      <c r="R18" s="2">
        <f t="shared" si="1"/>
        <v>2.7522935779816513</v>
      </c>
    </row>
    <row r="19" spans="1:18" ht="15">
      <c r="A19" s="8" t="s">
        <v>48</v>
      </c>
      <c r="B19" s="11">
        <v>0.4</v>
      </c>
      <c r="C19" s="13" t="s">
        <v>2</v>
      </c>
      <c r="H19" s="23"/>
      <c r="I19" s="1">
        <v>80</v>
      </c>
      <c r="J19" s="2">
        <f t="shared" si="1"/>
        <v>3.1855249745158E-2</v>
      </c>
      <c r="K19" s="2">
        <f t="shared" si="1"/>
        <v>0.127420998980632</v>
      </c>
      <c r="L19" s="2">
        <f t="shared" si="1"/>
        <v>0.28669724770642202</v>
      </c>
      <c r="M19" s="2">
        <f t="shared" si="1"/>
        <v>0.509683995922528</v>
      </c>
      <c r="N19" s="2">
        <f t="shared" si="1"/>
        <v>0.79638124362895002</v>
      </c>
      <c r="O19" s="2">
        <f t="shared" si="1"/>
        <v>1.1467889908256881</v>
      </c>
      <c r="P19" s="2">
        <f t="shared" si="1"/>
        <v>1.560907237512742</v>
      </c>
      <c r="Q19" s="2">
        <f t="shared" si="1"/>
        <v>2.038735983690112</v>
      </c>
      <c r="R19" s="2">
        <f t="shared" si="1"/>
        <v>2.580275229357798</v>
      </c>
    </row>
    <row r="20" spans="1:18" ht="15">
      <c r="A20" s="9" t="s">
        <v>6</v>
      </c>
      <c r="B20" s="11">
        <f>B11*B6/B13</f>
        <v>1.04</v>
      </c>
      <c r="C20" s="14" t="s">
        <v>2</v>
      </c>
      <c r="H20" s="23"/>
      <c r="I20" s="1">
        <v>85</v>
      </c>
      <c r="J20" s="2">
        <f t="shared" si="1"/>
        <v>2.998141152485459E-2</v>
      </c>
      <c r="K20" s="2">
        <f t="shared" si="1"/>
        <v>0.11992564609941836</v>
      </c>
      <c r="L20" s="2">
        <f t="shared" si="1"/>
        <v>0.26983270372369128</v>
      </c>
      <c r="M20" s="2">
        <f t="shared" si="1"/>
        <v>0.47970258439767344</v>
      </c>
      <c r="N20" s="2">
        <f t="shared" si="1"/>
        <v>0.74953528812136472</v>
      </c>
      <c r="O20" s="2">
        <f t="shared" si="1"/>
        <v>1.0793308148947651</v>
      </c>
      <c r="P20" s="2">
        <f t="shared" si="1"/>
        <v>1.469089164717875</v>
      </c>
      <c r="Q20" s="2">
        <f t="shared" si="1"/>
        <v>1.9188103375906937</v>
      </c>
      <c r="R20" s="2">
        <f t="shared" si="1"/>
        <v>2.4284943335132216</v>
      </c>
    </row>
    <row r="21" spans="1:18" ht="15">
      <c r="A21" s="9" t="s">
        <v>7</v>
      </c>
      <c r="B21" s="11">
        <f>B6-B20</f>
        <v>1.56</v>
      </c>
      <c r="C21" s="14" t="s">
        <v>2</v>
      </c>
      <c r="H21" s="23"/>
      <c r="I21" s="1">
        <v>90</v>
      </c>
      <c r="J21" s="2">
        <f t="shared" si="1"/>
        <v>2.8315777551251555E-2</v>
      </c>
      <c r="K21" s="2">
        <f t="shared" si="1"/>
        <v>0.11326311020500622</v>
      </c>
      <c r="L21" s="2">
        <f t="shared" si="1"/>
        <v>0.254841997961264</v>
      </c>
      <c r="M21" s="2">
        <f t="shared" si="1"/>
        <v>0.45305244082002488</v>
      </c>
      <c r="N21" s="2">
        <f t="shared" si="1"/>
        <v>0.70789443878128888</v>
      </c>
      <c r="O21" s="2">
        <f t="shared" si="1"/>
        <v>1.019367991845056</v>
      </c>
      <c r="P21" s="2">
        <f t="shared" si="1"/>
        <v>1.3874731000113261</v>
      </c>
      <c r="Q21" s="2">
        <f t="shared" si="1"/>
        <v>1.8122097632800995</v>
      </c>
      <c r="R21" s="2">
        <f t="shared" si="1"/>
        <v>2.2935779816513757</v>
      </c>
    </row>
    <row r="22" spans="1:18" ht="15">
      <c r="A22" s="9" t="s">
        <v>46</v>
      </c>
      <c r="B22" s="11">
        <v>7.6999999999999999E-2</v>
      </c>
      <c r="C22" s="13" t="s">
        <v>2</v>
      </c>
      <c r="H22" s="23"/>
      <c r="I22" s="1">
        <v>95</v>
      </c>
      <c r="J22" s="2">
        <f t="shared" si="1"/>
        <v>2.6825473469606738E-2</v>
      </c>
      <c r="K22" s="2">
        <f t="shared" si="1"/>
        <v>0.10730189387842695</v>
      </c>
      <c r="L22" s="2">
        <f t="shared" si="1"/>
        <v>0.24142926122646063</v>
      </c>
      <c r="M22" s="2">
        <f t="shared" si="1"/>
        <v>0.42920757551370781</v>
      </c>
      <c r="N22" s="2">
        <f t="shared" si="1"/>
        <v>0.67063683674016838</v>
      </c>
      <c r="O22" s="2">
        <f t="shared" si="1"/>
        <v>0.96571704490584254</v>
      </c>
      <c r="P22" s="2">
        <f t="shared" si="1"/>
        <v>1.31444820001073</v>
      </c>
      <c r="Q22" s="2">
        <f t="shared" si="1"/>
        <v>1.7168303020548312</v>
      </c>
      <c r="R22" s="2">
        <f t="shared" si="1"/>
        <v>2.1728633510381457</v>
      </c>
    </row>
    <row r="23" spans="1:18" ht="15">
      <c r="A23" s="9" t="s">
        <v>47</v>
      </c>
      <c r="B23" s="11">
        <v>0.19700000000000001</v>
      </c>
      <c r="C23" s="13" t="s">
        <v>2</v>
      </c>
      <c r="H23" s="23"/>
      <c r="I23" s="1">
        <v>100</v>
      </c>
      <c r="J23" s="2">
        <f t="shared" si="1"/>
        <v>2.54841997961264E-2</v>
      </c>
      <c r="K23" s="2">
        <f t="shared" si="1"/>
        <v>0.1019367991845056</v>
      </c>
      <c r="L23" s="2">
        <f t="shared" si="1"/>
        <v>0.22935779816513763</v>
      </c>
      <c r="M23" s="2">
        <f t="shared" si="1"/>
        <v>0.4077471967380224</v>
      </c>
      <c r="N23" s="2">
        <f t="shared" si="1"/>
        <v>0.63710499490316008</v>
      </c>
      <c r="O23" s="2">
        <f t="shared" si="1"/>
        <v>0.91743119266055051</v>
      </c>
      <c r="P23" s="2">
        <f t="shared" si="1"/>
        <v>1.2487257900101936</v>
      </c>
      <c r="Q23" s="2">
        <f t="shared" si="1"/>
        <v>1.6309887869520896</v>
      </c>
      <c r="R23" s="2">
        <f t="shared" si="1"/>
        <v>2.0642201834862384</v>
      </c>
    </row>
    <row r="24" spans="1:18" ht="15"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 ht="15">
      <c r="B25" s="6"/>
      <c r="C25" s="7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18" ht="15">
      <c r="A26" s="16" t="s">
        <v>25</v>
      </c>
      <c r="B26" s="11">
        <f>$B$1*B20/$B$6</f>
        <v>320</v>
      </c>
      <c r="C26" s="13" t="s">
        <v>1</v>
      </c>
      <c r="H26" s="5"/>
      <c r="I26" s="5"/>
      <c r="J26" t="s">
        <v>30</v>
      </c>
      <c r="K26">
        <v>57.2958</v>
      </c>
      <c r="L26" t="s">
        <v>31</v>
      </c>
      <c r="M26" s="3"/>
      <c r="N26" s="3"/>
      <c r="O26" s="3"/>
      <c r="P26" s="3"/>
      <c r="Q26" s="3"/>
      <c r="R26" s="3"/>
    </row>
    <row r="27" spans="1:18" ht="15">
      <c r="A27" s="16" t="s">
        <v>26</v>
      </c>
      <c r="B27" s="11">
        <f>$B$1*B21/$B$6</f>
        <v>480</v>
      </c>
      <c r="C27" s="13" t="s">
        <v>1</v>
      </c>
      <c r="H27" s="5"/>
      <c r="I27" s="3"/>
      <c r="J27" s="4"/>
      <c r="K27" s="4"/>
      <c r="L27" s="4"/>
      <c r="M27" s="4"/>
      <c r="N27" s="4"/>
      <c r="O27" s="4"/>
      <c r="P27" s="4"/>
      <c r="Q27" s="4"/>
      <c r="R27" s="4"/>
    </row>
    <row r="28" spans="1:18" ht="15">
      <c r="B28" s="6"/>
      <c r="H28" s="5"/>
      <c r="I28" s="3"/>
      <c r="J28" s="4"/>
      <c r="K28" s="4"/>
      <c r="L28" s="4"/>
      <c r="M28" s="4"/>
      <c r="N28" s="4"/>
      <c r="O28" s="4"/>
      <c r="P28" s="4"/>
      <c r="Q28" s="4"/>
      <c r="R28" s="4"/>
    </row>
    <row r="29" spans="1:18" ht="15">
      <c r="A29" s="13" t="s">
        <v>27</v>
      </c>
      <c r="B29" s="11">
        <f>B1*B14*B18/(B16+B17)</f>
        <v>6.6795199999999999E-2</v>
      </c>
      <c r="C29" s="13" t="s">
        <v>17</v>
      </c>
      <c r="D29" s="22">
        <f>B29*K26</f>
        <v>3.8270844201599998</v>
      </c>
      <c r="E29" s="13" t="s">
        <v>51</v>
      </c>
      <c r="H29" s="5"/>
      <c r="I29" s="3"/>
      <c r="M29" s="4"/>
      <c r="N29" s="4"/>
      <c r="O29" s="4"/>
      <c r="P29" s="4"/>
      <c r="Q29" s="4"/>
      <c r="R29" s="4"/>
    </row>
    <row r="30" spans="1:18" ht="15">
      <c r="A30" s="13" t="s">
        <v>49</v>
      </c>
      <c r="B30" s="11">
        <f>L13*B1/B4*(B18*B15/(B15+B16)+(B21/B6)*B22)</f>
        <v>71.5386631716907</v>
      </c>
      <c r="C30" s="13" t="s">
        <v>1</v>
      </c>
      <c r="H30" s="5"/>
      <c r="I30" s="3"/>
      <c r="M30" s="4"/>
      <c r="N30" s="4"/>
      <c r="O30" s="4"/>
      <c r="P30" s="4"/>
      <c r="Q30" s="4"/>
      <c r="R30" s="4"/>
    </row>
    <row r="31" spans="1:18" ht="15">
      <c r="A31" s="13" t="s">
        <v>50</v>
      </c>
      <c r="B31" s="11">
        <f>L13*B1/B5*(B18*B17/(B16+B17)+(B20/B6)*B23)</f>
        <v>60.922867821950391</v>
      </c>
      <c r="C31" s="13" t="s">
        <v>1</v>
      </c>
      <c r="H31" s="5"/>
      <c r="I31" s="3"/>
      <c r="J31" s="4"/>
      <c r="K31" s="4"/>
      <c r="L31" s="4"/>
      <c r="M31" s="4"/>
      <c r="N31" s="4"/>
      <c r="O31" s="4"/>
      <c r="P31" s="4"/>
      <c r="Q31" s="4"/>
      <c r="R31" s="4"/>
    </row>
    <row r="32" spans="1:18" ht="15">
      <c r="A32" s="13" t="s">
        <v>52</v>
      </c>
      <c r="B32" s="6"/>
      <c r="H32" s="5"/>
      <c r="I32" s="3"/>
      <c r="J32" s="4"/>
      <c r="K32" s="4"/>
      <c r="L32" s="4"/>
      <c r="M32" s="4"/>
      <c r="N32" s="4"/>
      <c r="O32" s="4"/>
      <c r="P32" s="4"/>
      <c r="Q32" s="4"/>
      <c r="R32" s="4"/>
    </row>
    <row r="33" spans="1:18" ht="15">
      <c r="A33" s="13" t="s">
        <v>34</v>
      </c>
      <c r="B33" s="11">
        <f>B7+B30</f>
        <v>231.5386631716907</v>
      </c>
      <c r="C33" s="13" t="s">
        <v>1</v>
      </c>
      <c r="H33" s="5"/>
      <c r="I33" s="3"/>
      <c r="J33" s="4"/>
      <c r="K33" s="4"/>
      <c r="L33" s="4"/>
      <c r="M33" s="4"/>
      <c r="N33" s="4"/>
      <c r="O33" s="4"/>
      <c r="P33" s="4"/>
      <c r="Q33" s="4"/>
      <c r="R33" s="4"/>
    </row>
    <row r="34" spans="1:18" ht="15">
      <c r="A34" s="13" t="s">
        <v>35</v>
      </c>
      <c r="B34" s="11">
        <f>B8-B31</f>
        <v>99.077132178049609</v>
      </c>
      <c r="C34" s="13" t="s">
        <v>1</v>
      </c>
      <c r="H34" s="5"/>
      <c r="I34" s="3"/>
      <c r="J34" s="4"/>
      <c r="K34" s="4"/>
      <c r="L34" s="4"/>
      <c r="M34" s="4"/>
      <c r="N34" s="4"/>
      <c r="O34" s="4"/>
      <c r="P34" s="4"/>
      <c r="Q34" s="4"/>
      <c r="R34" s="4"/>
    </row>
    <row r="35" spans="1:18" ht="15">
      <c r="A35" s="13" t="s">
        <v>36</v>
      </c>
      <c r="B35" s="11">
        <f>B9+B31</f>
        <v>300.92286782195038</v>
      </c>
      <c r="C35" s="13" t="s">
        <v>1</v>
      </c>
      <c r="H35" s="5"/>
      <c r="I35" s="3"/>
      <c r="J35" s="4"/>
      <c r="K35" s="4"/>
      <c r="L35" s="4"/>
      <c r="M35" s="4"/>
      <c r="N35" s="4"/>
      <c r="O35" s="4"/>
      <c r="P35" s="4"/>
      <c r="Q35" s="4"/>
      <c r="R35" s="4"/>
    </row>
    <row r="36" spans="1:18" ht="15">
      <c r="A36" s="13" t="s">
        <v>37</v>
      </c>
      <c r="B36" s="11">
        <f>B10-B31</f>
        <v>179.07713217804962</v>
      </c>
      <c r="C36" s="13" t="s">
        <v>1</v>
      </c>
      <c r="H36" s="5"/>
      <c r="I36" s="3"/>
      <c r="J36" s="4"/>
      <c r="K36" s="4"/>
      <c r="L36" s="4"/>
      <c r="M36" s="4"/>
      <c r="N36" s="4"/>
      <c r="O36" s="4"/>
      <c r="P36" s="4"/>
      <c r="Q36" s="4"/>
      <c r="R36" s="4"/>
    </row>
    <row r="37" spans="1:18" ht="15">
      <c r="B37" s="6"/>
      <c r="H37" s="5"/>
      <c r="I37" s="3"/>
      <c r="J37" s="4"/>
      <c r="K37" s="4"/>
      <c r="L37" s="4"/>
      <c r="M37" s="4"/>
      <c r="N37" s="4"/>
      <c r="O37" s="4"/>
      <c r="P37" s="4"/>
      <c r="Q37" s="4"/>
      <c r="R37" s="4"/>
    </row>
    <row r="38" spans="1:18" ht="15">
      <c r="A38" s="17" t="s">
        <v>38</v>
      </c>
      <c r="B38" s="11">
        <v>0.08</v>
      </c>
      <c r="C38" s="13" t="s">
        <v>2</v>
      </c>
      <c r="H38" s="5"/>
      <c r="I38" s="3"/>
      <c r="J38" s="4"/>
      <c r="K38" s="4"/>
      <c r="L38" s="4"/>
      <c r="M38" s="4"/>
      <c r="N38" s="4"/>
      <c r="O38" s="4"/>
      <c r="P38" s="4"/>
      <c r="Q38" s="4"/>
      <c r="R38" s="4"/>
    </row>
    <row r="39" spans="1:18" ht="15">
      <c r="B39" s="6"/>
      <c r="H39" s="5"/>
      <c r="I39" s="3"/>
      <c r="J39" s="4"/>
      <c r="K39" s="4"/>
      <c r="L39" s="4"/>
      <c r="M39" s="15"/>
      <c r="N39" s="15"/>
      <c r="O39" s="4"/>
      <c r="P39" s="4"/>
      <c r="Q39" s="4"/>
      <c r="R39" s="4"/>
    </row>
    <row r="40" spans="1:18" ht="15">
      <c r="A40" s="18" t="s">
        <v>53</v>
      </c>
      <c r="B40" s="11">
        <f>B33*B14/B38</f>
        <v>28392.428571428576</v>
      </c>
      <c r="C40" s="13" t="s">
        <v>14</v>
      </c>
      <c r="H40" s="5"/>
      <c r="I40" s="3"/>
      <c r="J40" s="4"/>
      <c r="K40" s="4"/>
      <c r="L40" s="4"/>
      <c r="M40" s="4"/>
      <c r="N40" s="4"/>
      <c r="O40" s="4"/>
      <c r="P40" s="4"/>
      <c r="Q40" s="4"/>
      <c r="R40" s="4"/>
    </row>
    <row r="41" spans="1:18" ht="15">
      <c r="A41" s="18" t="s">
        <v>54</v>
      </c>
      <c r="B41" s="11">
        <f>B35*B14/B38</f>
        <v>36900.666666666664</v>
      </c>
      <c r="C41" s="13" t="s">
        <v>14</v>
      </c>
      <c r="H41" s="5"/>
      <c r="I41" s="3"/>
      <c r="J41" s="4"/>
      <c r="K41" s="4"/>
      <c r="L41" s="4"/>
      <c r="M41" s="4"/>
      <c r="N41" s="4"/>
      <c r="O41" s="4"/>
      <c r="P41" s="4"/>
      <c r="Q41" s="4"/>
      <c r="R41" s="4"/>
    </row>
    <row r="42" spans="1:18" ht="15">
      <c r="A42" s="19" t="s">
        <v>55</v>
      </c>
      <c r="B42" s="6"/>
      <c r="H42" s="5"/>
      <c r="I42" s="3"/>
      <c r="J42" s="4"/>
      <c r="K42" s="4"/>
      <c r="L42" s="4"/>
      <c r="M42" s="4"/>
      <c r="N42" s="4"/>
      <c r="O42" s="4"/>
      <c r="P42" s="4"/>
      <c r="Q42" s="4"/>
      <c r="R42" s="4"/>
    </row>
    <row r="43" spans="1:18" ht="15">
      <c r="A43" s="19" t="s">
        <v>39</v>
      </c>
      <c r="B43" s="11">
        <f>1/(2*PI())*SQRT(B40/B8)</f>
        <v>2.1201247270715262</v>
      </c>
      <c r="C43" s="13" t="s">
        <v>15</v>
      </c>
      <c r="H43" s="5"/>
      <c r="I43" s="3"/>
      <c r="J43" s="4"/>
      <c r="K43" s="4"/>
      <c r="L43" s="4"/>
      <c r="M43" s="4"/>
      <c r="N43" s="4"/>
      <c r="O43" s="4"/>
      <c r="P43" s="4"/>
      <c r="Q43" s="4"/>
      <c r="R43" s="4"/>
    </row>
    <row r="44" spans="1:18" ht="15" customHeight="1">
      <c r="A44" s="19" t="s">
        <v>40</v>
      </c>
      <c r="B44" s="11">
        <f>1/(2*PI())*SQRT(B41/B10)</f>
        <v>1.973474944909472</v>
      </c>
      <c r="C44" s="13" t="s">
        <v>15</v>
      </c>
      <c r="G44" t="s">
        <v>9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18" ht="15" customHeight="1">
      <c r="A45" s="20" t="s">
        <v>60</v>
      </c>
      <c r="B45" s="6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18" ht="15" customHeight="1">
      <c r="A46" s="20" t="s">
        <v>56</v>
      </c>
      <c r="B46" s="11">
        <f>B40*B4^2/2</f>
        <v>31941.482142857149</v>
      </c>
      <c r="C46" s="13" t="s">
        <v>31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18" ht="15" customHeight="1">
      <c r="A47" s="20" t="s">
        <v>57</v>
      </c>
      <c r="B47" s="11">
        <f>B41*B5^2/2</f>
        <v>41513.25</v>
      </c>
      <c r="C47" s="13" t="s">
        <v>31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1:18" ht="15" customHeight="1">
      <c r="B48" s="6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49" spans="1:18" ht="15" customHeight="1">
      <c r="A49" s="21" t="s">
        <v>63</v>
      </c>
      <c r="B49" s="6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</row>
    <row r="50" spans="1:18" ht="15" customHeight="1">
      <c r="A50" s="21" t="s">
        <v>61</v>
      </c>
      <c r="B50" s="11">
        <v>200000</v>
      </c>
      <c r="C50" s="13" t="s">
        <v>14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</row>
    <row r="51" spans="1:18" ht="15" customHeight="1">
      <c r="A51" s="21" t="s">
        <v>41</v>
      </c>
      <c r="B51" s="11">
        <f>B40*B50/(B50-B40)</f>
        <v>33089.94857869242</v>
      </c>
      <c r="C51" s="13" t="s">
        <v>14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spans="1:18" ht="15" customHeight="1">
      <c r="A52" s="21" t="s">
        <v>42</v>
      </c>
      <c r="B52" s="11">
        <f>B41*B50/(B50-B41)</f>
        <v>45249.31636753062</v>
      </c>
      <c r="C52" s="13" t="s">
        <v>14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 spans="1:18" ht="15" customHeight="1">
      <c r="B53" t="s">
        <v>58</v>
      </c>
      <c r="C53" t="s">
        <v>59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spans="1:18" ht="15" customHeight="1">
      <c r="A54" s="21" t="s">
        <v>62</v>
      </c>
      <c r="B54">
        <f>(B15*B50*B4^2/2)/(B50*B4^2/2-B15)</f>
        <v>56250</v>
      </c>
      <c r="C54">
        <f>B40*B4^2/2</f>
        <v>31941.482142857149</v>
      </c>
      <c r="D54" s="22">
        <f>B54-C54</f>
        <v>24308.517857142851</v>
      </c>
      <c r="E54" s="13" t="s">
        <v>31</v>
      </c>
      <c r="F54" s="22">
        <f>D54/K26</f>
        <v>424.26352118554678</v>
      </c>
      <c r="G54" s="13" t="s">
        <v>32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spans="1:18" ht="15" customHeight="1"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6" spans="1:18" ht="15" customHeight="1"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</row>
    <row r="57" spans="1:18" ht="15" customHeight="1"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</row>
    <row r="58" spans="1:18" ht="15" customHeight="1"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 spans="1:18" ht="15" customHeight="1"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 spans="1:18" ht="15" customHeight="1"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 spans="1:18" ht="15" customHeight="1"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 spans="1:18" ht="15" customHeight="1"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</row>
    <row r="63" spans="1:18" ht="15" customHeight="1"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</row>
    <row r="64" spans="1:18" ht="15" customHeight="1"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</row>
    <row r="65" spans="8:18" ht="15" customHeight="1"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 spans="8:18" ht="15" customHeight="1"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 spans="8:18" ht="15" customHeight="1"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 spans="8:18" ht="15" customHeight="1"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 spans="8:18" ht="15" customHeight="1"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0" spans="8:18" ht="14.25" customHeight="1"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</row>
    <row r="71" spans="8:18" ht="14.25" customHeight="1"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</row>
    <row r="72" spans="8:18" ht="14.25" customHeight="1"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</sheetData>
  <mergeCells count="5">
    <mergeCell ref="H1:R1"/>
    <mergeCell ref="H2:I3"/>
    <mergeCell ref="J2:R2"/>
    <mergeCell ref="H4:H23"/>
    <mergeCell ref="A2:A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13"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Tymon</cp:lastModifiedBy>
  <dcterms:created xsi:type="dcterms:W3CDTF">2021-01-02T12:59:15Z</dcterms:created>
  <dcterms:modified xsi:type="dcterms:W3CDTF">2022-12-14T17:38:44Z</dcterms:modified>
</cp:coreProperties>
</file>