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53e9a5cf9713a89/Dokumente/Uni/Module/4. Semester/Projektmanagement/"/>
    </mc:Choice>
  </mc:AlternateContent>
  <xr:revisionPtr revIDLastSave="0" documentId="14_{B5A43BD6-0491-4394-8E88-F40C8E8C0A1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nalysis of complexity" sheetId="1" r:id="rId1"/>
    <sheet name="cocomo_f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C32" i="2"/>
  <c r="D31" i="2"/>
  <c r="E31" i="2"/>
  <c r="F31" i="2"/>
  <c r="G31" i="2"/>
  <c r="H31" i="2"/>
  <c r="C31" i="2"/>
  <c r="H29" i="2"/>
  <c r="G29" i="2"/>
  <c r="F29" i="2"/>
  <c r="E29" i="2"/>
  <c r="D29" i="2"/>
  <c r="C29" i="2"/>
  <c r="H27" i="2"/>
  <c r="G27" i="2"/>
  <c r="F27" i="2"/>
  <c r="E27" i="2"/>
  <c r="D27" i="2"/>
  <c r="C27" i="2"/>
  <c r="D11" i="2"/>
  <c r="D16" i="2" s="1"/>
  <c r="F7" i="2"/>
  <c r="F11" i="2" s="1"/>
  <c r="F21" i="2" s="1"/>
  <c r="F8" i="2"/>
  <c r="F9" i="2"/>
  <c r="F10" i="2"/>
  <c r="F6" i="2"/>
  <c r="D7" i="2"/>
  <c r="D8" i="2"/>
  <c r="D9" i="2"/>
  <c r="D10" i="2"/>
  <c r="D6" i="2"/>
  <c r="M31" i="1"/>
  <c r="N31" i="1" s="1"/>
  <c r="O31" i="1" s="1"/>
  <c r="M30" i="1"/>
  <c r="N30" i="1" s="1"/>
  <c r="O30" i="1" s="1"/>
  <c r="M29" i="1"/>
  <c r="N29" i="1" s="1"/>
  <c r="O29" i="1" s="1"/>
  <c r="I31" i="1"/>
  <c r="J31" i="1" s="1"/>
  <c r="K31" i="1" s="1"/>
  <c r="I30" i="1"/>
  <c r="J30" i="1" s="1"/>
  <c r="K30" i="1" s="1"/>
  <c r="I29" i="1"/>
  <c r="J29" i="1" s="1"/>
  <c r="K29" i="1" s="1"/>
  <c r="P31" i="1" l="1"/>
  <c r="P33" i="1" s="1"/>
  <c r="P29" i="1"/>
  <c r="P30" i="1"/>
  <c r="M8" i="1"/>
  <c r="N8" i="1" s="1"/>
  <c r="O8" i="1" s="1"/>
  <c r="M7" i="1"/>
  <c r="N7" i="1" s="1"/>
  <c r="O7" i="1" s="1"/>
  <c r="M6" i="1"/>
  <c r="N6" i="1" s="1"/>
  <c r="O6" i="1" s="1"/>
  <c r="I8" i="1"/>
  <c r="J8" i="1" s="1"/>
  <c r="K8" i="1" s="1"/>
  <c r="I7" i="1"/>
  <c r="J7" i="1" s="1"/>
  <c r="K7" i="1" s="1"/>
  <c r="P7" i="1" s="1"/>
  <c r="I6" i="1"/>
  <c r="J6" i="1" s="1"/>
  <c r="K6" i="1" s="1"/>
  <c r="P6" i="1" s="1"/>
  <c r="P8" i="1" l="1"/>
  <c r="P10" i="1" s="1"/>
</calcChain>
</file>

<file path=xl/sharedStrings.xml><?xml version="1.0" encoding="utf-8"?>
<sst xmlns="http://schemas.openxmlformats.org/spreadsheetml/2006/main" count="199" uniqueCount="113">
  <si>
    <t>Student</t>
  </si>
  <si>
    <t>Service Provider</t>
  </si>
  <si>
    <t>Teacher</t>
  </si>
  <si>
    <t>Login</t>
  </si>
  <si>
    <t>View course catalog</t>
  </si>
  <si>
    <t>Register for course</t>
  </si>
  <si>
    <t>Receive registration confirmation</t>
  </si>
  <si>
    <t>Access learning materials</t>
  </si>
  <si>
    <t>Submit question</t>
  </si>
  <si>
    <t>Receive answer</t>
  </si>
  <si>
    <t>Take exam</t>
  </si>
  <si>
    <t>Submit exam answers</t>
  </si>
  <si>
    <t>→</t>
  </si>
  <si>
    <t>←</t>
  </si>
  <si>
    <t>Validate credentials</t>
  </si>
  <si>
    <t>Retrieve course list</t>
  </si>
  <si>
    <t>Enroll student</t>
  </si>
  <si>
    <t>Confirm enrollment</t>
  </si>
  <si>
    <t>Deliver materials</t>
  </si>
  <si>
    <t>Forward question</t>
  </si>
  <si>
    <t>Forward feedback</t>
  </si>
  <si>
    <t>Upload materials</t>
  </si>
  <si>
    <t>Answer question</t>
  </si>
  <si>
    <t>Grade exam</t>
  </si>
  <si>
    <t>Provide feedback</t>
  </si>
  <si>
    <t>View courses</t>
  </si>
  <si>
    <t>View results</t>
  </si>
  <si>
    <t>Authenticate user</t>
  </si>
  <si>
    <t>Version 1</t>
  </si>
  <si>
    <t>Receive question</t>
  </si>
  <si>
    <t>Connections</t>
  </si>
  <si>
    <t>Forward answer</t>
  </si>
  <si>
    <t>Craete exam</t>
  </si>
  <si>
    <t>Upload exam</t>
  </si>
  <si>
    <t>View exam</t>
  </si>
  <si>
    <t>Process course material</t>
  </si>
  <si>
    <t>Process exam</t>
  </si>
  <si>
    <t>Process grades</t>
  </si>
  <si>
    <t>Ask question</t>
  </si>
  <si>
    <t>Process communication</t>
  </si>
  <si>
    <t>Upload course material</t>
  </si>
  <si>
    <t>Version 2</t>
  </si>
  <si>
    <t>Complexity</t>
  </si>
  <si>
    <t>Name of Sub System</t>
  </si>
  <si>
    <t>Total Business Functions</t>
  </si>
  <si>
    <t>log(bf)</t>
  </si>
  <si>
    <t>exp</t>
  </si>
  <si>
    <t>Complexity (BF)*</t>
  </si>
  <si>
    <t>Total Connections</t>
  </si>
  <si>
    <t>log(cn)</t>
  </si>
  <si>
    <t>Complexity (CN)*</t>
  </si>
  <si>
    <t>total*</t>
  </si>
  <si>
    <t>ServiceProvider</t>
  </si>
  <si>
    <t>Total*</t>
  </si>
  <si>
    <t>Upload project</t>
  </si>
  <si>
    <t>View project</t>
  </si>
  <si>
    <t>Process project submission</t>
  </si>
  <si>
    <t>Process exam submission</t>
  </si>
  <si>
    <t>Submit exam grades</t>
  </si>
  <si>
    <t>Submit project grades</t>
  </si>
  <si>
    <t>Retrieve project grades</t>
  </si>
  <si>
    <t>Retrieve exam grades</t>
  </si>
  <si>
    <t>View exam grades</t>
  </si>
  <si>
    <t>View project grades</t>
  </si>
  <si>
    <t>Submit feedback</t>
  </si>
  <si>
    <t>View feedback</t>
  </si>
  <si>
    <t>Get reminders</t>
  </si>
  <si>
    <t>Send notifications</t>
  </si>
  <si>
    <t>Version 1 is nearly</t>
  </si>
  <si>
    <t>33 times more expensive</t>
  </si>
  <si>
    <t>working 33 times worse</t>
  </si>
  <si>
    <t>fails 33 times more</t>
  </si>
  <si>
    <t>average value, represet through system</t>
  </si>
  <si>
    <t>Raw type</t>
  </si>
  <si>
    <t>FP conv.factor</t>
  </si>
  <si>
    <t>Number</t>
  </si>
  <si>
    <t>FP</t>
  </si>
  <si>
    <t>External inputs</t>
  </si>
  <si>
    <t>External interface files</t>
  </si>
  <si>
    <t>External outputs</t>
  </si>
  <si>
    <t>External queries</t>
  </si>
  <si>
    <t>Logical internal tabels</t>
  </si>
  <si>
    <t>Sum</t>
  </si>
  <si>
    <t>Conversion FP -&gt; LOC</t>
  </si>
  <si>
    <t>Progr. Language</t>
  </si>
  <si>
    <t>LOC</t>
  </si>
  <si>
    <t>PL</t>
  </si>
  <si>
    <t>C++</t>
  </si>
  <si>
    <t>x</t>
  </si>
  <si>
    <t>Cobol (default)</t>
  </si>
  <si>
    <t>HTML 4</t>
  </si>
  <si>
    <t>VB 6</t>
  </si>
  <si>
    <t>SQL</t>
  </si>
  <si>
    <t>Java</t>
  </si>
  <si>
    <t>COCOMO-Estimation</t>
  </si>
  <si>
    <t>Simple</t>
  </si>
  <si>
    <t>Intermediate</t>
  </si>
  <si>
    <t>complex</t>
  </si>
  <si>
    <t>Effort Applies</t>
  </si>
  <si>
    <t>=2,4*KLOC^1,05</t>
  </si>
  <si>
    <t>=3,0*KLOC^1,12</t>
  </si>
  <si>
    <t>=3,6*KLOC^1,2</t>
  </si>
  <si>
    <t>E [man-month]</t>
  </si>
  <si>
    <t>Development Time</t>
  </si>
  <si>
    <t>=2,5*E^0,38</t>
  </si>
  <si>
    <t>=2,5*E^0,35</t>
  </si>
  <si>
    <t>=2,5*E^0,32</t>
  </si>
  <si>
    <t>D [months]</t>
  </si>
  <si>
    <t>People Required</t>
  </si>
  <si>
    <t>P [count]</t>
  </si>
  <si>
    <t>rounded up</t>
  </si>
  <si>
    <t>=E/D</t>
  </si>
  <si>
    <t>Calculating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</si>
</sst>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5" fillId="0" borderId="1" xfId="0" applyFont="1" applyBorder="1"/>
    <xf numFmtId="164" fontId="4" fillId="0" borderId="1" xfId="0" applyNumberFormat="1" applyFont="1" applyBorder="1"/>
    <xf numFmtId="1" fontId="4" fillId="0" borderId="1" xfId="0" applyNumberFormat="1" applyFon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1" fillId="5" borderId="1" xfId="0" applyFont="1" applyFill="1" applyBorder="1"/>
    <xf numFmtId="1" fontId="2" fillId="5" borderId="1" xfId="0" applyNumberFormat="1" applyFont="1" applyFill="1" applyBorder="1"/>
    <xf numFmtId="0" fontId="6" fillId="0" borderId="0" xfId="0" applyFont="1"/>
    <xf numFmtId="0" fontId="0" fillId="0" borderId="1" xfId="0" applyFill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8" fillId="6" borderId="1" xfId="0" applyFont="1" applyFill="1" applyBorder="1" applyAlignment="1">
      <alignment horizontal="left"/>
    </xf>
    <xf numFmtId="0" fontId="8" fillId="0" borderId="0" xfId="0" applyFont="1"/>
    <xf numFmtId="0" fontId="8" fillId="6" borderId="1" xfId="0" applyFont="1" applyFill="1" applyBorder="1" applyAlignment="1">
      <alignment horizontal="left" vertical="center"/>
    </xf>
    <xf numFmtId="0" fontId="9" fillId="7" borderId="1" xfId="0" applyFont="1" applyFill="1" applyBorder="1"/>
    <xf numFmtId="0" fontId="9" fillId="8" borderId="1" xfId="0" applyFont="1" applyFill="1" applyBorder="1"/>
    <xf numFmtId="0" fontId="9" fillId="6" borderId="1" xfId="0" applyFont="1" applyFill="1" applyBorder="1"/>
    <xf numFmtId="0" fontId="8" fillId="6" borderId="1" xfId="0" applyFont="1" applyFill="1" applyBorder="1"/>
    <xf numFmtId="0" fontId="10" fillId="7" borderId="1" xfId="0" applyFont="1" applyFill="1" applyBorder="1"/>
    <xf numFmtId="0" fontId="2" fillId="7" borderId="1" xfId="0" applyFont="1" applyFill="1" applyBorder="1"/>
    <xf numFmtId="0" fontId="10" fillId="8" borderId="1" xfId="0" applyFont="1" applyFill="1" applyBorder="1"/>
    <xf numFmtId="0" fontId="2" fillId="8" borderId="1" xfId="0" applyFont="1" applyFill="1" applyBorder="1"/>
    <xf numFmtId="0" fontId="9" fillId="7" borderId="1" xfId="0" applyFont="1" applyFill="1" applyBorder="1" applyAlignment="1">
      <alignment horizontal="right"/>
    </xf>
    <xf numFmtId="0" fontId="11" fillId="7" borderId="1" xfId="0" applyFont="1" applyFill="1" applyBorder="1"/>
    <xf numFmtId="0" fontId="9" fillId="8" borderId="1" xfId="0" applyFont="1" applyFill="1" applyBorder="1" applyAlignment="1">
      <alignment horizontal="right"/>
    </xf>
    <xf numFmtId="0" fontId="11" fillId="8" borderId="1" xfId="0" applyFont="1" applyFill="1" applyBorder="1"/>
    <xf numFmtId="0" fontId="9" fillId="9" borderId="1" xfId="0" applyFont="1" applyFill="1" applyBorder="1"/>
    <xf numFmtId="0" fontId="8" fillId="9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9" fillId="0" borderId="10" xfId="0" applyFont="1" applyBorder="1"/>
    <xf numFmtId="0" fontId="8" fillId="0" borderId="10" xfId="0" applyFont="1" applyBorder="1"/>
    <xf numFmtId="0" fontId="8" fillId="0" borderId="1" xfId="0" applyFont="1" applyBorder="1"/>
    <xf numFmtId="0" fontId="8" fillId="10" borderId="1" xfId="0" applyFont="1" applyFill="1" applyBorder="1"/>
    <xf numFmtId="0" fontId="8" fillId="11" borderId="1" xfId="0" applyFont="1" applyFill="1" applyBorder="1"/>
    <xf numFmtId="0" fontId="9" fillId="12" borderId="1" xfId="0" applyFont="1" applyFill="1" applyBorder="1"/>
    <xf numFmtId="0" fontId="8" fillId="12" borderId="1" xfId="0" quotePrefix="1" applyFont="1" applyFill="1" applyBorder="1"/>
    <xf numFmtId="0" fontId="8" fillId="13" borderId="1" xfId="0" quotePrefix="1" applyFont="1" applyFill="1" applyBorder="1"/>
    <xf numFmtId="0" fontId="9" fillId="14" borderId="1" xfId="0" applyFont="1" applyFill="1" applyBorder="1"/>
    <xf numFmtId="1" fontId="9" fillId="7" borderId="1" xfId="0" applyNumberFormat="1" applyFont="1" applyFill="1" applyBorder="1"/>
    <xf numFmtId="1" fontId="9" fillId="8" borderId="1" xfId="0" applyNumberFormat="1" applyFont="1" applyFill="1" applyBorder="1"/>
    <xf numFmtId="2" fontId="9" fillId="10" borderId="1" xfId="0" applyNumberFormat="1" applyFont="1" applyFill="1" applyBorder="1"/>
    <xf numFmtId="2" fontId="9" fillId="11" borderId="1" xfId="0" applyNumberFormat="1" applyFont="1" applyFill="1" applyBorder="1"/>
    <xf numFmtId="2" fontId="9" fillId="12" borderId="1" xfId="0" applyNumberFormat="1" applyFont="1" applyFill="1" applyBorder="1"/>
    <xf numFmtId="2" fontId="9" fillId="14" borderId="1" xfId="0" applyNumberFormat="1" applyFont="1" applyFill="1" applyBorder="1"/>
    <xf numFmtId="0" fontId="12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41"/>
  <sheetViews>
    <sheetView zoomScale="101" zoomScaleNormal="101" workbookViewId="0">
      <selection activeCell="C24" sqref="C24"/>
    </sheetView>
  </sheetViews>
  <sheetFormatPr baseColWidth="10" defaultColWidth="8.88671875" defaultRowHeight="14.4" x14ac:dyDescent="0.3"/>
  <cols>
    <col min="1" max="1" width="29.5546875" customWidth="1"/>
    <col min="2" max="2" width="12.77734375" customWidth="1"/>
    <col min="3" max="3" width="23.44140625" customWidth="1"/>
    <col min="4" max="4" width="12.44140625" customWidth="1"/>
    <col min="5" max="5" width="20.6640625" customWidth="1"/>
    <col min="6" max="6" width="8.88671875" customWidth="1"/>
    <col min="7" max="7" width="11.88671875" customWidth="1"/>
    <col min="8" max="10" width="8.88671875" customWidth="1"/>
    <col min="11" max="11" width="9.77734375" customWidth="1"/>
    <col min="12" max="12" width="10.6640625" customWidth="1"/>
    <col min="15" max="15" width="9.77734375" customWidth="1"/>
  </cols>
  <sheetData>
    <row r="1" spans="1:16" ht="28.8" customHeight="1" x14ac:dyDescent="0.55000000000000004">
      <c r="A1" s="56" t="s">
        <v>42</v>
      </c>
    </row>
    <row r="5" spans="1:16" ht="41.4" x14ac:dyDescent="0.35">
      <c r="A5" s="11" t="s">
        <v>28</v>
      </c>
      <c r="G5" s="7" t="s">
        <v>43</v>
      </c>
      <c r="H5" s="7" t="s">
        <v>44</v>
      </c>
      <c r="I5" s="7" t="s">
        <v>45</v>
      </c>
      <c r="J5" s="7" t="s">
        <v>46</v>
      </c>
      <c r="K5" s="7" t="s">
        <v>47</v>
      </c>
      <c r="L5" s="7" t="s">
        <v>48</v>
      </c>
      <c r="M5" s="7" t="s">
        <v>49</v>
      </c>
      <c r="N5" s="7" t="s">
        <v>46</v>
      </c>
      <c r="O5" s="7" t="s">
        <v>50</v>
      </c>
      <c r="P5" s="7" t="s">
        <v>51</v>
      </c>
    </row>
    <row r="6" spans="1:16" x14ac:dyDescent="0.3">
      <c r="A6" s="6" t="s">
        <v>0</v>
      </c>
      <c r="B6" s="6" t="s">
        <v>30</v>
      </c>
      <c r="C6" s="6" t="s">
        <v>1</v>
      </c>
      <c r="D6" s="6" t="s">
        <v>30</v>
      </c>
      <c r="E6" s="6" t="s">
        <v>2</v>
      </c>
      <c r="G6" s="8" t="s">
        <v>0</v>
      </c>
      <c r="H6" s="2">
        <v>15</v>
      </c>
      <c r="I6" s="3">
        <f>LOG(H6)</f>
        <v>1.1760912590556813</v>
      </c>
      <c r="J6" s="3">
        <f>3.1*I6</f>
        <v>3.6458829030726121</v>
      </c>
      <c r="K6" s="4">
        <f>POWER(10,J6)</f>
        <v>4424.6905527591589</v>
      </c>
      <c r="L6" s="2">
        <v>15</v>
      </c>
      <c r="M6" s="3">
        <f>LOG(L6)</f>
        <v>1.1760912590556813</v>
      </c>
      <c r="N6" s="3">
        <f>3.1*M6</f>
        <v>3.6458829030726121</v>
      </c>
      <c r="O6" s="4">
        <f>POWER(10,N6)</f>
        <v>4424.6905527591589</v>
      </c>
      <c r="P6" s="4">
        <f>K6+O6</f>
        <v>8849.3811055183178</v>
      </c>
    </row>
    <row r="7" spans="1:16" x14ac:dyDescent="0.3">
      <c r="A7" s="1" t="s">
        <v>3</v>
      </c>
      <c r="B7" s="5" t="s">
        <v>12</v>
      </c>
      <c r="C7" s="1" t="s">
        <v>14</v>
      </c>
      <c r="D7" s="5"/>
      <c r="E7" s="1"/>
      <c r="G7" s="8" t="s">
        <v>52</v>
      </c>
      <c r="H7" s="2">
        <v>15</v>
      </c>
      <c r="I7" s="3">
        <f>LOG(H7)</f>
        <v>1.1760912590556813</v>
      </c>
      <c r="J7" s="3">
        <f>3.1*I7</f>
        <v>3.6458829030726121</v>
      </c>
      <c r="K7" s="4">
        <f>POWER(10,J7)</f>
        <v>4424.6905527591589</v>
      </c>
      <c r="L7" s="2">
        <v>25</v>
      </c>
      <c r="M7" s="3">
        <f>LOG(L7)</f>
        <v>1.3979400086720377</v>
      </c>
      <c r="N7" s="3">
        <f>3.1*M7</f>
        <v>4.3336140268833168</v>
      </c>
      <c r="O7" s="4">
        <f>POWER(10,N7)</f>
        <v>21558.275960331495</v>
      </c>
      <c r="P7" s="4">
        <f>K7+O7</f>
        <v>25982.966513090654</v>
      </c>
    </row>
    <row r="8" spans="1:16" x14ac:dyDescent="0.3">
      <c r="A8" s="1" t="s">
        <v>4</v>
      </c>
      <c r="B8" s="5" t="s">
        <v>12</v>
      </c>
      <c r="C8" s="1" t="s">
        <v>15</v>
      </c>
      <c r="D8" s="5"/>
      <c r="E8" s="1"/>
      <c r="G8" s="8" t="s">
        <v>2</v>
      </c>
      <c r="H8" s="2">
        <v>10</v>
      </c>
      <c r="I8" s="3">
        <f>LOG(H8)</f>
        <v>1</v>
      </c>
      <c r="J8" s="3">
        <f>3.1*I8</f>
        <v>3.1</v>
      </c>
      <c r="K8" s="4">
        <f>POWER(10,J8)</f>
        <v>1258.925411794168</v>
      </c>
      <c r="L8" s="2">
        <v>10</v>
      </c>
      <c r="M8" s="3">
        <f>LOG(L8)</f>
        <v>1</v>
      </c>
      <c r="N8" s="3">
        <f>3.1*M8</f>
        <v>3.1</v>
      </c>
      <c r="O8" s="4">
        <f>POWER(10,N8)</f>
        <v>1258.925411794168</v>
      </c>
      <c r="P8" s="4">
        <f>K8+O8</f>
        <v>2517.850823588336</v>
      </c>
    </row>
    <row r="9" spans="1:16" x14ac:dyDescent="0.3">
      <c r="A9" s="1" t="s">
        <v>5</v>
      </c>
      <c r="B9" s="5" t="s">
        <v>12</v>
      </c>
      <c r="C9" s="1" t="s">
        <v>16</v>
      </c>
      <c r="D9" s="5"/>
      <c r="E9" s="1"/>
    </row>
    <row r="10" spans="1:16" x14ac:dyDescent="0.3">
      <c r="A10" s="1" t="s">
        <v>6</v>
      </c>
      <c r="B10" s="5" t="s">
        <v>13</v>
      </c>
      <c r="C10" s="1" t="s">
        <v>17</v>
      </c>
      <c r="D10" s="5"/>
      <c r="E10" s="1"/>
      <c r="O10" s="9" t="s">
        <v>53</v>
      </c>
      <c r="P10" s="10">
        <f>SUM(P6:P8)</f>
        <v>37350.198442197303</v>
      </c>
    </row>
    <row r="11" spans="1:16" x14ac:dyDescent="0.3">
      <c r="A11" s="1" t="s">
        <v>7</v>
      </c>
      <c r="B11" s="5" t="s">
        <v>12</v>
      </c>
      <c r="C11" s="1" t="s">
        <v>18</v>
      </c>
      <c r="D11" s="5" t="s">
        <v>13</v>
      </c>
      <c r="E11" s="1" t="s">
        <v>21</v>
      </c>
    </row>
    <row r="12" spans="1:16" x14ac:dyDescent="0.3">
      <c r="A12" s="1" t="s">
        <v>8</v>
      </c>
      <c r="B12" s="5" t="s">
        <v>12</v>
      </c>
      <c r="C12" s="1" t="s">
        <v>19</v>
      </c>
      <c r="D12" s="5" t="s">
        <v>12</v>
      </c>
      <c r="E12" s="1" t="s">
        <v>29</v>
      </c>
    </row>
    <row r="13" spans="1:16" x14ac:dyDescent="0.3">
      <c r="A13" s="1" t="s">
        <v>9</v>
      </c>
      <c r="B13" s="5" t="s">
        <v>13</v>
      </c>
      <c r="C13" s="1" t="s">
        <v>31</v>
      </c>
      <c r="D13" s="5" t="s">
        <v>13</v>
      </c>
      <c r="E13" s="1" t="s">
        <v>22</v>
      </c>
    </row>
    <row r="14" spans="1:16" x14ac:dyDescent="0.3">
      <c r="A14" s="1" t="s">
        <v>66</v>
      </c>
      <c r="B14" s="5" t="s">
        <v>13</v>
      </c>
      <c r="C14" s="1" t="s">
        <v>67</v>
      </c>
      <c r="D14" s="5"/>
      <c r="E14" s="1"/>
    </row>
    <row r="15" spans="1:16" x14ac:dyDescent="0.3">
      <c r="A15" s="1" t="s">
        <v>54</v>
      </c>
      <c r="B15" s="5" t="s">
        <v>12</v>
      </c>
      <c r="C15" s="1" t="s">
        <v>56</v>
      </c>
      <c r="D15" s="5" t="s">
        <v>12</v>
      </c>
      <c r="E15" s="1" t="s">
        <v>55</v>
      </c>
    </row>
    <row r="16" spans="1:16" x14ac:dyDescent="0.3">
      <c r="A16" s="1" t="s">
        <v>63</v>
      </c>
      <c r="B16" s="5" t="s">
        <v>12</v>
      </c>
      <c r="C16" s="1" t="s">
        <v>60</v>
      </c>
      <c r="D16" s="5" t="s">
        <v>13</v>
      </c>
      <c r="E16" s="1" t="s">
        <v>59</v>
      </c>
    </row>
    <row r="17" spans="1:16" x14ac:dyDescent="0.3">
      <c r="A17" s="1" t="s">
        <v>34</v>
      </c>
      <c r="B17" s="5" t="s">
        <v>13</v>
      </c>
      <c r="C17" s="1" t="s">
        <v>33</v>
      </c>
      <c r="D17" s="5" t="s">
        <v>13</v>
      </c>
      <c r="E17" s="1" t="s">
        <v>32</v>
      </c>
    </row>
    <row r="18" spans="1:16" x14ac:dyDescent="0.3">
      <c r="A18" s="1" t="s">
        <v>11</v>
      </c>
      <c r="B18" s="5" t="s">
        <v>12</v>
      </c>
      <c r="C18" s="1" t="s">
        <v>57</v>
      </c>
      <c r="D18" s="5" t="s">
        <v>12</v>
      </c>
      <c r="E18" s="1" t="s">
        <v>23</v>
      </c>
    </row>
    <row r="19" spans="1:16" x14ac:dyDescent="0.3">
      <c r="A19" s="1" t="s">
        <v>62</v>
      </c>
      <c r="B19" s="5" t="s">
        <v>12</v>
      </c>
      <c r="C19" s="1" t="s">
        <v>61</v>
      </c>
      <c r="D19" s="5" t="s">
        <v>13</v>
      </c>
      <c r="E19" s="1" t="s">
        <v>58</v>
      </c>
    </row>
    <row r="20" spans="1:16" x14ac:dyDescent="0.3">
      <c r="A20" s="1" t="s">
        <v>65</v>
      </c>
      <c r="B20" s="5" t="s">
        <v>13</v>
      </c>
      <c r="C20" s="1" t="s">
        <v>20</v>
      </c>
      <c r="D20" s="5" t="s">
        <v>13</v>
      </c>
      <c r="E20" s="1" t="s">
        <v>24</v>
      </c>
    </row>
    <row r="21" spans="1:16" x14ac:dyDescent="0.3">
      <c r="A21" s="12" t="s">
        <v>64</v>
      </c>
      <c r="B21" s="5" t="s">
        <v>12</v>
      </c>
      <c r="C21" s="12" t="s">
        <v>20</v>
      </c>
      <c r="D21" s="5" t="s">
        <v>12</v>
      </c>
      <c r="E21" s="12" t="s">
        <v>65</v>
      </c>
    </row>
    <row r="28" spans="1:16" ht="41.4" x14ac:dyDescent="0.35">
      <c r="A28" s="11" t="s">
        <v>41</v>
      </c>
      <c r="G28" s="7" t="s">
        <v>43</v>
      </c>
      <c r="H28" s="7" t="s">
        <v>44</v>
      </c>
      <c r="I28" s="7" t="s">
        <v>45</v>
      </c>
      <c r="J28" s="7" t="s">
        <v>46</v>
      </c>
      <c r="K28" s="7" t="s">
        <v>47</v>
      </c>
      <c r="L28" s="7" t="s">
        <v>48</v>
      </c>
      <c r="M28" s="7" t="s">
        <v>49</v>
      </c>
      <c r="N28" s="7" t="s">
        <v>46</v>
      </c>
      <c r="O28" s="7" t="s">
        <v>50</v>
      </c>
      <c r="P28" s="7" t="s">
        <v>51</v>
      </c>
    </row>
    <row r="29" spans="1:16" x14ac:dyDescent="0.3">
      <c r="A29" s="6" t="s">
        <v>0</v>
      </c>
      <c r="B29" s="6" t="s">
        <v>30</v>
      </c>
      <c r="C29" s="6" t="s">
        <v>1</v>
      </c>
      <c r="D29" s="6" t="s">
        <v>30</v>
      </c>
      <c r="E29" s="6" t="s">
        <v>2</v>
      </c>
      <c r="G29" s="8" t="s">
        <v>0</v>
      </c>
      <c r="H29" s="2">
        <v>5</v>
      </c>
      <c r="I29" s="3">
        <f>LOG(H29)</f>
        <v>0.69897000433601886</v>
      </c>
      <c r="J29" s="3">
        <f>3.1*I29</f>
        <v>2.1668070134416584</v>
      </c>
      <c r="K29" s="4">
        <f>POWER(10,J29)</f>
        <v>146.82736788600243</v>
      </c>
      <c r="L29" s="2">
        <v>5</v>
      </c>
      <c r="M29" s="3">
        <f>LOG(L29)</f>
        <v>0.69897000433601886</v>
      </c>
      <c r="N29" s="3">
        <f>3.1*M29</f>
        <v>2.1668070134416584</v>
      </c>
      <c r="O29" s="4">
        <f>POWER(10,N29)</f>
        <v>146.82736788600243</v>
      </c>
      <c r="P29" s="4">
        <f>K29+O29</f>
        <v>293.65473577200487</v>
      </c>
    </row>
    <row r="30" spans="1:16" x14ac:dyDescent="0.3">
      <c r="A30" s="1" t="s">
        <v>3</v>
      </c>
      <c r="B30" s="5" t="s">
        <v>12</v>
      </c>
      <c r="C30" s="1" t="s">
        <v>27</v>
      </c>
      <c r="D30" s="5"/>
      <c r="E30" s="1"/>
      <c r="G30" s="8" t="s">
        <v>52</v>
      </c>
      <c r="H30" s="2">
        <v>5</v>
      </c>
      <c r="I30" s="3">
        <f>LOG(H30)</f>
        <v>0.69897000433601886</v>
      </c>
      <c r="J30" s="3">
        <f>3.1*I30</f>
        <v>2.1668070134416584</v>
      </c>
      <c r="K30" s="4">
        <f>POWER(10,J30)</f>
        <v>146.82736788600243</v>
      </c>
      <c r="L30" s="2">
        <v>8</v>
      </c>
      <c r="M30" s="3">
        <f>LOG(L30)</f>
        <v>0.90308998699194354</v>
      </c>
      <c r="N30" s="3">
        <f>3.1*M30</f>
        <v>2.7995789596750251</v>
      </c>
      <c r="O30" s="4">
        <f>POWER(10,N30)</f>
        <v>630.34593963259761</v>
      </c>
      <c r="P30" s="4">
        <f>K30+O30</f>
        <v>777.17330751860004</v>
      </c>
    </row>
    <row r="31" spans="1:16" x14ac:dyDescent="0.3">
      <c r="A31" s="1" t="s">
        <v>25</v>
      </c>
      <c r="B31" s="5" t="s">
        <v>13</v>
      </c>
      <c r="C31" s="1" t="s">
        <v>35</v>
      </c>
      <c r="D31" s="5" t="s">
        <v>13</v>
      </c>
      <c r="E31" s="1" t="s">
        <v>40</v>
      </c>
      <c r="G31" s="8" t="s">
        <v>2</v>
      </c>
      <c r="H31" s="2">
        <v>3</v>
      </c>
      <c r="I31" s="3">
        <f>LOG(H31)</f>
        <v>0.47712125471966244</v>
      </c>
      <c r="J31" s="3">
        <f>3.1*I31</f>
        <v>1.4790758896309535</v>
      </c>
      <c r="K31" s="4">
        <f>POWER(10,J31)</f>
        <v>30.13532569891543</v>
      </c>
      <c r="L31" s="2">
        <v>3</v>
      </c>
      <c r="M31" s="3">
        <f>LOG(L31)</f>
        <v>0.47712125471966244</v>
      </c>
      <c r="N31" s="3">
        <f>3.1*M31</f>
        <v>1.4790758896309535</v>
      </c>
      <c r="O31" s="4">
        <f>POWER(10,N31)</f>
        <v>30.13532569891543</v>
      </c>
      <c r="P31" s="4">
        <f>K31+O31</f>
        <v>60.270651397830861</v>
      </c>
    </row>
    <row r="32" spans="1:16" x14ac:dyDescent="0.3">
      <c r="A32" s="1" t="s">
        <v>10</v>
      </c>
      <c r="B32" s="5" t="s">
        <v>12</v>
      </c>
      <c r="C32" s="1" t="s">
        <v>36</v>
      </c>
      <c r="D32" s="5" t="s">
        <v>12</v>
      </c>
      <c r="E32" s="1" t="s">
        <v>23</v>
      </c>
    </row>
    <row r="33" spans="1:16" x14ac:dyDescent="0.3">
      <c r="A33" s="1" t="s">
        <v>26</v>
      </c>
      <c r="B33" s="5" t="s">
        <v>13</v>
      </c>
      <c r="C33" s="1" t="s">
        <v>37</v>
      </c>
      <c r="D33" s="5"/>
      <c r="E33" s="1"/>
      <c r="O33" s="9" t="s">
        <v>53</v>
      </c>
      <c r="P33" s="10">
        <f>SUM(P29:P31)</f>
        <v>1131.0986946884357</v>
      </c>
    </row>
    <row r="34" spans="1:16" x14ac:dyDescent="0.3">
      <c r="A34" s="1" t="s">
        <v>38</v>
      </c>
      <c r="B34" s="5" t="s">
        <v>12</v>
      </c>
      <c r="C34" s="1" t="s">
        <v>39</v>
      </c>
      <c r="D34" s="5" t="s">
        <v>13</v>
      </c>
      <c r="E34" s="1" t="s">
        <v>22</v>
      </c>
    </row>
    <row r="38" spans="1:16" ht="15.6" x14ac:dyDescent="0.3">
      <c r="L38" s="13" t="s">
        <v>68</v>
      </c>
      <c r="M38" s="14"/>
      <c r="N38" s="15"/>
    </row>
    <row r="39" spans="1:16" ht="15.6" x14ac:dyDescent="0.3">
      <c r="L39" s="16" t="s">
        <v>69</v>
      </c>
      <c r="M39" s="17"/>
      <c r="N39" s="18"/>
    </row>
    <row r="40" spans="1:16" ht="15.6" x14ac:dyDescent="0.3">
      <c r="L40" s="16" t="s">
        <v>70</v>
      </c>
      <c r="M40" s="17"/>
      <c r="N40" s="18"/>
    </row>
    <row r="41" spans="1:16" ht="15.6" x14ac:dyDescent="0.3">
      <c r="L41" s="19" t="s">
        <v>71</v>
      </c>
      <c r="M41" s="20"/>
      <c r="N41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A3CE-7EBB-4815-887E-403FA29105A1}">
  <dimension ref="A1:H32"/>
  <sheetViews>
    <sheetView tabSelected="1" topLeftCell="A10" zoomScale="105" workbookViewId="0">
      <selection sqref="A1:XFD1"/>
    </sheetView>
  </sheetViews>
  <sheetFormatPr baseColWidth="10" defaultRowHeight="14.4" x14ac:dyDescent="0.3"/>
  <cols>
    <col min="1" max="1" width="19.33203125" customWidth="1"/>
    <col min="2" max="2" width="16.109375" customWidth="1"/>
    <col min="3" max="3" width="14.5546875" customWidth="1"/>
    <col min="4" max="4" width="14.33203125" customWidth="1"/>
    <col min="5" max="5" width="13.33203125" customWidth="1"/>
    <col min="6" max="6" width="14.33203125" customWidth="1"/>
    <col min="7" max="7" width="14.109375" customWidth="1"/>
    <col min="8" max="8" width="14.33203125" customWidth="1"/>
  </cols>
  <sheetData>
    <row r="1" spans="1:8" ht="28.8" x14ac:dyDescent="0.55000000000000004">
      <c r="A1" s="56" t="s">
        <v>112</v>
      </c>
    </row>
    <row r="4" spans="1:8" x14ac:dyDescent="0.3">
      <c r="A4" s="22" t="s">
        <v>72</v>
      </c>
      <c r="B4" s="24"/>
      <c r="C4" s="25" t="s">
        <v>28</v>
      </c>
      <c r="D4" s="25"/>
      <c r="E4" s="26" t="s">
        <v>41</v>
      </c>
      <c r="F4" s="26"/>
      <c r="G4" s="23"/>
      <c r="H4" s="23"/>
    </row>
    <row r="5" spans="1:8" x14ac:dyDescent="0.3">
      <c r="A5" s="27" t="s">
        <v>73</v>
      </c>
      <c r="B5" s="27" t="s">
        <v>74</v>
      </c>
      <c r="C5" s="25" t="s">
        <v>75</v>
      </c>
      <c r="D5" s="25" t="s">
        <v>76</v>
      </c>
      <c r="E5" s="26" t="s">
        <v>75</v>
      </c>
      <c r="F5" s="26" t="s">
        <v>76</v>
      </c>
      <c r="G5" s="23"/>
      <c r="H5" s="23"/>
    </row>
    <row r="6" spans="1:8" x14ac:dyDescent="0.3">
      <c r="A6" s="28" t="s">
        <v>77</v>
      </c>
      <c r="B6" s="28">
        <v>4</v>
      </c>
      <c r="C6" s="29">
        <v>21</v>
      </c>
      <c r="D6" s="30">
        <f>B6*C6</f>
        <v>84</v>
      </c>
      <c r="E6" s="31">
        <v>6</v>
      </c>
      <c r="F6" s="32">
        <f>B6*E6</f>
        <v>24</v>
      </c>
      <c r="G6" s="23"/>
      <c r="H6" s="23"/>
    </row>
    <row r="7" spans="1:8" x14ac:dyDescent="0.3">
      <c r="A7" s="28" t="s">
        <v>78</v>
      </c>
      <c r="B7" s="28">
        <v>7</v>
      </c>
      <c r="C7" s="29">
        <v>4</v>
      </c>
      <c r="D7" s="30">
        <f t="shared" ref="D7:D10" si="0">B7*C7</f>
        <v>28</v>
      </c>
      <c r="E7" s="31">
        <v>2</v>
      </c>
      <c r="F7" s="32">
        <f t="shared" ref="F7:F10" si="1">B7*E7</f>
        <v>14</v>
      </c>
      <c r="G7" s="23"/>
      <c r="H7" s="23"/>
    </row>
    <row r="8" spans="1:8" x14ac:dyDescent="0.3">
      <c r="A8" s="28" t="s">
        <v>79</v>
      </c>
      <c r="B8" s="28">
        <v>5</v>
      </c>
      <c r="C8" s="29">
        <v>15</v>
      </c>
      <c r="D8" s="30">
        <f t="shared" si="0"/>
        <v>75</v>
      </c>
      <c r="E8" s="31">
        <v>5</v>
      </c>
      <c r="F8" s="32">
        <f t="shared" si="1"/>
        <v>25</v>
      </c>
      <c r="G8" s="23"/>
      <c r="H8" s="23"/>
    </row>
    <row r="9" spans="1:8" x14ac:dyDescent="0.3">
      <c r="A9" s="28" t="s">
        <v>80</v>
      </c>
      <c r="B9" s="28">
        <v>4</v>
      </c>
      <c r="C9" s="29">
        <v>9</v>
      </c>
      <c r="D9" s="30">
        <f t="shared" si="0"/>
        <v>36</v>
      </c>
      <c r="E9" s="31">
        <v>4</v>
      </c>
      <c r="F9" s="32">
        <f t="shared" si="1"/>
        <v>16</v>
      </c>
      <c r="G9" s="23"/>
      <c r="H9" s="23"/>
    </row>
    <row r="10" spans="1:8" x14ac:dyDescent="0.3">
      <c r="A10" s="28" t="s">
        <v>81</v>
      </c>
      <c r="B10" s="28">
        <v>10</v>
      </c>
      <c r="C10" s="29">
        <v>1</v>
      </c>
      <c r="D10" s="30">
        <f t="shared" si="0"/>
        <v>10</v>
      </c>
      <c r="E10" s="31">
        <v>1</v>
      </c>
      <c r="F10" s="32">
        <f t="shared" si="1"/>
        <v>10</v>
      </c>
      <c r="G10" s="23"/>
      <c r="H10" s="23"/>
    </row>
    <row r="11" spans="1:8" x14ac:dyDescent="0.3">
      <c r="A11" s="23"/>
      <c r="B11" s="23"/>
      <c r="C11" s="33" t="s">
        <v>82</v>
      </c>
      <c r="D11" s="34">
        <f>SUM(D6:D10)</f>
        <v>233</v>
      </c>
      <c r="E11" s="35" t="s">
        <v>82</v>
      </c>
      <c r="F11" s="36">
        <f>SUM(F6:F10)</f>
        <v>89</v>
      </c>
      <c r="G11" s="23"/>
      <c r="H11" s="23"/>
    </row>
    <row r="12" spans="1:8" x14ac:dyDescent="0.3">
      <c r="A12" s="23"/>
      <c r="B12" s="23"/>
      <c r="C12" s="23"/>
      <c r="D12" s="23"/>
      <c r="E12" s="23"/>
      <c r="F12" s="23"/>
      <c r="G12" s="23"/>
      <c r="H12" s="23"/>
    </row>
    <row r="13" spans="1:8" x14ac:dyDescent="0.3">
      <c r="A13" s="23"/>
      <c r="B13" s="23"/>
      <c r="C13" s="23"/>
      <c r="D13" s="23"/>
      <c r="E13" s="23"/>
      <c r="F13" s="23"/>
      <c r="G13" s="23"/>
      <c r="H13" s="23"/>
    </row>
    <row r="14" spans="1:8" x14ac:dyDescent="0.3">
      <c r="A14" s="37" t="s">
        <v>83</v>
      </c>
      <c r="B14" s="37"/>
      <c r="C14" s="25" t="s">
        <v>28</v>
      </c>
      <c r="D14" s="25"/>
      <c r="E14" s="26" t="s">
        <v>41</v>
      </c>
      <c r="F14" s="26"/>
      <c r="G14" s="23"/>
      <c r="H14" s="23"/>
    </row>
    <row r="15" spans="1:8" x14ac:dyDescent="0.3">
      <c r="A15" s="37" t="s">
        <v>84</v>
      </c>
      <c r="B15" s="37" t="s">
        <v>85</v>
      </c>
      <c r="C15" s="25" t="s">
        <v>86</v>
      </c>
      <c r="D15" s="33" t="s">
        <v>85</v>
      </c>
      <c r="E15" s="26" t="s">
        <v>86</v>
      </c>
      <c r="F15" s="35" t="s">
        <v>85</v>
      </c>
      <c r="G15" s="23"/>
      <c r="H15" s="23"/>
    </row>
    <row r="16" spans="1:8" x14ac:dyDescent="0.3">
      <c r="A16" s="38" t="s">
        <v>87</v>
      </c>
      <c r="B16" s="37">
        <v>53</v>
      </c>
      <c r="C16" s="39" t="s">
        <v>88</v>
      </c>
      <c r="D16" s="30">
        <f>D11*B16</f>
        <v>12349</v>
      </c>
      <c r="E16" s="40"/>
      <c r="F16" s="32"/>
      <c r="G16" s="23"/>
      <c r="H16" s="23"/>
    </row>
    <row r="17" spans="1:8" x14ac:dyDescent="0.3">
      <c r="A17" s="38" t="s">
        <v>89</v>
      </c>
      <c r="B17" s="37">
        <v>107</v>
      </c>
      <c r="C17" s="39"/>
      <c r="D17" s="30"/>
      <c r="E17" s="40"/>
      <c r="F17" s="32"/>
      <c r="G17" s="23"/>
      <c r="H17" s="23"/>
    </row>
    <row r="18" spans="1:8" x14ac:dyDescent="0.3">
      <c r="A18" s="38" t="s">
        <v>90</v>
      </c>
      <c r="B18" s="37">
        <v>14</v>
      </c>
      <c r="C18" s="39"/>
      <c r="D18" s="30"/>
      <c r="E18" s="40"/>
      <c r="F18" s="32"/>
      <c r="G18" s="23"/>
      <c r="H18" s="23"/>
    </row>
    <row r="19" spans="1:8" x14ac:dyDescent="0.3">
      <c r="A19" s="38" t="s">
        <v>91</v>
      </c>
      <c r="B19" s="37">
        <v>24</v>
      </c>
      <c r="C19" s="39"/>
      <c r="D19" s="30"/>
      <c r="E19" s="40"/>
      <c r="F19" s="32"/>
      <c r="G19" s="23"/>
      <c r="H19" s="23"/>
    </row>
    <row r="20" spans="1:8" x14ac:dyDescent="0.3">
      <c r="A20" s="38" t="s">
        <v>92</v>
      </c>
      <c r="B20" s="37">
        <v>13</v>
      </c>
      <c r="C20" s="39"/>
      <c r="D20" s="30"/>
      <c r="E20" s="40"/>
      <c r="F20" s="32"/>
      <c r="G20" s="23"/>
      <c r="H20" s="23"/>
    </row>
    <row r="21" spans="1:8" x14ac:dyDescent="0.3">
      <c r="A21" s="38" t="s">
        <v>93</v>
      </c>
      <c r="B21" s="37">
        <v>46</v>
      </c>
      <c r="C21" s="39"/>
      <c r="D21" s="30"/>
      <c r="E21" s="40" t="s">
        <v>88</v>
      </c>
      <c r="F21" s="32">
        <f>F11*B21</f>
        <v>4094</v>
      </c>
      <c r="G21" s="23"/>
      <c r="H21" s="23"/>
    </row>
    <row r="22" spans="1:8" x14ac:dyDescent="0.3">
      <c r="A22" s="23"/>
      <c r="B22" s="23"/>
      <c r="C22" s="23"/>
      <c r="D22" s="23"/>
      <c r="E22" s="23"/>
      <c r="F22" s="23"/>
      <c r="G22" s="23"/>
      <c r="H22" s="23"/>
    </row>
    <row r="23" spans="1:8" x14ac:dyDescent="0.3">
      <c r="A23" s="23"/>
      <c r="B23" s="23"/>
      <c r="C23" s="41" t="s">
        <v>94</v>
      </c>
      <c r="D23" s="41"/>
      <c r="E23" s="42"/>
      <c r="F23" s="23"/>
      <c r="G23" s="23"/>
      <c r="H23" s="23"/>
    </row>
    <row r="24" spans="1:8" x14ac:dyDescent="0.3">
      <c r="A24" s="23"/>
      <c r="B24" s="23"/>
      <c r="C24" s="25" t="s">
        <v>28</v>
      </c>
      <c r="D24" s="25"/>
      <c r="E24" s="25"/>
      <c r="F24" s="26" t="s">
        <v>41</v>
      </c>
      <c r="G24" s="26"/>
      <c r="H24" s="26"/>
    </row>
    <row r="25" spans="1:8" x14ac:dyDescent="0.3">
      <c r="A25" s="23"/>
      <c r="B25" s="23"/>
      <c r="C25" s="25" t="s">
        <v>95</v>
      </c>
      <c r="D25" s="25" t="s">
        <v>96</v>
      </c>
      <c r="E25" s="25" t="s">
        <v>97</v>
      </c>
      <c r="F25" s="26" t="s">
        <v>95</v>
      </c>
      <c r="G25" s="26" t="s">
        <v>96</v>
      </c>
      <c r="H25" s="26" t="s">
        <v>97</v>
      </c>
    </row>
    <row r="26" spans="1:8" x14ac:dyDescent="0.3">
      <c r="A26" s="23"/>
      <c r="B26" s="43" t="s">
        <v>98</v>
      </c>
      <c r="C26" s="39" t="s">
        <v>99</v>
      </c>
      <c r="D26" s="39" t="s">
        <v>100</v>
      </c>
      <c r="E26" s="39" t="s">
        <v>101</v>
      </c>
      <c r="F26" s="40" t="s">
        <v>99</v>
      </c>
      <c r="G26" s="40" t="s">
        <v>100</v>
      </c>
      <c r="H26" s="40" t="s">
        <v>101</v>
      </c>
    </row>
    <row r="27" spans="1:8" x14ac:dyDescent="0.3">
      <c r="A27" s="23"/>
      <c r="B27" s="43" t="s">
        <v>102</v>
      </c>
      <c r="C27" s="50">
        <f>2.4*(VLOOKUP("x",$C$16:$D$21,2)/1000)^1.05</f>
        <v>33.606603483167945</v>
      </c>
      <c r="D27" s="50">
        <f>3*(VLOOKUP("x",$C$16:$D$21,2)/1000)^1.12</f>
        <v>50.089749551154682</v>
      </c>
      <c r="E27" s="50">
        <f>3.6*(VLOOKUP("x",$C$16:$D$21,2)/1000)^1.2</f>
        <v>73.495483196739499</v>
      </c>
      <c r="F27" s="51">
        <f>2.4*(VLOOKUP("x",$E$16:$F$21,2)/1000)^1.05</f>
        <v>10.543054996228397</v>
      </c>
      <c r="G27" s="51">
        <f>3*(VLOOKUP("x",$E$16:$F$21,2)/1000)^1.12</f>
        <v>14.545439010051105</v>
      </c>
      <c r="H27" s="51">
        <f>3.6*(VLOOKUP("x",$E$16:$F$21,2)/1000)^1.2</f>
        <v>19.537991069538439</v>
      </c>
    </row>
    <row r="28" spans="1:8" x14ac:dyDescent="0.3">
      <c r="A28" s="23"/>
      <c r="B28" s="43" t="s">
        <v>103</v>
      </c>
      <c r="C28" s="44" t="s">
        <v>104</v>
      </c>
      <c r="D28" s="44" t="s">
        <v>105</v>
      </c>
      <c r="E28" s="44" t="s">
        <v>106</v>
      </c>
      <c r="F28" s="45" t="s">
        <v>104</v>
      </c>
      <c r="G28" s="45" t="s">
        <v>105</v>
      </c>
      <c r="H28" s="45" t="s">
        <v>106</v>
      </c>
    </row>
    <row r="29" spans="1:8" x14ac:dyDescent="0.3">
      <c r="A29" s="23"/>
      <c r="B29" s="43" t="s">
        <v>107</v>
      </c>
      <c r="C29" s="52">
        <f>2.5*C27^0.38</f>
        <v>9.5056400530272676</v>
      </c>
      <c r="D29" s="52">
        <f>2.5*D27^0.35</f>
        <v>9.8367607761834446</v>
      </c>
      <c r="E29" s="52">
        <f>2.5*E27^0.32</f>
        <v>9.888795972041823</v>
      </c>
      <c r="F29" s="53">
        <f>2.5*F27^0.38</f>
        <v>6.1188142299594048</v>
      </c>
      <c r="G29" s="53">
        <f>2.5*G27^0.38</f>
        <v>6.9147455812256453</v>
      </c>
      <c r="H29" s="53">
        <f>2.5*H27^0.38</f>
        <v>7.7352503342206891</v>
      </c>
    </row>
    <row r="30" spans="1:8" x14ac:dyDescent="0.3">
      <c r="A30" s="23"/>
      <c r="B30" s="43" t="s">
        <v>108</v>
      </c>
      <c r="C30" s="47" t="s">
        <v>111</v>
      </c>
      <c r="D30" s="47" t="s">
        <v>111</v>
      </c>
      <c r="E30" s="47" t="s">
        <v>111</v>
      </c>
      <c r="F30" s="48" t="s">
        <v>111</v>
      </c>
      <c r="G30" s="48" t="s">
        <v>111</v>
      </c>
      <c r="H30" s="48" t="s">
        <v>111</v>
      </c>
    </row>
    <row r="31" spans="1:8" x14ac:dyDescent="0.3">
      <c r="A31" s="23"/>
      <c r="B31" s="43" t="s">
        <v>109</v>
      </c>
      <c r="C31" s="54">
        <f>C27/C29</f>
        <v>3.5354382551509751</v>
      </c>
      <c r="D31" s="54">
        <f t="shared" ref="D31:H31" si="2">D27/D29</f>
        <v>5.0920979670900319</v>
      </c>
      <c r="E31" s="54">
        <f t="shared" si="2"/>
        <v>7.4321973478399377</v>
      </c>
      <c r="F31" s="55">
        <f t="shared" si="2"/>
        <v>1.7230552522099278</v>
      </c>
      <c r="G31" s="55">
        <f t="shared" si="2"/>
        <v>2.1035392899405725</v>
      </c>
      <c r="H31" s="55">
        <f t="shared" si="2"/>
        <v>2.5258382373357091</v>
      </c>
    </row>
    <row r="32" spans="1:8" x14ac:dyDescent="0.3">
      <c r="A32" s="23"/>
      <c r="B32" s="43" t="s">
        <v>110</v>
      </c>
      <c r="C32" s="46">
        <f>ROUNDUP(C31,0)</f>
        <v>4</v>
      </c>
      <c r="D32" s="46">
        <f t="shared" ref="D32:H32" si="3">ROUNDUP(D31,0)</f>
        <v>6</v>
      </c>
      <c r="E32" s="46">
        <f t="shared" si="3"/>
        <v>8</v>
      </c>
      <c r="F32" s="49">
        <f t="shared" si="3"/>
        <v>2</v>
      </c>
      <c r="G32" s="49">
        <f t="shared" si="3"/>
        <v>3</v>
      </c>
      <c r="H32" s="49">
        <f t="shared" si="3"/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analysis of complexity</vt:lpstr>
      <vt:lpstr>cocomo_fp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Aisha Khan</dc:creator>
  <cp:lastModifiedBy>Aisha Khan</cp:lastModifiedBy>
  <cp:lastPrinted>2025-06-15T13:34:01Z</cp:lastPrinted>
  <dcterms:created xsi:type="dcterms:W3CDTF">2025-06-11T15:35:19Z</dcterms:created>
  <dcterms:modified xsi:type="dcterms:W3CDTF">2025-06-15T20:52:16Z</dcterms:modified>
</cp:coreProperties>
</file>