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projects\heroes charge\HeroChargeTool\excel\"/>
    </mc:Choice>
  </mc:AlternateContent>
  <bookViews>
    <workbookView xWindow="0" yWindow="0" windowWidth="28800" windowHeight="12375" activeTab="6"/>
  </bookViews>
  <sheets>
    <sheet name="All" sheetId="11" r:id="rId1"/>
    <sheet name="Statuses" sheetId="10" r:id="rId2"/>
    <sheet name="Sniper" sheetId="22" r:id="rId3"/>
    <sheet name="Psychic Sword" sheetId="21" r:id="rId4"/>
    <sheet name="Mystic" sheetId="20" r:id="rId5"/>
    <sheet name="Bear Warrior" sheetId="19" r:id="rId6"/>
    <sheet name="Professional Killer" sheetId="18" r:id="rId7"/>
    <sheet name="Psychopath" sheetId="17" r:id="rId8"/>
    <sheet name="Frost Mage" sheetId="16" r:id="rId9"/>
    <sheet name="Mountain" sheetId="15" r:id="rId10"/>
    <sheet name="Silencer" sheetId="14" r:id="rId11"/>
    <sheet name="Ferryman" sheetId="13" r:id="rId12"/>
    <sheet name="Admiral" sheetId="5" r:id="rId13"/>
    <sheet name="Chaplain" sheetId="9" r:id="rId14"/>
    <sheet name="Necromancer" sheetId="12" r:id="rId15"/>
    <sheet name="Emberstar" sheetId="7" r:id="rId16"/>
    <sheet name="Lightning Master" sheetId="8" r:id="rId17"/>
    <sheet name="Depths Voice" sheetId="1" r:id="rId18"/>
    <sheet name="Leaves Shadows" sheetId="6" r:id="rId19"/>
    <sheet name="Rifleman" sheetId="2" r:id="rId20"/>
    <sheet name="Lightning Elemental" sheetId="3" r:id="rId21"/>
    <sheet name="Common" sheetId="4" r:id="rId2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6" i="18" l="1"/>
  <c r="O5" i="18"/>
  <c r="O4" i="18"/>
  <c r="Q3" i="18"/>
  <c r="O3" i="18"/>
  <c r="C17" i="18"/>
  <c r="C15" i="18"/>
  <c r="C21" i="18" s="1"/>
  <c r="C14" i="18"/>
  <c r="C18" i="18" s="1"/>
  <c r="C13" i="18"/>
  <c r="G7" i="18"/>
  <c r="F7" i="18"/>
  <c r="E7" i="18"/>
  <c r="D7" i="18"/>
  <c r="C7" i="18"/>
  <c r="G6" i="18"/>
  <c r="F6" i="18"/>
  <c r="E6" i="18"/>
  <c r="D6" i="18"/>
  <c r="C6" i="18"/>
  <c r="G5" i="18"/>
  <c r="F5" i="18"/>
  <c r="E5" i="18"/>
  <c r="D5" i="18"/>
  <c r="C5" i="18"/>
  <c r="C20" i="18" l="1"/>
  <c r="C16" i="18"/>
  <c r="C19" i="18"/>
  <c r="O6" i="15"/>
  <c r="O5" i="15"/>
  <c r="O3" i="15"/>
  <c r="O4" i="15"/>
  <c r="C15" i="15"/>
  <c r="C21" i="15" s="1"/>
  <c r="C14" i="15"/>
  <c r="C18" i="15" s="1"/>
  <c r="C13" i="15"/>
  <c r="C16" i="15" s="1"/>
  <c r="G7" i="15"/>
  <c r="F7" i="15"/>
  <c r="E7" i="15"/>
  <c r="D7" i="15"/>
  <c r="C7" i="15"/>
  <c r="G6" i="15"/>
  <c r="F6" i="15"/>
  <c r="E6" i="15"/>
  <c r="D6" i="15"/>
  <c r="C6" i="15"/>
  <c r="G5" i="15"/>
  <c r="F5" i="15"/>
  <c r="E5" i="15"/>
  <c r="D5" i="15"/>
  <c r="C5" i="15"/>
  <c r="O5" i="16"/>
  <c r="O6" i="16"/>
  <c r="O4" i="16"/>
  <c r="Q3" i="16"/>
  <c r="O3" i="16" s="1"/>
  <c r="C15" i="13"/>
  <c r="C14" i="13"/>
  <c r="C20" i="13" s="1"/>
  <c r="C13" i="13"/>
  <c r="C16" i="13" s="1"/>
  <c r="G7" i="13"/>
  <c r="F7" i="13"/>
  <c r="E7" i="13"/>
  <c r="D7" i="13"/>
  <c r="C7" i="13"/>
  <c r="G6" i="13"/>
  <c r="F6" i="13"/>
  <c r="E6" i="13"/>
  <c r="D6" i="13"/>
  <c r="C6" i="13"/>
  <c r="G5" i="13"/>
  <c r="F5" i="13"/>
  <c r="E5" i="13"/>
  <c r="D5" i="13"/>
  <c r="C5" i="13"/>
  <c r="C21" i="13" l="1"/>
  <c r="C17" i="13"/>
  <c r="C17" i="15"/>
  <c r="C20" i="15"/>
  <c r="C19" i="15"/>
  <c r="C18" i="13"/>
  <c r="C19" i="13"/>
  <c r="C15" i="16"/>
  <c r="C21" i="16" s="1"/>
  <c r="C14" i="16"/>
  <c r="C13" i="16"/>
  <c r="G7" i="16"/>
  <c r="F7" i="16"/>
  <c r="E7" i="16"/>
  <c r="D7" i="16"/>
  <c r="C7" i="16"/>
  <c r="G6" i="16"/>
  <c r="F6" i="16"/>
  <c r="E6" i="16"/>
  <c r="D6" i="16"/>
  <c r="C6" i="16"/>
  <c r="G5" i="16"/>
  <c r="F5" i="16"/>
  <c r="E5" i="16"/>
  <c r="D5" i="16"/>
  <c r="C5" i="16"/>
  <c r="C15" i="12"/>
  <c r="C21" i="12" s="1"/>
  <c r="C14" i="12"/>
  <c r="C20" i="12" s="1"/>
  <c r="C13" i="12"/>
  <c r="C16" i="12" s="1"/>
  <c r="G7" i="12"/>
  <c r="F7" i="12"/>
  <c r="E7" i="12"/>
  <c r="D7" i="12"/>
  <c r="C7" i="12"/>
  <c r="G6" i="12"/>
  <c r="F6" i="12"/>
  <c r="E6" i="12"/>
  <c r="D6" i="12"/>
  <c r="C6" i="12"/>
  <c r="G5" i="12"/>
  <c r="F5" i="12"/>
  <c r="E5" i="12"/>
  <c r="D5" i="12"/>
  <c r="C5" i="12"/>
  <c r="L33" i="9"/>
  <c r="N33" i="9"/>
  <c r="L32" i="9"/>
  <c r="N32" i="9"/>
  <c r="N31" i="9"/>
  <c r="N30" i="9"/>
  <c r="N29" i="9"/>
  <c r="N28" i="9"/>
  <c r="N27" i="9"/>
  <c r="L31" i="9"/>
  <c r="L30" i="9"/>
  <c r="L29" i="9"/>
  <c r="L28" i="9"/>
  <c r="L27" i="9"/>
  <c r="C18" i="16" l="1"/>
  <c r="C17" i="16"/>
  <c r="C19" i="16"/>
  <c r="C16" i="16"/>
  <c r="C20" i="16"/>
  <c r="C17" i="12"/>
  <c r="C18" i="12"/>
  <c r="C19" i="12"/>
  <c r="O6" i="8"/>
  <c r="O5" i="8"/>
  <c r="Q5" i="8"/>
  <c r="O6" i="7"/>
  <c r="Q5" i="7"/>
  <c r="O5" i="7"/>
  <c r="O6" i="9"/>
  <c r="O5" i="9"/>
  <c r="O6" i="6"/>
  <c r="O5" i="6"/>
  <c r="O4" i="6"/>
  <c r="O3" i="6"/>
  <c r="O4" i="8"/>
  <c r="O3" i="8"/>
  <c r="O4" i="9"/>
  <c r="O3" i="9"/>
  <c r="Q4" i="5"/>
  <c r="O4" i="7"/>
  <c r="O3" i="7"/>
  <c r="C15" i="9" l="1"/>
  <c r="C14" i="9"/>
  <c r="C18" i="9" s="1"/>
  <c r="C13" i="9"/>
  <c r="C16" i="9" s="1"/>
  <c r="G7" i="9"/>
  <c r="F7" i="9"/>
  <c r="E7" i="9"/>
  <c r="D7" i="9"/>
  <c r="C7" i="9"/>
  <c r="G6" i="9"/>
  <c r="F6" i="9"/>
  <c r="E6" i="9"/>
  <c r="D6" i="9"/>
  <c r="C6" i="9"/>
  <c r="G5" i="9"/>
  <c r="F5" i="9"/>
  <c r="E5" i="9"/>
  <c r="D5" i="9"/>
  <c r="C5" i="9"/>
  <c r="O4" i="5"/>
  <c r="Q3" i="5"/>
  <c r="C15" i="8"/>
  <c r="C14" i="8"/>
  <c r="C13" i="8"/>
  <c r="C16" i="8" s="1"/>
  <c r="G7" i="8"/>
  <c r="F7" i="8"/>
  <c r="E7" i="8"/>
  <c r="D7" i="8"/>
  <c r="C7" i="8"/>
  <c r="G6" i="8"/>
  <c r="F6" i="8"/>
  <c r="E6" i="8"/>
  <c r="D6" i="8"/>
  <c r="C6" i="8"/>
  <c r="G5" i="8"/>
  <c r="F5" i="8"/>
  <c r="E5" i="8"/>
  <c r="D5" i="8"/>
  <c r="C5" i="8"/>
  <c r="C15" i="7"/>
  <c r="C21" i="7" s="1"/>
  <c r="C14" i="7"/>
  <c r="C13" i="7"/>
  <c r="G7" i="7"/>
  <c r="F7" i="7"/>
  <c r="E7" i="7"/>
  <c r="D7" i="7"/>
  <c r="C7" i="7"/>
  <c r="G6" i="7"/>
  <c r="F6" i="7"/>
  <c r="E6" i="7"/>
  <c r="D6" i="7"/>
  <c r="C6" i="7"/>
  <c r="G5" i="7"/>
  <c r="F5" i="7"/>
  <c r="E5" i="7"/>
  <c r="D5" i="7"/>
  <c r="C5" i="7"/>
  <c r="C15" i="6"/>
  <c r="C14" i="6"/>
  <c r="C18" i="6" s="1"/>
  <c r="C13" i="6"/>
  <c r="C16" i="6" s="1"/>
  <c r="G7" i="6"/>
  <c r="F7" i="6"/>
  <c r="E7" i="6"/>
  <c r="D7" i="6"/>
  <c r="C7" i="6"/>
  <c r="G6" i="6"/>
  <c r="F6" i="6"/>
  <c r="E6" i="6"/>
  <c r="D6" i="6"/>
  <c r="C6" i="6"/>
  <c r="G5" i="6"/>
  <c r="F5" i="6"/>
  <c r="E5" i="6"/>
  <c r="D5" i="6"/>
  <c r="C5" i="6"/>
  <c r="C15" i="5"/>
  <c r="C14" i="5"/>
  <c r="C18" i="5" s="1"/>
  <c r="C13" i="5"/>
  <c r="C16" i="5" s="1"/>
  <c r="G7" i="5"/>
  <c r="F7" i="5"/>
  <c r="E7" i="5"/>
  <c r="D7" i="5"/>
  <c r="C7" i="5"/>
  <c r="G6" i="5"/>
  <c r="F6" i="5"/>
  <c r="E6" i="5"/>
  <c r="D6" i="5"/>
  <c r="C6" i="5"/>
  <c r="G5" i="5"/>
  <c r="F5" i="5"/>
  <c r="E5" i="5"/>
  <c r="D5" i="5"/>
  <c r="C5" i="5"/>
  <c r="O3" i="5"/>
  <c r="C21" i="6" l="1"/>
  <c r="C17" i="6"/>
  <c r="C20" i="6"/>
  <c r="C20" i="8"/>
  <c r="C17" i="8"/>
  <c r="C21" i="8"/>
  <c r="C20" i="5"/>
  <c r="C16" i="7"/>
  <c r="C19" i="7"/>
  <c r="C18" i="7"/>
  <c r="C17" i="7"/>
  <c r="C17" i="9"/>
  <c r="C21" i="9"/>
  <c r="C19" i="9"/>
  <c r="C20" i="9"/>
  <c r="C17" i="5"/>
  <c r="C18" i="8"/>
  <c r="C19" i="8"/>
  <c r="C20" i="7"/>
  <c r="C19" i="6"/>
  <c r="C19" i="5"/>
  <c r="C21" i="5"/>
  <c r="O4" i="1"/>
  <c r="O3" i="1"/>
  <c r="E14" i="1"/>
  <c r="E16" i="1" s="1"/>
  <c r="E13" i="1"/>
  <c r="E19" i="1" s="1"/>
  <c r="E12" i="1"/>
  <c r="E15" i="1" s="1"/>
  <c r="E14" i="2"/>
  <c r="E20" i="2" s="1"/>
  <c r="E13" i="2"/>
  <c r="E17" i="2" s="1"/>
  <c r="E12" i="2"/>
  <c r="E15" i="2" s="1"/>
  <c r="J6" i="2"/>
  <c r="I6" i="2"/>
  <c r="H6" i="2"/>
  <c r="G6" i="2"/>
  <c r="F6" i="2"/>
  <c r="J5" i="2"/>
  <c r="I5" i="2"/>
  <c r="H5" i="2"/>
  <c r="G5" i="2"/>
  <c r="F5" i="2"/>
  <c r="J4" i="2"/>
  <c r="I4" i="2"/>
  <c r="H4" i="2"/>
  <c r="G4" i="2"/>
  <c r="F4" i="2"/>
  <c r="J6" i="1"/>
  <c r="I6" i="1"/>
  <c r="H6" i="1"/>
  <c r="G6" i="1"/>
  <c r="F6" i="1"/>
  <c r="J5" i="1"/>
  <c r="I5" i="1"/>
  <c r="H5" i="1"/>
  <c r="G5" i="1"/>
  <c r="F5" i="1"/>
  <c r="J4" i="1"/>
  <c r="I4" i="1"/>
  <c r="H4" i="1"/>
  <c r="G4" i="1"/>
  <c r="F4" i="1"/>
  <c r="E18" i="1" l="1"/>
  <c r="E18" i="2"/>
  <c r="E17" i="1"/>
  <c r="E20" i="1"/>
  <c r="E19" i="2"/>
  <c r="E16" i="2"/>
</calcChain>
</file>

<file path=xl/sharedStrings.xml><?xml version="1.0" encoding="utf-8"?>
<sst xmlns="http://schemas.openxmlformats.org/spreadsheetml/2006/main" count="1257" uniqueCount="316">
  <si>
    <t>Type</t>
  </si>
  <si>
    <t>Agility</t>
  </si>
  <si>
    <t>Line</t>
  </si>
  <si>
    <t>Front</t>
  </si>
  <si>
    <t>Str Growth</t>
  </si>
  <si>
    <t>Int Growth</t>
  </si>
  <si>
    <t>Agil Growth</t>
  </si>
  <si>
    <t>★</t>
  </si>
  <si>
    <t>★★</t>
  </si>
  <si>
    <t>★★★</t>
  </si>
  <si>
    <t>★★★★</t>
  </si>
  <si>
    <t>★★★★★</t>
  </si>
  <si>
    <t>Strength</t>
  </si>
  <si>
    <t>Intelect</t>
  </si>
  <si>
    <t>Max HP</t>
  </si>
  <si>
    <t>Physical Attack</t>
  </si>
  <si>
    <t>Magic Power</t>
  </si>
  <si>
    <t>Armor</t>
  </si>
  <si>
    <t>Magic Resistance</t>
  </si>
  <si>
    <t>Physical Crit</t>
  </si>
  <si>
    <t>Start stats</t>
  </si>
  <si>
    <t>Items</t>
  </si>
  <si>
    <t>Grey</t>
  </si>
  <si>
    <t>Slot #1</t>
  </si>
  <si>
    <t>Slot #2</t>
  </si>
  <si>
    <t>Slot #3</t>
  </si>
  <si>
    <t>Slot #4</t>
  </si>
  <si>
    <t>Slot #5</t>
  </si>
  <si>
    <t>Slot #6</t>
  </si>
  <si>
    <t>Wak-dol Blade</t>
  </si>
  <si>
    <t>Inho Berry</t>
  </si>
  <si>
    <t>Buckler</t>
  </si>
  <si>
    <t>Ceramic Bracelet</t>
  </si>
  <si>
    <t>Emarald Torc</t>
  </si>
  <si>
    <t>Fleet Feet</t>
  </si>
  <si>
    <t>Base</t>
  </si>
  <si>
    <t>Level</t>
  </si>
  <si>
    <t>Star</t>
  </si>
  <si>
    <t>Current</t>
  </si>
  <si>
    <t>Physical Attack Mod</t>
  </si>
  <si>
    <t>Magic Power Mod</t>
  </si>
  <si>
    <t>Magic Resistance Mod</t>
  </si>
  <si>
    <t>Physical Crit Mod</t>
  </si>
  <si>
    <t>HP Mod</t>
  </si>
  <si>
    <t>Skills</t>
  </si>
  <si>
    <t>Siren Song</t>
  </si>
  <si>
    <t>Blade Halo</t>
  </si>
  <si>
    <t>Entrap</t>
  </si>
  <si>
    <t>Untouchable</t>
  </si>
  <si>
    <t>Green</t>
  </si>
  <si>
    <t>Green +1</t>
  </si>
  <si>
    <t>Blue</t>
  </si>
  <si>
    <t>Blue+1</t>
  </si>
  <si>
    <t>Blue+2</t>
  </si>
  <si>
    <t>Purple</t>
  </si>
  <si>
    <t>Purple+1</t>
  </si>
  <si>
    <t>Hypnosis it rate increases with level</t>
  </si>
  <si>
    <t>Hit rate 100% at</t>
  </si>
  <si>
    <t>Total damage</t>
  </si>
  <si>
    <t>Phy damage per lvl =7</t>
  </si>
  <si>
    <t>Hole Stopmpers</t>
  </si>
  <si>
    <t>Torc of Sight</t>
  </si>
  <si>
    <t>Coward's Shield</t>
  </si>
  <si>
    <t>Bellath's Fang</t>
  </si>
  <si>
    <t>Shoes</t>
  </si>
  <si>
    <t>Double Dirks</t>
  </si>
  <si>
    <t>Magic Wand</t>
  </si>
  <si>
    <t>Sanadorian Warden Helm</t>
  </si>
  <si>
    <t>Corax's Sight</t>
  </si>
  <si>
    <t>Lulithan's Toothpick</t>
  </si>
  <si>
    <t>Ascendant of Kron Medal</t>
  </si>
  <si>
    <t>Hole Stompers</t>
  </si>
  <si>
    <t>Chulashi'ta-ok</t>
  </si>
  <si>
    <t>Death Kite</t>
  </si>
  <si>
    <t>Emerald Training Boots</t>
  </si>
  <si>
    <t>Back</t>
  </si>
  <si>
    <t>Intellect</t>
  </si>
  <si>
    <t>Central</t>
  </si>
  <si>
    <t>Fist of Tyre</t>
  </si>
  <si>
    <t>Recovery Ring</t>
  </si>
  <si>
    <t>Solak Soulbranch</t>
  </si>
  <si>
    <t>Emerald Torc</t>
  </si>
  <si>
    <t>Helm of Magnus Throne</t>
  </si>
  <si>
    <t>Wrist of Boaz</t>
  </si>
  <si>
    <t>Ancient Sails</t>
  </si>
  <si>
    <t>Waterspout</t>
  </si>
  <si>
    <t>Tsunami Pierce</t>
  </si>
  <si>
    <t>Elder Strength</t>
  </si>
  <si>
    <t>Stun hit rate 100% at</t>
  </si>
  <si>
    <t xml:space="preserve">Total damage </t>
  </si>
  <si>
    <t>Damage per lvl=15, AOE stun</t>
  </si>
  <si>
    <t>Admiral</t>
  </si>
  <si>
    <t>Hero</t>
  </si>
  <si>
    <t>Status</t>
  </si>
  <si>
    <t>Chaplain</t>
  </si>
  <si>
    <t>Emberstar</t>
  </si>
  <si>
    <t>Depths Voice</t>
  </si>
  <si>
    <t>Leaves Shadows</t>
  </si>
  <si>
    <t>Riflman</t>
  </si>
  <si>
    <t>Ligtning Elemental</t>
  </si>
  <si>
    <t>Gears</t>
  </si>
  <si>
    <t>Stats</t>
  </si>
  <si>
    <t>Spark of Tyr</t>
  </si>
  <si>
    <t>Recovery towel</t>
  </si>
  <si>
    <t>Training Boots</t>
  </si>
  <si>
    <t>Vastro Tooth</t>
  </si>
  <si>
    <t>Hazard'ar Acolyte Mask</t>
  </si>
  <si>
    <t>Brazer of Zarrad</t>
  </si>
  <si>
    <t>Fireseed</t>
  </si>
  <si>
    <t>Phase Boots</t>
  </si>
  <si>
    <t>Dirks of Cicero</t>
  </si>
  <si>
    <t>Moon of Lulithan</t>
  </si>
  <si>
    <t>Blade Mail</t>
  </si>
  <si>
    <t>Chest Scale</t>
  </si>
  <si>
    <t>Nedan Bone Chest</t>
  </si>
  <si>
    <t>Pale Gazer</t>
  </si>
  <si>
    <t>Nedan's Tear</t>
  </si>
  <si>
    <t>Chest Plate</t>
  </si>
  <si>
    <t>Ball Lightning</t>
  </si>
  <si>
    <t>Hazad'ar Boots</t>
  </si>
  <si>
    <t>Moonglow</t>
  </si>
  <si>
    <t>Pipe</t>
  </si>
  <si>
    <t>Sanadorian Wardem Helm</t>
  </si>
  <si>
    <t>Purple+2</t>
  </si>
  <si>
    <t>Purple+3</t>
  </si>
  <si>
    <t>Yew Bolt Thrower</t>
  </si>
  <si>
    <t>Dragon Glass</t>
  </si>
  <si>
    <t>Kraln Masher</t>
  </si>
  <si>
    <t>Kreln Horn</t>
  </si>
  <si>
    <t>Gullak Aertahn</t>
  </si>
  <si>
    <t>Kelossian Crusher</t>
  </si>
  <si>
    <t>Mask of Orrelhim</t>
  </si>
  <si>
    <t>Pure Earth</t>
  </si>
  <si>
    <t>Pendant of Kenaris</t>
  </si>
  <si>
    <t>Mark of Corvus</t>
  </si>
  <si>
    <t>Pendant of the Quinnard</t>
  </si>
  <si>
    <t>Hood of Dark Sight</t>
  </si>
  <si>
    <t>Jachin's Stone Rod</t>
  </si>
  <si>
    <t>Eul's Scepter of Divinity</t>
  </si>
  <si>
    <t>Bulwar War-Drum</t>
  </si>
  <si>
    <t>Void Gem</t>
  </si>
  <si>
    <t>Swiftboots</t>
  </si>
  <si>
    <t>Pendant of the Quinnard LV2</t>
  </si>
  <si>
    <t>Blood Rock</t>
  </si>
  <si>
    <t>Hazad'ar Acolyte Mask</t>
  </si>
  <si>
    <t>War Axe</t>
  </si>
  <si>
    <t>Geometry of Fire</t>
  </si>
  <si>
    <t>Boaz Startap</t>
  </si>
  <si>
    <t>Blessed Training Boots</t>
  </si>
  <si>
    <t>Sol'sketh</t>
  </si>
  <si>
    <t>Pendant of the Quinnard LV3</t>
  </si>
  <si>
    <t>Corvus Amok</t>
  </si>
  <si>
    <t>Gol'can Tir</t>
  </si>
  <si>
    <t>Nedan Bote Chest</t>
  </si>
  <si>
    <t>Ice Staff</t>
  </si>
  <si>
    <t>Pendant of the Quinnard LV4</t>
  </si>
  <si>
    <t>Bloody Eye</t>
  </si>
  <si>
    <t>Bag of Holding</t>
  </si>
  <si>
    <t>Bully Stick</t>
  </si>
  <si>
    <t>Jachin's Ruby</t>
  </si>
  <si>
    <t>Jachin's Ruby LV2</t>
  </si>
  <si>
    <t>Simple Band</t>
  </si>
  <si>
    <t>Hazar'ar Boots</t>
  </si>
  <si>
    <t>Ball Lighting</t>
  </si>
  <si>
    <t>Jachin's Ruby LV3</t>
  </si>
  <si>
    <t>The Negotiator</t>
  </si>
  <si>
    <t>Emerald Fork</t>
  </si>
  <si>
    <t>Jachin's Ruby LV4</t>
  </si>
  <si>
    <t>Emberstorm</t>
  </si>
  <si>
    <t>The Crucible</t>
  </si>
  <si>
    <t>Caldera of Ash</t>
  </si>
  <si>
    <t>Phoenix Feather</t>
  </si>
  <si>
    <t>Damage per lvl=12, Single target stun</t>
  </si>
  <si>
    <t>Kindred</t>
  </si>
  <si>
    <t>Pilum</t>
  </si>
  <si>
    <t>Convert</t>
  </si>
  <si>
    <t>Inviolability</t>
  </si>
  <si>
    <t>Mass heal by 5 per lvl</t>
  </si>
  <si>
    <t>Total heal</t>
  </si>
  <si>
    <t>Mag. damage 11 per lvl, single target</t>
  </si>
  <si>
    <t>Lightning Bolt</t>
  </si>
  <si>
    <t>Conductivity</t>
  </si>
  <si>
    <t>Overload</t>
  </si>
  <si>
    <t>Electrostatic field</t>
  </si>
  <si>
    <t>Center</t>
  </si>
  <si>
    <t>AOE magic damage at 8,8 per lvl</t>
  </si>
  <si>
    <t>AOE magic damage at 17,6 per lvl</t>
  </si>
  <si>
    <t>Solak Soubranch</t>
  </si>
  <si>
    <t>Charges of Shadow Wardens</t>
  </si>
  <si>
    <t>Charges of Shadow Wardens LV2</t>
  </si>
  <si>
    <t>Charges of Shadow Wardens LV3</t>
  </si>
  <si>
    <t>Ball Ligtning</t>
  </si>
  <si>
    <t>Bag of  Holding</t>
  </si>
  <si>
    <t>Shazad'amok</t>
  </si>
  <si>
    <t>Tusk Sigil</t>
  </si>
  <si>
    <t>Bramblestick</t>
  </si>
  <si>
    <t>Emerald Boots</t>
  </si>
  <si>
    <t>Spear</t>
  </si>
  <si>
    <t>Mote</t>
  </si>
  <si>
    <t>Stainless Axe</t>
  </si>
  <si>
    <t>mask of madness</t>
  </si>
  <si>
    <t>Hammer</t>
  </si>
  <si>
    <t>Heaven's Halberd</t>
  </si>
  <si>
    <t>Kreln Masher</t>
  </si>
  <si>
    <t>Longsword</t>
  </si>
  <si>
    <t>Kreln Leaf</t>
  </si>
  <si>
    <t>Arrow Raing</t>
  </si>
  <si>
    <t>Icepark</t>
  </si>
  <si>
    <t>Silence</t>
  </si>
  <si>
    <t>Forest Rage</t>
  </si>
  <si>
    <t>Damage per Arrow</t>
  </si>
  <si>
    <t>Damage</t>
  </si>
  <si>
    <t>Phys. damage per arrow per lvl 7, AOE (several arrows, can be in one target)</t>
  </si>
  <si>
    <t>Mag. Damage per lvl 14, slowing single target</t>
  </si>
  <si>
    <t>Hit rate at 100%</t>
  </si>
  <si>
    <t>Silense group of enemyes</t>
  </si>
  <si>
    <t>Team damage bonus</t>
  </si>
  <si>
    <t>Team buff, 8 damage per lvl</t>
  </si>
  <si>
    <t>Convert enemy for period of time, go throw magic immunity</t>
  </si>
  <si>
    <t>Reduce phy. damage by</t>
  </si>
  <si>
    <t>passive reduce incoming phy. Damage per 0,5% per lvl</t>
  </si>
  <si>
    <t>Done</t>
  </si>
  <si>
    <t>stun rate at 100%</t>
  </si>
  <si>
    <t>Single magic damage per 11 per lvl, single stun</t>
  </si>
  <si>
    <t>Every atack inclease energy per 0,5 per lvl</t>
  </si>
  <si>
    <t>Total energy per atack</t>
  </si>
  <si>
    <t xml:space="preserve">maigc damage 39,6 per lvl </t>
  </si>
  <si>
    <t>magic AOE damage 10,56 per lvl</t>
  </si>
  <si>
    <t>Lighting Master</t>
  </si>
  <si>
    <t>Microstun rate at 100%</t>
  </si>
  <si>
    <t>Single target magic damage at 16,5 per lvl, microstun</t>
  </si>
  <si>
    <t>Bonus magic power</t>
  </si>
  <si>
    <t>bonus magic power 12 per lvl</t>
  </si>
  <si>
    <t>Necromancer</t>
  </si>
  <si>
    <t>Ferryman</t>
  </si>
  <si>
    <t>Silencer</t>
  </si>
  <si>
    <t>Mountain</t>
  </si>
  <si>
    <t>Frost Mage</t>
  </si>
  <si>
    <t>Psychopath</t>
  </si>
  <si>
    <t>Middle</t>
  </si>
  <si>
    <t>White</t>
  </si>
  <si>
    <t>Banded Buckler</t>
  </si>
  <si>
    <t>Kreln Amuk</t>
  </si>
  <si>
    <t>Vampiric Strike</t>
  </si>
  <si>
    <t>Kreln Shout</t>
  </si>
  <si>
    <t>Exile</t>
  </si>
  <si>
    <t>Sacred Sigil</t>
  </si>
  <si>
    <t>Ice Halo</t>
  </si>
  <si>
    <t>Force Blast</t>
  </si>
  <si>
    <t>Terrible Presense</t>
  </si>
  <si>
    <t>Psionist's Cape</t>
  </si>
  <si>
    <t>Gul'tak Tir</t>
  </si>
  <si>
    <t>Bulwak War-Drum</t>
  </si>
  <si>
    <t>Zarrodic Hood</t>
  </si>
  <si>
    <t>Bearknuckles</t>
  </si>
  <si>
    <t>Eul</t>
  </si>
  <si>
    <t>Hazad'ar Accolyte Mask</t>
  </si>
  <si>
    <t>Hazzad'ar Boots</t>
  </si>
  <si>
    <t>Rod of Atos</t>
  </si>
  <si>
    <t>Tortured Spirits</t>
  </si>
  <si>
    <t>Total Maigc damage</t>
  </si>
  <si>
    <t>Maigc Damage per blast</t>
  </si>
  <si>
    <t>Total Magic damage</t>
  </si>
  <si>
    <t>Small AOE damage per lvl 11</t>
  </si>
  <si>
    <t>Maigc damage per blast per lvl 9,9</t>
  </si>
  <si>
    <t>Aura: reduce magic resist by 0,8 per lvl</t>
  </si>
  <si>
    <t>Total magic reduse</t>
  </si>
  <si>
    <t>Temporary encrese armor for target for 2 per lvl</t>
  </si>
  <si>
    <t>Total encrease armor</t>
  </si>
  <si>
    <t>Skill</t>
  </si>
  <si>
    <t>Questions</t>
  </si>
  <si>
    <t>Throw</t>
  </si>
  <si>
    <t>Caber</t>
  </si>
  <si>
    <t>Rockslide</t>
  </si>
  <si>
    <t>Stoneskin</t>
  </si>
  <si>
    <t>Magic damage per blast per lvl 12 in small AOE, change order of enemies</t>
  </si>
  <si>
    <t>Additional Damage</t>
  </si>
  <si>
    <t>damage per lvl 9</t>
  </si>
  <si>
    <t>Additional magic damage AOE = 3,6 per lvl, stun rate = lvl</t>
  </si>
  <si>
    <t>Total magic damage</t>
  </si>
  <si>
    <t>Increase armor by 3 per lvl</t>
  </si>
  <si>
    <t>Total armor increse</t>
  </si>
  <si>
    <t>Ghulashi'ta-ok</t>
  </si>
  <si>
    <t>Jackin's Stone Rod</t>
  </si>
  <si>
    <t>magic Wand</t>
  </si>
  <si>
    <t>Hazzad'ar Acolyte Mask</t>
  </si>
  <si>
    <t>Blade mail</t>
  </si>
  <si>
    <t>Cooper Cudgel</t>
  </si>
  <si>
    <t>Shades</t>
  </si>
  <si>
    <t>Mastery of Death</t>
  </si>
  <si>
    <t>Haunting of Dark Lord</t>
  </si>
  <si>
    <t>Professional Killer</t>
  </si>
  <si>
    <t>Bear Warrior</t>
  </si>
  <si>
    <t>Mystic</t>
  </si>
  <si>
    <t>Psychic Sword</t>
  </si>
  <si>
    <t>Sniper</t>
  </si>
  <si>
    <t>Dark Contract</t>
  </si>
  <si>
    <t>Blast Shot</t>
  </si>
  <si>
    <t>Poison Shot</t>
  </si>
  <si>
    <t>Embrace of Shadows</t>
  </si>
  <si>
    <t>Torc os Sight</t>
  </si>
  <si>
    <t>Maigc Wand</t>
  </si>
  <si>
    <t>Mask of Madness</t>
  </si>
  <si>
    <t>Copper Cudgel</t>
  </si>
  <si>
    <t>Yew Bol Thrower</t>
  </si>
  <si>
    <t>Stone of Boaz</t>
  </si>
  <si>
    <t>Raven's Beak</t>
  </si>
  <si>
    <t>Restore 60 HP increase 6 attack damage</t>
  </si>
  <si>
    <t>Total HP restore</t>
  </si>
  <si>
    <t>Total damage encrise</t>
  </si>
  <si>
    <t>Bonus phy damage 14 per lvl</t>
  </si>
  <si>
    <t>Total phy damage</t>
  </si>
  <si>
    <t>Temp. increase attack speed by 1% per lvl</t>
  </si>
  <si>
    <t>Total attack inc.</t>
  </si>
  <si>
    <t>Passsive: inc. crit. Strike by 2 per lvl</t>
  </si>
  <si>
    <t>Total crit.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</si>
</sst>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2" applyNumberFormat="0" applyAlignment="0" applyProtection="0"/>
    <xf numFmtId="0" fontId="5" fillId="5" borderId="1" applyNumberFormat="0" applyAlignment="0" applyProtection="0"/>
    <xf numFmtId="0" fontId="6" fillId="6" borderId="3" applyNumberFormat="0" applyAlignment="0" applyProtection="0"/>
    <xf numFmtId="0" fontId="8" fillId="0" borderId="0" applyNumberFormat="0" applyFill="0" applyBorder="0" applyAlignment="0" applyProtection="0"/>
  </cellStyleXfs>
  <cellXfs count="25">
    <xf numFmtId="0" fontId="0" fillId="0" borderId="0" xfId="0"/>
    <xf numFmtId="0" fontId="1" fillId="2" borderId="0" xfId="1"/>
    <xf numFmtId="0" fontId="3" fillId="4" borderId="0" xfId="3"/>
    <xf numFmtId="0" fontId="2" fillId="3" borderId="0" xfId="2"/>
    <xf numFmtId="0" fontId="0" fillId="7" borderId="0" xfId="0" applyFill="1"/>
    <xf numFmtId="0" fontId="0" fillId="0" borderId="0" xfId="0" applyAlignment="1">
      <alignment horizontal="center"/>
    </xf>
    <xf numFmtId="0" fontId="4" fillId="5" borderId="2" xfId="4"/>
    <xf numFmtId="0" fontId="2" fillId="3" borderId="0" xfId="2" applyNumberFormat="1"/>
    <xf numFmtId="0" fontId="0" fillId="8" borderId="0" xfId="0" applyFill="1"/>
    <xf numFmtId="0" fontId="0" fillId="10" borderId="0" xfId="0" applyFill="1" applyAlignment="1">
      <alignment horizontal="left"/>
    </xf>
    <xf numFmtId="0" fontId="0" fillId="9" borderId="0" xfId="0" applyFill="1"/>
    <xf numFmtId="0" fontId="0" fillId="11" borderId="0" xfId="0" applyFill="1"/>
    <xf numFmtId="0" fontId="5" fillId="5" borderId="1" xfId="5"/>
    <xf numFmtId="0" fontId="6" fillId="6" borderId="3" xfId="6"/>
    <xf numFmtId="0" fontId="8" fillId="0" borderId="0" xfId="7"/>
    <xf numFmtId="0" fontId="2" fillId="3" borderId="1" xfId="2" applyNumberFormat="1" applyBorder="1"/>
    <xf numFmtId="0" fontId="2" fillId="3" borderId="1" xfId="2" applyBorder="1"/>
    <xf numFmtId="0" fontId="5" fillId="12" borderId="1" xfId="5" applyNumberFormat="1" applyFill="1"/>
    <xf numFmtId="0" fontId="5" fillId="12" borderId="1" xfId="5" applyFill="1"/>
    <xf numFmtId="0" fontId="6" fillId="6" borderId="3" xfId="6" applyAlignment="1">
      <alignment horizontal="center"/>
    </xf>
    <xf numFmtId="0" fontId="5" fillId="5" borderId="1" xfId="5" applyAlignment="1">
      <alignment horizontal="center"/>
    </xf>
    <xf numFmtId="0" fontId="7" fillId="11" borderId="0" xfId="0" applyFont="1" applyFill="1"/>
    <xf numFmtId="0" fontId="7" fillId="9" borderId="0" xfId="0" applyFont="1" applyFill="1"/>
    <xf numFmtId="0" fontId="5" fillId="5" borderId="1" xfId="5" applyAlignment="1">
      <alignment horizontal="center" vertical="center"/>
    </xf>
    <xf numFmtId="0" fontId="6" fillId="6" borderId="0" xfId="6" applyBorder="1"/>
  </cellXfs>
  <cellStyles count="8">
    <cellStyle name="Вывод" xfId="4" builtinId="21"/>
    <cellStyle name="Вычисление" xfId="5" builtinId="22"/>
    <cellStyle name="Гиперссылка" xfId="7" builtinId="8"/>
    <cellStyle name="Контрольная ячейка" xfId="6" builtinId="23"/>
    <cellStyle name="Нейтральный" xfId="3" builtinId="28"/>
    <cellStyle name="Обычный" xfId="0" builtinId="0"/>
    <cellStyle name="Плохой" xfId="2" builtinId="27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571500</xdr:colOff>
      <xdr:row>6</xdr:row>
      <xdr:rowOff>186645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38250" cy="132964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581025</xdr:colOff>
      <xdr:row>5</xdr:row>
      <xdr:rowOff>80433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81025" cy="103293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29766</xdr:colOff>
      <xdr:row>6</xdr:row>
      <xdr:rowOff>95250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96516" cy="12382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"/>
  <sheetViews>
    <sheetView workbookViewId="0">
      <selection activeCell="J16" sqref="A1:XFD1048576"/>
    </sheetView>
  </sheetViews>
  <sheetFormatPr defaultRowHeight="15" x14ac:dyDescent="0.25"/>
  <cols>
    <col min="1" max="1" width="10" customWidth="1"/>
    <col min="2" max="2" width="9" customWidth="1"/>
    <col min="3" max="3" width="11.28515625" customWidth="1"/>
    <col min="4" max="4" width="8.28515625" customWidth="1"/>
    <col min="5" max="5" width="9.42578125" customWidth="1"/>
    <col min="6" max="6" width="10.140625" customWidth="1"/>
    <col min="7" max="7" width="11.5703125" customWidth="1"/>
    <col min="8" max="8" width="6.85546875" customWidth="1"/>
    <col min="9" max="9" width="9" customWidth="1"/>
    <col min="10" max="10" width="10" customWidth="1"/>
    <col min="12" max="12" width="8.140625" customWidth="1"/>
    <col min="13" max="13" width="17.7109375" customWidth="1"/>
    <col min="14" max="14" width="19.140625" customWidth="1"/>
    <col min="15" max="15" width="16.7109375" customWidth="1"/>
    <col min="16" max="16" width="12.28515625" customWidth="1"/>
    <col min="17" max="17" width="13.5703125" customWidth="1"/>
    <col min="18" max="18" width="16" customWidth="1"/>
    <col min="19" max="19" width="17.42578125" customWidth="1"/>
  </cols>
  <sheetData>
    <row r="1" spans="1:19" x14ac:dyDescent="0.25">
      <c r="A1" t="s">
        <v>0</v>
      </c>
      <c r="B1" t="s">
        <v>12</v>
      </c>
      <c r="M1" t="s">
        <v>44</v>
      </c>
    </row>
    <row r="2" spans="1:19" x14ac:dyDescent="0.25">
      <c r="A2" t="s">
        <v>2</v>
      </c>
      <c r="B2" t="s">
        <v>3</v>
      </c>
    </row>
    <row r="3" spans="1:19" ht="15.75" thickBot="1" x14ac:dyDescent="0.3">
      <c r="M3" s="9" t="s">
        <v>271</v>
      </c>
      <c r="N3" s="12" t="s">
        <v>260</v>
      </c>
      <c r="O3" s="12">
        <f>12*B9</f>
        <v>192</v>
      </c>
      <c r="P3" s="12" t="s">
        <v>275</v>
      </c>
      <c r="Q3" s="12"/>
      <c r="S3" s="12"/>
    </row>
    <row r="4" spans="1:19" ht="16.5" thickTop="1" thickBot="1" x14ac:dyDescent="0.3">
      <c r="B4" s="13" t="s">
        <v>35</v>
      </c>
      <c r="C4" s="19" t="s">
        <v>7</v>
      </c>
      <c r="D4" s="19" t="s">
        <v>8</v>
      </c>
      <c r="E4" s="19" t="s">
        <v>9</v>
      </c>
      <c r="F4" s="19" t="s">
        <v>10</v>
      </c>
      <c r="G4" s="19" t="s">
        <v>11</v>
      </c>
      <c r="M4" s="8" t="s">
        <v>272</v>
      </c>
      <c r="N4" s="12" t="s">
        <v>276</v>
      </c>
      <c r="O4" s="12">
        <f>B9*9</f>
        <v>144</v>
      </c>
      <c r="P4" s="12" t="s">
        <v>277</v>
      </c>
      <c r="Q4" s="12"/>
      <c r="R4" s="12"/>
      <c r="S4" s="12"/>
    </row>
    <row r="5" spans="1:19" ht="16.5" thickTop="1" thickBot="1" x14ac:dyDescent="0.3">
      <c r="A5" s="13" t="s">
        <v>4</v>
      </c>
      <c r="B5" s="20">
        <v>1.65</v>
      </c>
      <c r="C5" s="20">
        <f>B5*2</f>
        <v>3.3</v>
      </c>
      <c r="D5" s="20">
        <f>B5*3</f>
        <v>4.9499999999999993</v>
      </c>
      <c r="E5" s="20">
        <f>B5*4</f>
        <v>6.6</v>
      </c>
      <c r="F5" s="20">
        <f>B5*5</f>
        <v>8.25</v>
      </c>
      <c r="G5" s="20">
        <f>B5*6</f>
        <v>9.8999999999999986</v>
      </c>
      <c r="M5" s="22" t="s">
        <v>273</v>
      </c>
      <c r="N5" s="12" t="s">
        <v>279</v>
      </c>
      <c r="O5" s="12">
        <f>B9*3.6</f>
        <v>57.6</v>
      </c>
      <c r="P5" s="12" t="s">
        <v>278</v>
      </c>
      <c r="Q5" s="12"/>
      <c r="R5" s="12"/>
      <c r="S5" s="12"/>
    </row>
    <row r="6" spans="1:19" ht="16.5" thickTop="1" thickBot="1" x14ac:dyDescent="0.3">
      <c r="A6" s="13" t="s">
        <v>5</v>
      </c>
      <c r="B6" s="20">
        <v>1.1000000000000001</v>
      </c>
      <c r="C6" s="20">
        <f t="shared" ref="C6:C7" si="0">B6*2</f>
        <v>2.2000000000000002</v>
      </c>
      <c r="D6" s="20">
        <f t="shared" ref="D6:D7" si="1">B6*3</f>
        <v>3.3000000000000003</v>
      </c>
      <c r="E6" s="20">
        <f t="shared" ref="E6:E7" si="2">B6*4</f>
        <v>4.4000000000000004</v>
      </c>
      <c r="F6" s="20">
        <f t="shared" ref="F6:F7" si="3">B6*5</f>
        <v>5.5</v>
      </c>
      <c r="G6" s="20">
        <f t="shared" ref="G6:G7" si="4">B6*6</f>
        <v>6.6000000000000005</v>
      </c>
      <c r="M6" s="21" t="s">
        <v>274</v>
      </c>
      <c r="N6" s="12" t="s">
        <v>281</v>
      </c>
      <c r="O6" s="12">
        <f>B9*3</f>
        <v>48</v>
      </c>
      <c r="P6" s="12" t="s">
        <v>280</v>
      </c>
      <c r="Q6" s="12"/>
      <c r="R6" s="12"/>
      <c r="S6" s="12"/>
    </row>
    <row r="7" spans="1:19" ht="16.5" thickTop="1" thickBot="1" x14ac:dyDescent="0.3">
      <c r="A7" s="13" t="s">
        <v>6</v>
      </c>
      <c r="B7" s="20">
        <v>0.45</v>
      </c>
      <c r="C7" s="20">
        <f t="shared" si="0"/>
        <v>0.9</v>
      </c>
      <c r="D7" s="20">
        <f t="shared" si="1"/>
        <v>1.35</v>
      </c>
      <c r="E7" s="20">
        <f t="shared" si="2"/>
        <v>1.8</v>
      </c>
      <c r="F7" s="20">
        <f t="shared" si="3"/>
        <v>2.25</v>
      </c>
      <c r="G7" s="20">
        <f t="shared" si="4"/>
        <v>2.7</v>
      </c>
    </row>
    <row r="8" spans="1:19" ht="15.75" thickTop="1" x14ac:dyDescent="0.25"/>
    <row r="9" spans="1:19" x14ac:dyDescent="0.25">
      <c r="A9" t="s">
        <v>36</v>
      </c>
      <c r="B9">
        <v>16</v>
      </c>
    </row>
    <row r="10" spans="1:19" ht="15.75" thickBot="1" x14ac:dyDescent="0.3">
      <c r="A10" t="s">
        <v>37</v>
      </c>
      <c r="B10">
        <v>2</v>
      </c>
    </row>
    <row r="11" spans="1:19" ht="16.5" thickTop="1" thickBot="1" x14ac:dyDescent="0.3">
      <c r="M11" s="6" t="s">
        <v>100</v>
      </c>
      <c r="N11" s="13" t="s">
        <v>23</v>
      </c>
      <c r="O11" s="13" t="s">
        <v>24</v>
      </c>
      <c r="P11" s="13" t="s">
        <v>25</v>
      </c>
      <c r="Q11" s="13" t="s">
        <v>26</v>
      </c>
      <c r="R11" s="13" t="s">
        <v>27</v>
      </c>
      <c r="S11" s="13" t="s">
        <v>28</v>
      </c>
    </row>
    <row r="12" spans="1:19" ht="16.5" thickTop="1" thickBot="1" x14ac:dyDescent="0.3">
      <c r="B12" s="13" t="s">
        <v>35</v>
      </c>
      <c r="C12" s="13" t="s">
        <v>38</v>
      </c>
      <c r="D12" s="13">
        <v>1</v>
      </c>
      <c r="E12" s="13">
        <v>10</v>
      </c>
      <c r="F12" s="13">
        <v>16</v>
      </c>
      <c r="M12" t="s">
        <v>240</v>
      </c>
      <c r="N12" s="12" t="s">
        <v>30</v>
      </c>
      <c r="O12" s="12" t="s">
        <v>30</v>
      </c>
      <c r="P12" s="12" t="s">
        <v>78</v>
      </c>
      <c r="Q12" s="12" t="s">
        <v>250</v>
      </c>
      <c r="R12" s="12" t="s">
        <v>81</v>
      </c>
      <c r="S12" s="12" t="s">
        <v>80</v>
      </c>
    </row>
    <row r="13" spans="1:19" ht="16.5" thickTop="1" thickBot="1" x14ac:dyDescent="0.3">
      <c r="A13" s="13" t="s">
        <v>12</v>
      </c>
      <c r="B13" s="12">
        <v>21</v>
      </c>
      <c r="C13" s="12">
        <f>B13+$B$9*($B$10+1)*B5</f>
        <v>100.19999999999999</v>
      </c>
      <c r="D13" s="12">
        <v>26</v>
      </c>
      <c r="E13" s="12">
        <v>71</v>
      </c>
      <c r="F13" s="12">
        <v>100</v>
      </c>
      <c r="M13" s="8" t="s">
        <v>49</v>
      </c>
      <c r="N13" s="12" t="s">
        <v>66</v>
      </c>
      <c r="O13" s="12" t="s">
        <v>78</v>
      </c>
      <c r="P13" s="12" t="s">
        <v>31</v>
      </c>
      <c r="Q13" s="12" t="s">
        <v>133</v>
      </c>
      <c r="R13" s="12" t="s">
        <v>254</v>
      </c>
      <c r="S13" s="12" t="s">
        <v>64</v>
      </c>
    </row>
    <row r="14" spans="1:19" ht="16.5" thickTop="1" thickBot="1" x14ac:dyDescent="0.3">
      <c r="A14" s="13" t="s">
        <v>13</v>
      </c>
      <c r="B14" s="12">
        <v>13</v>
      </c>
      <c r="C14" s="12">
        <f>B14+$B$9*($B$10+1)*B6</f>
        <v>65.800000000000011</v>
      </c>
      <c r="D14" s="12">
        <v>16</v>
      </c>
      <c r="E14" s="12">
        <v>46</v>
      </c>
      <c r="F14" s="12">
        <v>65</v>
      </c>
      <c r="M14" s="8" t="s">
        <v>50</v>
      </c>
      <c r="N14" s="12" t="s">
        <v>282</v>
      </c>
      <c r="O14" s="12" t="s">
        <v>252</v>
      </c>
      <c r="P14" s="12" t="s">
        <v>161</v>
      </c>
      <c r="Q14" s="12" t="s">
        <v>31</v>
      </c>
      <c r="R14" s="12" t="s">
        <v>63</v>
      </c>
      <c r="S14" s="12" t="s">
        <v>109</v>
      </c>
    </row>
    <row r="15" spans="1:19" ht="16.5" thickTop="1" thickBot="1" x14ac:dyDescent="0.3">
      <c r="A15" s="13" t="s">
        <v>1</v>
      </c>
      <c r="B15" s="12">
        <v>8</v>
      </c>
      <c r="C15" s="12">
        <f>B15+$B$9*($B$10+1)*B7</f>
        <v>29.6</v>
      </c>
      <c r="D15" s="12">
        <v>9</v>
      </c>
      <c r="E15" s="12">
        <v>22</v>
      </c>
      <c r="F15" s="12">
        <v>30</v>
      </c>
      <c r="M15" s="22" t="s">
        <v>51</v>
      </c>
      <c r="N15" s="12" t="s">
        <v>283</v>
      </c>
      <c r="O15" s="12" t="s">
        <v>159</v>
      </c>
      <c r="P15" s="12" t="s">
        <v>143</v>
      </c>
      <c r="Q15" s="12" t="s">
        <v>284</v>
      </c>
      <c r="R15" s="12" t="s">
        <v>78</v>
      </c>
      <c r="S15" s="12" t="s">
        <v>141</v>
      </c>
    </row>
    <row r="16" spans="1:19" ht="16.5" thickTop="1" thickBot="1" x14ac:dyDescent="0.3">
      <c r="A16" s="13" t="s">
        <v>14</v>
      </c>
      <c r="B16" s="12">
        <v>174</v>
      </c>
      <c r="C16" s="12">
        <f>ROUNDDOWN(B16+C13*Common!$B$1,0)</f>
        <v>1977</v>
      </c>
      <c r="D16" s="12">
        <v>641</v>
      </c>
      <c r="E16" s="12">
        <v>1443</v>
      </c>
      <c r="F16" s="12">
        <v>1978</v>
      </c>
      <c r="M16" s="22" t="s">
        <v>52</v>
      </c>
      <c r="N16" s="12" t="s">
        <v>282</v>
      </c>
      <c r="O16" s="12" t="s">
        <v>115</v>
      </c>
      <c r="P16" s="12" t="s">
        <v>73</v>
      </c>
      <c r="Q16" s="12" t="s">
        <v>107</v>
      </c>
      <c r="R16" s="12" t="s">
        <v>285</v>
      </c>
      <c r="S16" s="12" t="s">
        <v>109</v>
      </c>
    </row>
    <row r="17" spans="1:19" ht="16.5" thickTop="1" thickBot="1" x14ac:dyDescent="0.3">
      <c r="A17" s="13" t="s">
        <v>15</v>
      </c>
      <c r="B17" s="12">
        <v>36</v>
      </c>
      <c r="C17" s="12">
        <f>ROUND(B17+C13+C15*Common!$B$2,0)</f>
        <v>148</v>
      </c>
      <c r="D17" s="12">
        <v>66</v>
      </c>
      <c r="E17" s="12">
        <v>116</v>
      </c>
      <c r="F17" s="12">
        <v>148</v>
      </c>
      <c r="M17" s="22" t="s">
        <v>53</v>
      </c>
      <c r="N17" s="12" t="s">
        <v>149</v>
      </c>
      <c r="O17" s="12" t="s">
        <v>160</v>
      </c>
      <c r="P17" s="12" t="s">
        <v>151</v>
      </c>
      <c r="Q17" s="12" t="s">
        <v>117</v>
      </c>
      <c r="R17" s="12" t="s">
        <v>132</v>
      </c>
      <c r="S17" s="12" t="s">
        <v>141</v>
      </c>
    </row>
    <row r="18" spans="1:19" ht="16.5" thickTop="1" thickBot="1" x14ac:dyDescent="0.3">
      <c r="A18" s="13" t="s">
        <v>16</v>
      </c>
      <c r="B18" s="12">
        <v>0</v>
      </c>
      <c r="C18" s="12">
        <f>ROUND(B18+C14*Common!$B$3,0)</f>
        <v>158</v>
      </c>
      <c r="D18" s="12">
        <v>38</v>
      </c>
      <c r="E18" s="12">
        <v>109</v>
      </c>
      <c r="F18" s="12">
        <v>157</v>
      </c>
      <c r="M18" s="21" t="s">
        <v>54</v>
      </c>
      <c r="N18" s="12" t="s">
        <v>114</v>
      </c>
      <c r="O18" s="12" t="s">
        <v>130</v>
      </c>
      <c r="P18" s="12" t="s">
        <v>105</v>
      </c>
      <c r="Q18" s="12" t="s">
        <v>111</v>
      </c>
      <c r="R18" s="12" t="s">
        <v>152</v>
      </c>
      <c r="S18" s="12" t="s">
        <v>109</v>
      </c>
    </row>
    <row r="19" spans="1:19" ht="16.5" thickTop="1" thickBot="1" x14ac:dyDescent="0.3">
      <c r="A19" s="13" t="s">
        <v>17</v>
      </c>
      <c r="B19" s="15">
        <v>0</v>
      </c>
      <c r="C19" s="16">
        <f>B19+C13/7+C15/14</f>
        <v>16.428571428571427</v>
      </c>
      <c r="D19" s="16">
        <v>2</v>
      </c>
      <c r="E19" s="16">
        <v>9</v>
      </c>
      <c r="F19" s="16">
        <v>15</v>
      </c>
      <c r="G19" s="3"/>
      <c r="H19" s="3"/>
      <c r="I19" s="3"/>
      <c r="M19" s="21" t="s">
        <v>55</v>
      </c>
      <c r="N19" s="12" t="s">
        <v>157</v>
      </c>
      <c r="O19" s="12" t="s">
        <v>118</v>
      </c>
      <c r="P19" s="12" t="s">
        <v>286</v>
      </c>
      <c r="Q19" s="12" t="s">
        <v>255</v>
      </c>
      <c r="R19" s="12" t="s">
        <v>133</v>
      </c>
      <c r="S19" s="12" t="s">
        <v>119</v>
      </c>
    </row>
    <row r="20" spans="1:19" ht="16.5" thickTop="1" thickBot="1" x14ac:dyDescent="0.3">
      <c r="A20" s="13" t="s">
        <v>18</v>
      </c>
      <c r="B20" s="12">
        <v>0</v>
      </c>
      <c r="C20" s="12">
        <f>ROUND(C14*Common!$B$4,0)</f>
        <v>7</v>
      </c>
      <c r="D20" s="12">
        <v>2</v>
      </c>
      <c r="E20" s="12">
        <v>5</v>
      </c>
      <c r="F20" s="12">
        <v>7</v>
      </c>
      <c r="M20" s="21" t="s">
        <v>123</v>
      </c>
      <c r="N20" s="12" t="s">
        <v>125</v>
      </c>
      <c r="O20" s="12" t="s">
        <v>287</v>
      </c>
      <c r="P20" s="12" t="s">
        <v>115</v>
      </c>
      <c r="Q20" s="12" t="s">
        <v>110</v>
      </c>
      <c r="R20" s="12" t="s">
        <v>78</v>
      </c>
      <c r="S20" s="12" t="s">
        <v>119</v>
      </c>
    </row>
    <row r="21" spans="1:19" ht="16.5" thickTop="1" thickBot="1" x14ac:dyDescent="0.3">
      <c r="A21" s="13" t="s">
        <v>19</v>
      </c>
      <c r="B21" s="12">
        <v>0</v>
      </c>
      <c r="C21" s="12">
        <f>C15*Common!$B$5</f>
        <v>11.840000000000002</v>
      </c>
      <c r="D21" s="12">
        <v>4</v>
      </c>
      <c r="E21" s="12">
        <v>9</v>
      </c>
      <c r="F21" s="12">
        <v>12</v>
      </c>
      <c r="M21" s="21" t="s">
        <v>124</v>
      </c>
      <c r="N21" s="12" t="s">
        <v>120</v>
      </c>
      <c r="O21" s="12" t="s">
        <v>128</v>
      </c>
      <c r="P21" s="12" t="s">
        <v>193</v>
      </c>
      <c r="Q21" s="12" t="s">
        <v>283</v>
      </c>
      <c r="R21" s="12" t="s">
        <v>73</v>
      </c>
      <c r="S21" s="12" t="s">
        <v>119</v>
      </c>
    </row>
    <row r="22" spans="1:19" ht="15.75" thickTop="1" x14ac:dyDescent="0.25"/>
    <row r="24" spans="1:19" x14ac:dyDescent="0.25">
      <c r="A24" s="24" t="s">
        <v>270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38" sqref="D38"/>
    </sheetView>
  </sheetViews>
  <sheetFormatPr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2"/>
  <sheetViews>
    <sheetView workbookViewId="0">
      <selection activeCell="J11" sqref="J11"/>
    </sheetView>
  </sheetViews>
  <sheetFormatPr defaultRowHeight="15" x14ac:dyDescent="0.25"/>
  <cols>
    <col min="1" max="1" width="10" customWidth="1"/>
    <col min="2" max="2" width="9" customWidth="1"/>
    <col min="3" max="3" width="11.28515625" customWidth="1"/>
    <col min="4" max="4" width="8.28515625" customWidth="1"/>
    <col min="5" max="5" width="9.42578125" customWidth="1"/>
    <col min="6" max="6" width="10.140625" customWidth="1"/>
    <col min="7" max="7" width="11.5703125" customWidth="1"/>
    <col min="8" max="8" width="6.85546875" customWidth="1"/>
    <col min="9" max="9" width="9" customWidth="1"/>
    <col min="10" max="10" width="10" customWidth="1"/>
    <col min="12" max="12" width="8.140625" customWidth="1"/>
    <col min="13" max="13" width="20" customWidth="1"/>
    <col min="14" max="14" width="19.140625" customWidth="1"/>
    <col min="15" max="15" width="16.7109375" customWidth="1"/>
    <col min="16" max="16" width="12.28515625" customWidth="1"/>
    <col min="17" max="17" width="13.5703125" customWidth="1"/>
    <col min="18" max="18" width="16" customWidth="1"/>
    <col min="19" max="19" width="17.42578125" customWidth="1"/>
  </cols>
  <sheetData>
    <row r="1" spans="1:19" x14ac:dyDescent="0.25">
      <c r="A1" t="s">
        <v>0</v>
      </c>
      <c r="B1" t="s">
        <v>1</v>
      </c>
      <c r="M1" t="s">
        <v>44</v>
      </c>
    </row>
    <row r="2" spans="1:19" x14ac:dyDescent="0.25">
      <c r="A2" t="s">
        <v>2</v>
      </c>
      <c r="B2" t="s">
        <v>239</v>
      </c>
    </row>
    <row r="3" spans="1:19" ht="15.75" thickBot="1" x14ac:dyDescent="0.3">
      <c r="M3" s="9" t="s">
        <v>259</v>
      </c>
      <c r="N3" s="12"/>
      <c r="O3" s="12"/>
      <c r="P3" s="12"/>
      <c r="Q3" s="12"/>
      <c r="R3" s="12"/>
      <c r="S3" s="12"/>
    </row>
    <row r="4" spans="1:19" ht="16.5" thickTop="1" thickBot="1" x14ac:dyDescent="0.3">
      <c r="B4" s="13" t="s">
        <v>35</v>
      </c>
      <c r="C4" s="19" t="s">
        <v>7</v>
      </c>
      <c r="D4" s="19" t="s">
        <v>8</v>
      </c>
      <c r="E4" s="19" t="s">
        <v>9</v>
      </c>
      <c r="F4" s="19" t="s">
        <v>10</v>
      </c>
      <c r="G4" s="19" t="s">
        <v>11</v>
      </c>
      <c r="M4" s="8" t="s">
        <v>288</v>
      </c>
      <c r="N4" s="12"/>
      <c r="O4" s="12"/>
      <c r="P4" s="12"/>
      <c r="Q4" s="12"/>
      <c r="R4" s="12"/>
      <c r="S4" s="12"/>
    </row>
    <row r="5" spans="1:19" ht="16.5" thickTop="1" thickBot="1" x14ac:dyDescent="0.3">
      <c r="A5" s="13" t="s">
        <v>4</v>
      </c>
      <c r="B5" s="20">
        <v>1</v>
      </c>
      <c r="C5" s="20">
        <f>B5*2</f>
        <v>2</v>
      </c>
      <c r="D5" s="20">
        <f>B5*3</f>
        <v>3</v>
      </c>
      <c r="E5" s="20">
        <f>B5*4</f>
        <v>4</v>
      </c>
      <c r="F5" s="20">
        <f>B5*5</f>
        <v>5</v>
      </c>
      <c r="G5" s="20">
        <f>B5*6</f>
        <v>6</v>
      </c>
      <c r="M5" s="22" t="s">
        <v>289</v>
      </c>
      <c r="N5" s="12"/>
      <c r="O5" s="12"/>
      <c r="P5" s="12"/>
      <c r="Q5" s="12"/>
      <c r="R5" s="12"/>
      <c r="S5" s="12"/>
    </row>
    <row r="6" spans="1:19" ht="16.5" thickTop="1" thickBot="1" x14ac:dyDescent="0.3">
      <c r="A6" s="13" t="s">
        <v>5</v>
      </c>
      <c r="B6" s="20">
        <v>0.9</v>
      </c>
      <c r="C6" s="20">
        <f t="shared" ref="C6:C7" si="0">B6*2</f>
        <v>1.8</v>
      </c>
      <c r="D6" s="20">
        <f t="shared" ref="D6:D7" si="1">B6*3</f>
        <v>2.7</v>
      </c>
      <c r="E6" s="20">
        <f t="shared" ref="E6:E7" si="2">B6*4</f>
        <v>3.6</v>
      </c>
      <c r="F6" s="20">
        <f t="shared" ref="F6:F7" si="3">B6*5</f>
        <v>4.5</v>
      </c>
      <c r="G6" s="20">
        <f t="shared" ref="G6:G7" si="4">B6*6</f>
        <v>5.4</v>
      </c>
      <c r="M6" s="21" t="s">
        <v>290</v>
      </c>
      <c r="N6" s="12"/>
      <c r="O6" s="12"/>
      <c r="P6" s="12"/>
      <c r="Q6" s="12"/>
      <c r="R6" s="12"/>
      <c r="S6" s="12"/>
    </row>
    <row r="7" spans="1:19" ht="16.5" thickTop="1" thickBot="1" x14ac:dyDescent="0.3">
      <c r="A7" s="13" t="s">
        <v>6</v>
      </c>
      <c r="B7" s="20">
        <v>1.4</v>
      </c>
      <c r="C7" s="20">
        <f t="shared" si="0"/>
        <v>2.8</v>
      </c>
      <c r="D7" s="20">
        <f t="shared" si="1"/>
        <v>4.1999999999999993</v>
      </c>
      <c r="E7" s="20">
        <f t="shared" si="2"/>
        <v>5.6</v>
      </c>
      <c r="F7" s="20">
        <f t="shared" si="3"/>
        <v>7</v>
      </c>
      <c r="G7" s="20">
        <f t="shared" si="4"/>
        <v>8.3999999999999986</v>
      </c>
    </row>
    <row r="8" spans="1:19" ht="15.75" thickTop="1" x14ac:dyDescent="0.25"/>
    <row r="9" spans="1:19" x14ac:dyDescent="0.25">
      <c r="A9" t="s">
        <v>36</v>
      </c>
      <c r="B9">
        <v>10</v>
      </c>
    </row>
    <row r="10" spans="1:19" ht="15.75" thickBot="1" x14ac:dyDescent="0.3">
      <c r="A10" t="s">
        <v>37</v>
      </c>
      <c r="B10">
        <v>2</v>
      </c>
    </row>
    <row r="11" spans="1:19" ht="16.5" thickTop="1" thickBot="1" x14ac:dyDescent="0.3">
      <c r="M11" s="6" t="s">
        <v>100</v>
      </c>
      <c r="N11" s="13" t="s">
        <v>23</v>
      </c>
      <c r="O11" s="13" t="s">
        <v>24</v>
      </c>
      <c r="P11" s="13" t="s">
        <v>25</v>
      </c>
      <c r="Q11" s="13" t="s">
        <v>26</v>
      </c>
      <c r="R11" s="13" t="s">
        <v>27</v>
      </c>
      <c r="S11" s="13" t="s">
        <v>28</v>
      </c>
    </row>
    <row r="12" spans="1:19" ht="16.5" thickTop="1" thickBot="1" x14ac:dyDescent="0.3">
      <c r="B12" s="13" t="s">
        <v>35</v>
      </c>
      <c r="C12" s="13" t="s">
        <v>38</v>
      </c>
      <c r="D12" s="13">
        <v>1</v>
      </c>
      <c r="E12" s="13">
        <v>10</v>
      </c>
      <c r="F12" s="13">
        <v>20</v>
      </c>
      <c r="G12" s="13">
        <v>30</v>
      </c>
      <c r="M12" t="s">
        <v>240</v>
      </c>
      <c r="N12" s="12"/>
      <c r="O12" s="12"/>
      <c r="P12" s="12"/>
      <c r="Q12" s="12"/>
      <c r="R12" s="12"/>
      <c r="S12" s="12"/>
    </row>
    <row r="13" spans="1:19" ht="16.5" thickTop="1" thickBot="1" x14ac:dyDescent="0.3">
      <c r="A13" s="13" t="s">
        <v>12</v>
      </c>
      <c r="B13" s="12">
        <v>13</v>
      </c>
      <c r="C13" s="12">
        <f>B13+$B$9*($B$10+1)*B5</f>
        <v>43</v>
      </c>
      <c r="D13" s="12">
        <v>16</v>
      </c>
      <c r="E13" s="12">
        <v>43</v>
      </c>
      <c r="F13" s="12">
        <v>73</v>
      </c>
      <c r="G13" s="12">
        <v>103</v>
      </c>
      <c r="M13" s="8" t="s">
        <v>49</v>
      </c>
      <c r="N13" s="12"/>
      <c r="O13" s="12"/>
      <c r="P13" s="12"/>
      <c r="Q13" s="12"/>
      <c r="R13" s="12"/>
      <c r="S13" s="12"/>
    </row>
    <row r="14" spans="1:19" ht="16.5" thickTop="1" thickBot="1" x14ac:dyDescent="0.3">
      <c r="A14" s="13" t="s">
        <v>13</v>
      </c>
      <c r="B14" s="12">
        <v>16</v>
      </c>
      <c r="C14" s="12">
        <f>B14+$B$9*($B$10+1)*B6</f>
        <v>43</v>
      </c>
      <c r="D14" s="12">
        <v>19</v>
      </c>
      <c r="E14" s="12">
        <v>43</v>
      </c>
      <c r="F14" s="12">
        <v>70</v>
      </c>
      <c r="G14" s="12">
        <v>97</v>
      </c>
      <c r="M14" s="8" t="s">
        <v>50</v>
      </c>
      <c r="N14" s="12"/>
      <c r="O14" s="12"/>
      <c r="P14" s="12"/>
      <c r="Q14" s="12"/>
      <c r="R14" s="12"/>
      <c r="S14" s="12"/>
    </row>
    <row r="15" spans="1:19" ht="16.5" thickTop="1" thickBot="1" x14ac:dyDescent="0.3">
      <c r="A15" s="13" t="s">
        <v>1</v>
      </c>
      <c r="B15" s="12">
        <v>17</v>
      </c>
      <c r="C15" s="12">
        <f>B15+$B$9*($B$10+1)*B7</f>
        <v>59</v>
      </c>
      <c r="D15" s="12">
        <v>21</v>
      </c>
      <c r="E15" s="12">
        <v>59</v>
      </c>
      <c r="F15" s="12">
        <v>101</v>
      </c>
      <c r="G15" s="12">
        <v>143</v>
      </c>
      <c r="M15" s="22" t="s">
        <v>51</v>
      </c>
      <c r="N15" s="12"/>
      <c r="O15" s="12"/>
      <c r="P15" s="12"/>
      <c r="Q15" s="12"/>
      <c r="R15" s="12"/>
      <c r="S15" s="12"/>
    </row>
    <row r="16" spans="1:19" ht="16.5" thickTop="1" thickBot="1" x14ac:dyDescent="0.3">
      <c r="A16" s="13" t="s">
        <v>14</v>
      </c>
      <c r="B16" s="12">
        <v>165</v>
      </c>
      <c r="C16" s="12">
        <f>ROUNDDOWN(B16+C13*Common!$B$1,0)</f>
        <v>939</v>
      </c>
      <c r="D16" s="12">
        <v>453</v>
      </c>
      <c r="E16" s="12">
        <v>939</v>
      </c>
      <c r="F16" s="12">
        <v>1479</v>
      </c>
      <c r="G16" s="12">
        <v>2019</v>
      </c>
      <c r="M16" s="22" t="s">
        <v>52</v>
      </c>
      <c r="N16" s="12"/>
      <c r="O16" s="12"/>
      <c r="P16" s="12"/>
      <c r="Q16" s="12"/>
      <c r="R16" s="12"/>
      <c r="S16" s="12"/>
    </row>
    <row r="17" spans="1:19" ht="16.5" thickTop="1" thickBot="1" x14ac:dyDescent="0.3">
      <c r="A17" s="13" t="s">
        <v>15</v>
      </c>
      <c r="B17" s="12">
        <v>10</v>
      </c>
      <c r="C17" s="12">
        <f>ROUND(B17+C15+C15*Common!$B$2,0)</f>
        <v>93</v>
      </c>
      <c r="D17" s="12">
        <v>40</v>
      </c>
      <c r="E17" s="12">
        <v>93</v>
      </c>
      <c r="F17" s="12">
        <v>152</v>
      </c>
      <c r="G17" s="12">
        <v>210</v>
      </c>
      <c r="M17" s="22" t="s">
        <v>53</v>
      </c>
      <c r="N17" s="12"/>
      <c r="O17" s="12"/>
      <c r="P17" s="12"/>
      <c r="Q17" s="12"/>
      <c r="R17" s="12"/>
      <c r="S17" s="12"/>
    </row>
    <row r="18" spans="1:19" ht="16.5" thickTop="1" thickBot="1" x14ac:dyDescent="0.3">
      <c r="A18" s="13" t="s">
        <v>16</v>
      </c>
      <c r="B18" s="12">
        <v>0</v>
      </c>
      <c r="C18" s="12">
        <f>ROUND(B18+C14*Common!$B$3,0)</f>
        <v>103</v>
      </c>
      <c r="D18" s="12">
        <v>45</v>
      </c>
      <c r="E18" s="12">
        <v>103</v>
      </c>
      <c r="F18" s="12">
        <v>168</v>
      </c>
      <c r="G18" s="12">
        <v>233</v>
      </c>
      <c r="M18" s="21" t="s">
        <v>54</v>
      </c>
      <c r="N18" s="12"/>
      <c r="O18" s="12"/>
      <c r="P18" s="12"/>
      <c r="Q18" s="12"/>
      <c r="R18" s="12"/>
      <c r="S18" s="12"/>
    </row>
    <row r="19" spans="1:19" ht="16.5" thickTop="1" thickBot="1" x14ac:dyDescent="0.3">
      <c r="A19" s="13" t="s">
        <v>17</v>
      </c>
      <c r="B19" s="15">
        <v>0</v>
      </c>
      <c r="C19" s="16">
        <f>B19+C13/7+C15/14</f>
        <v>10.357142857142858</v>
      </c>
      <c r="D19" s="16">
        <v>3</v>
      </c>
      <c r="E19" s="16">
        <v>10</v>
      </c>
      <c r="F19" s="16">
        <v>18</v>
      </c>
      <c r="G19" s="16">
        <v>26</v>
      </c>
      <c r="H19" s="3"/>
      <c r="I19" s="3"/>
      <c r="M19" s="21" t="s">
        <v>55</v>
      </c>
      <c r="N19" s="12"/>
      <c r="O19" s="12"/>
      <c r="P19" s="12"/>
      <c r="Q19" s="12"/>
      <c r="R19" s="12"/>
      <c r="S19" s="12"/>
    </row>
    <row r="20" spans="1:19" ht="16.5" thickTop="1" thickBot="1" x14ac:dyDescent="0.3">
      <c r="A20" s="13" t="s">
        <v>18</v>
      </c>
      <c r="B20" s="12">
        <v>0</v>
      </c>
      <c r="C20" s="12">
        <f>ROUND(C14*Common!$B$4,0)</f>
        <v>4</v>
      </c>
      <c r="D20" s="12">
        <v>2</v>
      </c>
      <c r="E20" s="12">
        <v>4</v>
      </c>
      <c r="F20" s="12">
        <v>7</v>
      </c>
      <c r="G20" s="12">
        <v>10</v>
      </c>
      <c r="M20" s="21" t="s">
        <v>123</v>
      </c>
      <c r="N20" s="12"/>
      <c r="O20" s="12"/>
      <c r="P20" s="12"/>
      <c r="Q20" s="12"/>
      <c r="R20" s="12"/>
      <c r="S20" s="12"/>
    </row>
    <row r="21" spans="1:19" ht="16.5" thickTop="1" thickBot="1" x14ac:dyDescent="0.3">
      <c r="A21" s="13" t="s">
        <v>19</v>
      </c>
      <c r="B21" s="12">
        <v>0</v>
      </c>
      <c r="C21" s="12">
        <f>C15*Common!$B$5</f>
        <v>23.6</v>
      </c>
      <c r="D21" s="12">
        <v>9</v>
      </c>
      <c r="E21" s="12">
        <v>24</v>
      </c>
      <c r="F21" s="12">
        <v>40</v>
      </c>
      <c r="G21" s="12">
        <v>57</v>
      </c>
      <c r="M21" s="21" t="s">
        <v>124</v>
      </c>
      <c r="N21" s="12"/>
      <c r="O21" s="12"/>
      <c r="P21" s="12"/>
      <c r="Q21" s="12"/>
      <c r="R21" s="12"/>
      <c r="S21" s="12"/>
    </row>
    <row r="22" spans="1:19" ht="15.75" thickTop="1" x14ac:dyDescent="0.25"/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2"/>
  <sheetViews>
    <sheetView workbookViewId="0">
      <selection activeCell="G9" sqref="G9"/>
    </sheetView>
  </sheetViews>
  <sheetFormatPr defaultRowHeight="15" x14ac:dyDescent="0.25"/>
  <cols>
    <col min="1" max="1" width="10" customWidth="1"/>
    <col min="2" max="2" width="12" customWidth="1"/>
    <col min="3" max="3" width="10.42578125" customWidth="1"/>
    <col min="4" max="4" width="8.28515625" customWidth="1"/>
    <col min="5" max="5" width="7.85546875" customWidth="1"/>
    <col min="6" max="6" width="10.28515625" customWidth="1"/>
    <col min="7" max="7" width="10.5703125" customWidth="1"/>
    <col min="8" max="8" width="6.85546875" customWidth="1"/>
    <col min="9" max="9" width="9" customWidth="1"/>
    <col min="10" max="10" width="10" customWidth="1"/>
    <col min="12" max="12" width="8.140625" customWidth="1"/>
    <col min="13" max="13" width="14.85546875" customWidth="1"/>
    <col min="14" max="14" width="19.140625" customWidth="1"/>
    <col min="15" max="15" width="13.5703125" customWidth="1"/>
    <col min="16" max="16" width="18.7109375" customWidth="1"/>
    <col min="17" max="17" width="23.140625" customWidth="1"/>
    <col min="18" max="18" width="16" customWidth="1"/>
    <col min="19" max="19" width="15.28515625" customWidth="1"/>
  </cols>
  <sheetData>
    <row r="1" spans="1:19" x14ac:dyDescent="0.25">
      <c r="A1" t="s">
        <v>0</v>
      </c>
      <c r="B1" t="s">
        <v>12</v>
      </c>
      <c r="M1" t="s">
        <v>44</v>
      </c>
    </row>
    <row r="2" spans="1:19" x14ac:dyDescent="0.25">
      <c r="A2" t="s">
        <v>2</v>
      </c>
      <c r="B2" t="s">
        <v>3</v>
      </c>
    </row>
    <row r="3" spans="1:19" ht="15.75" thickBot="1" x14ac:dyDescent="0.3">
      <c r="M3" s="9" t="s">
        <v>84</v>
      </c>
      <c r="N3" t="s">
        <v>88</v>
      </c>
      <c r="O3">
        <f>B9</f>
        <v>10</v>
      </c>
      <c r="P3" t="s">
        <v>89</v>
      </c>
      <c r="Q3">
        <f>15*$B$9</f>
        <v>150</v>
      </c>
      <c r="R3" t="s">
        <v>90</v>
      </c>
    </row>
    <row r="4" spans="1:19" ht="16.5" thickTop="1" thickBot="1" x14ac:dyDescent="0.3">
      <c r="B4" s="13" t="s">
        <v>35</v>
      </c>
      <c r="C4" s="19" t="s">
        <v>7</v>
      </c>
      <c r="D4" s="19" t="s">
        <v>8</v>
      </c>
      <c r="E4" s="19" t="s">
        <v>9</v>
      </c>
      <c r="F4" s="19" t="s">
        <v>10</v>
      </c>
      <c r="G4" s="19" t="s">
        <v>11</v>
      </c>
      <c r="M4" s="8" t="s">
        <v>85</v>
      </c>
      <c r="N4" t="s">
        <v>88</v>
      </c>
      <c r="O4">
        <f>$B$9</f>
        <v>10</v>
      </c>
      <c r="P4" t="s">
        <v>89</v>
      </c>
      <c r="Q4">
        <f>B9*12</f>
        <v>120</v>
      </c>
      <c r="R4" t="s">
        <v>172</v>
      </c>
    </row>
    <row r="5" spans="1:19" ht="16.5" thickTop="1" thickBot="1" x14ac:dyDescent="0.3">
      <c r="A5" s="13" t="s">
        <v>4</v>
      </c>
      <c r="B5" s="20">
        <v>1.65</v>
      </c>
      <c r="C5" s="20">
        <f>B5*2</f>
        <v>3.3</v>
      </c>
      <c r="D5" s="20">
        <f>B5*3</f>
        <v>4.9499999999999993</v>
      </c>
      <c r="E5" s="20">
        <f>B5*4</f>
        <v>6.6</v>
      </c>
      <c r="F5" s="20">
        <f>B5*5</f>
        <v>8.25</v>
      </c>
      <c r="G5" s="20">
        <f>B5*6</f>
        <v>9.8999999999999986</v>
      </c>
      <c r="M5" s="22" t="s">
        <v>86</v>
      </c>
    </row>
    <row r="6" spans="1:19" ht="16.5" thickTop="1" thickBot="1" x14ac:dyDescent="0.3">
      <c r="A6" s="13" t="s">
        <v>5</v>
      </c>
      <c r="B6" s="20">
        <v>1.1000000000000001</v>
      </c>
      <c r="C6" s="20">
        <f t="shared" ref="C6:C7" si="0">B6*2</f>
        <v>2.2000000000000002</v>
      </c>
      <c r="D6" s="20">
        <f t="shared" ref="D6:D7" si="1">B6*3</f>
        <v>3.3000000000000003</v>
      </c>
      <c r="E6" s="20">
        <f t="shared" ref="E6:E7" si="2">B6*4</f>
        <v>4.4000000000000004</v>
      </c>
      <c r="F6" s="20">
        <f t="shared" ref="F6:F7" si="3">B6*5</f>
        <v>5.5</v>
      </c>
      <c r="G6" s="20">
        <f t="shared" ref="G6:G7" si="4">B6*6</f>
        <v>6.6000000000000005</v>
      </c>
      <c r="M6" s="21" t="s">
        <v>87</v>
      </c>
    </row>
    <row r="7" spans="1:19" ht="16.5" thickTop="1" thickBot="1" x14ac:dyDescent="0.3">
      <c r="A7" s="13" t="s">
        <v>6</v>
      </c>
      <c r="B7" s="20">
        <v>0.65</v>
      </c>
      <c r="C7" s="20">
        <f t="shared" si="0"/>
        <v>1.3</v>
      </c>
      <c r="D7" s="20">
        <f t="shared" si="1"/>
        <v>1.9500000000000002</v>
      </c>
      <c r="E7" s="20">
        <f t="shared" si="2"/>
        <v>2.6</v>
      </c>
      <c r="F7" s="20">
        <f t="shared" si="3"/>
        <v>3.25</v>
      </c>
      <c r="G7" s="20">
        <f t="shared" si="4"/>
        <v>3.9000000000000004</v>
      </c>
    </row>
    <row r="8" spans="1:19" ht="15.75" thickTop="1" x14ac:dyDescent="0.25"/>
    <row r="9" spans="1:19" x14ac:dyDescent="0.25">
      <c r="A9" t="s">
        <v>36</v>
      </c>
      <c r="B9">
        <v>10</v>
      </c>
    </row>
    <row r="10" spans="1:19" ht="15.75" thickBot="1" x14ac:dyDescent="0.3">
      <c r="A10" t="s">
        <v>37</v>
      </c>
      <c r="B10">
        <v>1</v>
      </c>
    </row>
    <row r="11" spans="1:19" ht="16.5" thickTop="1" thickBot="1" x14ac:dyDescent="0.3">
      <c r="M11" s="6" t="s">
        <v>100</v>
      </c>
      <c r="N11" s="13" t="s">
        <v>23</v>
      </c>
      <c r="O11" s="13" t="s">
        <v>24</v>
      </c>
      <c r="P11" s="13" t="s">
        <v>25</v>
      </c>
      <c r="Q11" s="13" t="s">
        <v>26</v>
      </c>
      <c r="R11" s="13" t="s">
        <v>27</v>
      </c>
      <c r="S11" s="13" t="s">
        <v>28</v>
      </c>
    </row>
    <row r="12" spans="1:19" ht="16.5" thickTop="1" thickBot="1" x14ac:dyDescent="0.3">
      <c r="A12" s="6" t="s">
        <v>101</v>
      </c>
      <c r="B12" s="13" t="s">
        <v>35</v>
      </c>
      <c r="C12" s="13" t="s">
        <v>38</v>
      </c>
      <c r="D12" s="13">
        <v>1</v>
      </c>
      <c r="E12" s="13">
        <v>2</v>
      </c>
      <c r="F12" s="13">
        <v>10</v>
      </c>
      <c r="M12" s="4" t="s">
        <v>22</v>
      </c>
      <c r="N12" s="12" t="s">
        <v>78</v>
      </c>
      <c r="O12" s="12" t="s">
        <v>78</v>
      </c>
      <c r="P12" s="12" t="s">
        <v>79</v>
      </c>
      <c r="Q12" s="12" t="s">
        <v>80</v>
      </c>
      <c r="R12" s="12" t="s">
        <v>29</v>
      </c>
      <c r="S12" s="12" t="s">
        <v>31</v>
      </c>
    </row>
    <row r="13" spans="1:19" ht="16.5" thickTop="1" thickBot="1" x14ac:dyDescent="0.3">
      <c r="A13" s="13" t="s">
        <v>12</v>
      </c>
      <c r="B13" s="12">
        <v>21</v>
      </c>
      <c r="C13" s="12">
        <f>B13+$B$9*($B$10+1)*B5</f>
        <v>54</v>
      </c>
      <c r="D13" s="12">
        <v>24</v>
      </c>
      <c r="E13" s="12">
        <v>28</v>
      </c>
      <c r="F13" s="12">
        <v>54</v>
      </c>
      <c r="M13" s="8" t="s">
        <v>49</v>
      </c>
      <c r="N13" s="12" t="s">
        <v>30</v>
      </c>
      <c r="O13" s="12" t="s">
        <v>81</v>
      </c>
      <c r="P13" s="12" t="s">
        <v>78</v>
      </c>
      <c r="Q13" s="12" t="s">
        <v>82</v>
      </c>
      <c r="R13" s="12" t="s">
        <v>83</v>
      </c>
      <c r="S13" s="12" t="s">
        <v>64</v>
      </c>
    </row>
    <row r="14" spans="1:19" ht="16.5" thickTop="1" thickBot="1" x14ac:dyDescent="0.3">
      <c r="A14" s="13" t="s">
        <v>13</v>
      </c>
      <c r="B14" s="12">
        <v>16</v>
      </c>
      <c r="C14" s="12">
        <f>B14+$B$9*($B$10+1)*B6</f>
        <v>38</v>
      </c>
      <c r="D14" s="12">
        <v>18</v>
      </c>
      <c r="E14" s="12">
        <v>20</v>
      </c>
      <c r="F14" s="12">
        <v>38</v>
      </c>
      <c r="M14" s="8" t="s">
        <v>50</v>
      </c>
      <c r="N14" s="12" t="s">
        <v>102</v>
      </c>
      <c r="O14" s="12" t="s">
        <v>73</v>
      </c>
      <c r="P14" s="12" t="s">
        <v>83</v>
      </c>
      <c r="Q14" s="12" t="s">
        <v>83</v>
      </c>
      <c r="R14" s="12" t="s">
        <v>103</v>
      </c>
      <c r="S14" s="12" t="s">
        <v>104</v>
      </c>
    </row>
    <row r="15" spans="1:19" ht="16.5" thickTop="1" thickBot="1" x14ac:dyDescent="0.3">
      <c r="A15" s="13" t="s">
        <v>1</v>
      </c>
      <c r="B15" s="12">
        <v>13</v>
      </c>
      <c r="C15" s="12">
        <f>B15+$B$9*($B$10+1)*B7</f>
        <v>26</v>
      </c>
      <c r="D15" s="12">
        <v>14</v>
      </c>
      <c r="E15" s="12">
        <v>16</v>
      </c>
      <c r="F15" s="12">
        <v>26</v>
      </c>
      <c r="M15" s="22" t="s">
        <v>51</v>
      </c>
      <c r="N15" s="12" t="s">
        <v>105</v>
      </c>
      <c r="O15" s="12" t="s">
        <v>106</v>
      </c>
      <c r="P15" s="12" t="s">
        <v>107</v>
      </c>
      <c r="Q15" s="12" t="s">
        <v>108</v>
      </c>
      <c r="R15" s="12" t="s">
        <v>63</v>
      </c>
      <c r="S15" s="12" t="s">
        <v>109</v>
      </c>
    </row>
    <row r="16" spans="1:19" ht="16.5" thickTop="1" thickBot="1" x14ac:dyDescent="0.3">
      <c r="A16" s="13" t="s">
        <v>14</v>
      </c>
      <c r="B16" s="12">
        <v>174</v>
      </c>
      <c r="C16" s="12">
        <f>ROUNDDOWN(B16+C13*Common!$B$1,0)</f>
        <v>1146</v>
      </c>
      <c r="D16" s="12">
        <v>611</v>
      </c>
      <c r="E16" s="12">
        <v>671</v>
      </c>
      <c r="F16" s="12">
        <v>1146</v>
      </c>
      <c r="M16" s="22" t="s">
        <v>52</v>
      </c>
      <c r="N16" s="12" t="s">
        <v>110</v>
      </c>
      <c r="O16" s="12" t="s">
        <v>111</v>
      </c>
      <c r="P16" s="12" t="s">
        <v>112</v>
      </c>
      <c r="Q16" s="12" t="s">
        <v>66</v>
      </c>
      <c r="R16" s="12" t="s">
        <v>113</v>
      </c>
      <c r="S16" s="12" t="s">
        <v>104</v>
      </c>
    </row>
    <row r="17" spans="1:19" ht="16.5" thickTop="1" thickBot="1" x14ac:dyDescent="0.3">
      <c r="A17" s="13" t="s">
        <v>15</v>
      </c>
      <c r="B17" s="12">
        <v>23</v>
      </c>
      <c r="C17" s="12">
        <f>ROUND(B17+C13+C15*Common!$B$2,0)</f>
        <v>87</v>
      </c>
      <c r="D17" s="12">
        <v>52</v>
      </c>
      <c r="E17" s="12">
        <v>56</v>
      </c>
      <c r="F17" s="12">
        <v>87</v>
      </c>
      <c r="M17" s="22" t="s">
        <v>53</v>
      </c>
      <c r="N17" s="12" t="s">
        <v>114</v>
      </c>
      <c r="O17" s="12" t="s">
        <v>115</v>
      </c>
      <c r="P17" s="12" t="s">
        <v>116</v>
      </c>
      <c r="Q17" s="12" t="s">
        <v>117</v>
      </c>
      <c r="R17" s="12" t="s">
        <v>73</v>
      </c>
      <c r="S17" s="12" t="s">
        <v>109</v>
      </c>
    </row>
    <row r="18" spans="1:19" ht="16.5" thickTop="1" thickBot="1" x14ac:dyDescent="0.3">
      <c r="A18" s="13" t="s">
        <v>16</v>
      </c>
      <c r="B18" s="12">
        <v>0</v>
      </c>
      <c r="C18" s="12">
        <f>ROUND(B18+C14*Common!$B$3,0)</f>
        <v>91</v>
      </c>
      <c r="D18" s="12">
        <v>44</v>
      </c>
      <c r="E18" s="12">
        <v>49</v>
      </c>
      <c r="F18" s="12">
        <v>91</v>
      </c>
      <c r="M18" s="21" t="s">
        <v>54</v>
      </c>
      <c r="N18" s="12" t="s">
        <v>118</v>
      </c>
      <c r="O18" s="12" t="s">
        <v>110</v>
      </c>
      <c r="P18" s="12" t="s">
        <v>105</v>
      </c>
      <c r="Q18" s="12" t="s">
        <v>102</v>
      </c>
      <c r="R18" s="12" t="s">
        <v>108</v>
      </c>
      <c r="S18" s="12" t="s">
        <v>119</v>
      </c>
    </row>
    <row r="19" spans="1:19" ht="16.5" thickTop="1" thickBot="1" x14ac:dyDescent="0.3">
      <c r="A19" s="13" t="s">
        <v>17</v>
      </c>
      <c r="B19" s="17">
        <v>3</v>
      </c>
      <c r="C19" s="18">
        <f>B19+C13/7+C15/14</f>
        <v>12.571428571428573</v>
      </c>
      <c r="D19" s="18">
        <v>3</v>
      </c>
      <c r="E19" s="18">
        <v>4</v>
      </c>
      <c r="F19" s="18">
        <v>9</v>
      </c>
      <c r="G19" s="3"/>
      <c r="H19" s="3"/>
      <c r="I19" s="3"/>
      <c r="M19" s="21" t="s">
        <v>55</v>
      </c>
      <c r="N19" s="12" t="s">
        <v>120</v>
      </c>
      <c r="O19" s="12" t="s">
        <v>121</v>
      </c>
      <c r="P19" s="12" t="s">
        <v>111</v>
      </c>
      <c r="Q19" s="12" t="s">
        <v>122</v>
      </c>
      <c r="R19" s="12" t="s">
        <v>73</v>
      </c>
      <c r="S19" s="12" t="s">
        <v>119</v>
      </c>
    </row>
    <row r="20" spans="1:19" ht="16.5" thickTop="1" thickBot="1" x14ac:dyDescent="0.3">
      <c r="A20" s="13" t="s">
        <v>18</v>
      </c>
      <c r="B20" s="12">
        <v>0</v>
      </c>
      <c r="C20" s="12">
        <f>ROUND(C14*Common!$B$4,0)</f>
        <v>4</v>
      </c>
      <c r="D20" s="12">
        <v>2</v>
      </c>
      <c r="E20" s="12">
        <v>2</v>
      </c>
      <c r="F20" s="12">
        <v>4</v>
      </c>
      <c r="M20" s="21" t="s">
        <v>123</v>
      </c>
      <c r="N20" s="12" t="s">
        <v>125</v>
      </c>
      <c r="O20" s="12" t="s">
        <v>126</v>
      </c>
      <c r="P20" s="12" t="s">
        <v>115</v>
      </c>
      <c r="Q20" s="12" t="s">
        <v>127</v>
      </c>
      <c r="R20" s="12" t="s">
        <v>117</v>
      </c>
      <c r="S20" s="12" t="s">
        <v>119</v>
      </c>
    </row>
    <row r="21" spans="1:19" ht="16.5" thickTop="1" thickBot="1" x14ac:dyDescent="0.3">
      <c r="A21" s="13" t="s">
        <v>19</v>
      </c>
      <c r="B21" s="12">
        <v>0</v>
      </c>
      <c r="C21" s="12">
        <f>C15*Common!$B$5</f>
        <v>10.4</v>
      </c>
      <c r="D21" s="12">
        <v>6</v>
      </c>
      <c r="E21" s="12">
        <v>6</v>
      </c>
      <c r="F21" s="12">
        <v>10</v>
      </c>
      <c r="M21" s="21" t="s">
        <v>124</v>
      </c>
      <c r="N21" s="12" t="s">
        <v>128</v>
      </c>
      <c r="O21" s="12" t="s">
        <v>129</v>
      </c>
      <c r="P21" s="12" t="s">
        <v>130</v>
      </c>
      <c r="Q21" s="12" t="s">
        <v>105</v>
      </c>
      <c r="R21" s="12" t="s">
        <v>73</v>
      </c>
      <c r="S21" s="12" t="s">
        <v>119</v>
      </c>
    </row>
    <row r="22" spans="1:19" ht="15.75" thickTop="1" x14ac:dyDescent="0.25"/>
  </sheetData>
  <pageMargins left="0.7" right="0.7" top="0.75" bottom="0.75" header="0.3" footer="0.3"/>
  <pageSetup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3"/>
  <sheetViews>
    <sheetView workbookViewId="0">
      <selection activeCell="F29" sqref="A1:XFD1048576"/>
    </sheetView>
  </sheetViews>
  <sheetFormatPr defaultRowHeight="15" x14ac:dyDescent="0.25"/>
  <cols>
    <col min="1" max="1" width="10" customWidth="1"/>
    <col min="2" max="2" width="9" customWidth="1"/>
    <col min="3" max="3" width="11.28515625" customWidth="1"/>
    <col min="4" max="4" width="8.28515625" customWidth="1"/>
    <col min="5" max="5" width="9.42578125" customWidth="1"/>
    <col min="6" max="6" width="10.140625" customWidth="1"/>
    <col min="7" max="7" width="11.5703125" customWidth="1"/>
    <col min="8" max="8" width="6.85546875" customWidth="1"/>
    <col min="9" max="9" width="9" customWidth="1"/>
    <col min="10" max="10" width="10" customWidth="1"/>
    <col min="12" max="12" width="8.140625" customWidth="1"/>
    <col min="13" max="13" width="11.85546875" customWidth="1"/>
    <col min="14" max="14" width="19.140625" customWidth="1"/>
    <col min="15" max="15" width="16.7109375" customWidth="1"/>
    <col min="16" max="16" width="12.28515625" customWidth="1"/>
    <col min="17" max="17" width="13.5703125" customWidth="1"/>
    <col min="18" max="18" width="16" customWidth="1"/>
    <col min="19" max="19" width="21.42578125" customWidth="1"/>
  </cols>
  <sheetData>
    <row r="1" spans="1:19" x14ac:dyDescent="0.25">
      <c r="A1" t="s">
        <v>0</v>
      </c>
      <c r="B1" t="s">
        <v>13</v>
      </c>
      <c r="M1" t="s">
        <v>44</v>
      </c>
    </row>
    <row r="2" spans="1:19" x14ac:dyDescent="0.25">
      <c r="A2" t="s">
        <v>2</v>
      </c>
      <c r="B2" t="s">
        <v>75</v>
      </c>
    </row>
    <row r="3" spans="1:19" ht="15.75" thickBot="1" x14ac:dyDescent="0.3">
      <c r="M3" s="9" t="s">
        <v>173</v>
      </c>
      <c r="N3" s="12" t="s">
        <v>178</v>
      </c>
      <c r="O3" s="12">
        <f>B9*5</f>
        <v>50</v>
      </c>
      <c r="P3" s="12"/>
      <c r="Q3" s="12" t="s">
        <v>177</v>
      </c>
      <c r="R3" s="12"/>
      <c r="S3" s="12"/>
    </row>
    <row r="4" spans="1:19" ht="16.5" thickTop="1" thickBot="1" x14ac:dyDescent="0.3">
      <c r="B4" s="13" t="s">
        <v>35</v>
      </c>
      <c r="C4" s="19" t="s">
        <v>7</v>
      </c>
      <c r="D4" s="19" t="s">
        <v>8</v>
      </c>
      <c r="E4" s="19" t="s">
        <v>9</v>
      </c>
      <c r="F4" s="19" t="s">
        <v>10</v>
      </c>
      <c r="G4" s="19" t="s">
        <v>11</v>
      </c>
      <c r="M4" s="8" t="s">
        <v>174</v>
      </c>
      <c r="N4" s="12" t="s">
        <v>58</v>
      </c>
      <c r="O4" s="12">
        <f>11*B9</f>
        <v>110</v>
      </c>
      <c r="P4" s="12"/>
      <c r="Q4" s="12" t="s">
        <v>179</v>
      </c>
      <c r="R4" s="12"/>
      <c r="S4" s="12"/>
    </row>
    <row r="5" spans="1:19" ht="16.5" thickTop="1" thickBot="1" x14ac:dyDescent="0.3">
      <c r="A5" s="13" t="s">
        <v>4</v>
      </c>
      <c r="B5" s="20">
        <v>0.6</v>
      </c>
      <c r="C5" s="20">
        <f>B5*2</f>
        <v>1.2</v>
      </c>
      <c r="D5" s="20">
        <f>B5*3</f>
        <v>1.7999999999999998</v>
      </c>
      <c r="E5" s="20">
        <f>B5*4</f>
        <v>2.4</v>
      </c>
      <c r="F5" s="20">
        <f>B5*5</f>
        <v>3</v>
      </c>
      <c r="G5" s="20">
        <f>B5*6</f>
        <v>3.5999999999999996</v>
      </c>
      <c r="M5" s="22" t="s">
        <v>175</v>
      </c>
      <c r="N5" s="12" t="s">
        <v>214</v>
      </c>
      <c r="O5" s="12">
        <f>B9</f>
        <v>10</v>
      </c>
      <c r="P5" s="12"/>
      <c r="Q5" s="12" t="s">
        <v>218</v>
      </c>
      <c r="R5" s="12"/>
      <c r="S5" s="12"/>
    </row>
    <row r="6" spans="1:19" ht="16.5" thickTop="1" thickBot="1" x14ac:dyDescent="0.3">
      <c r="A6" s="13" t="s">
        <v>5</v>
      </c>
      <c r="B6" s="20">
        <v>1.5</v>
      </c>
      <c r="C6" s="20">
        <f t="shared" ref="C6:C7" si="0">B6*2</f>
        <v>3</v>
      </c>
      <c r="D6" s="20">
        <f t="shared" ref="D6:D7" si="1">B6*3</f>
        <v>4.5</v>
      </c>
      <c r="E6" s="20">
        <f t="shared" ref="E6:E7" si="2">B6*4</f>
        <v>6</v>
      </c>
      <c r="F6" s="20">
        <f t="shared" ref="F6:F7" si="3">B6*5</f>
        <v>7.5</v>
      </c>
      <c r="G6" s="20">
        <f t="shared" ref="G6:G7" si="4">B6*6</f>
        <v>9</v>
      </c>
      <c r="M6" s="21" t="s">
        <v>176</v>
      </c>
      <c r="N6" s="12" t="s">
        <v>219</v>
      </c>
      <c r="O6" s="12">
        <f>B9*0.5</f>
        <v>5</v>
      </c>
      <c r="P6" s="12"/>
      <c r="Q6" s="12" t="s">
        <v>220</v>
      </c>
      <c r="R6" s="12"/>
      <c r="S6" s="12"/>
    </row>
    <row r="7" spans="1:19" ht="16.5" thickTop="1" thickBot="1" x14ac:dyDescent="0.3">
      <c r="A7" s="13" t="s">
        <v>6</v>
      </c>
      <c r="B7" s="20">
        <v>1</v>
      </c>
      <c r="C7" s="20">
        <f t="shared" si="0"/>
        <v>2</v>
      </c>
      <c r="D7" s="20">
        <f t="shared" si="1"/>
        <v>3</v>
      </c>
      <c r="E7" s="20">
        <f t="shared" si="2"/>
        <v>4</v>
      </c>
      <c r="F7" s="20">
        <f t="shared" si="3"/>
        <v>5</v>
      </c>
      <c r="G7" s="20">
        <f t="shared" si="4"/>
        <v>6</v>
      </c>
    </row>
    <row r="8" spans="1:19" ht="15.75" thickTop="1" x14ac:dyDescent="0.25"/>
    <row r="9" spans="1:19" x14ac:dyDescent="0.25">
      <c r="A9" t="s">
        <v>36</v>
      </c>
      <c r="B9">
        <v>10</v>
      </c>
    </row>
    <row r="10" spans="1:19" ht="15.75" thickBot="1" x14ac:dyDescent="0.3">
      <c r="A10" t="s">
        <v>37</v>
      </c>
      <c r="B10">
        <v>1</v>
      </c>
    </row>
    <row r="11" spans="1:19" ht="16.5" thickTop="1" thickBot="1" x14ac:dyDescent="0.3">
      <c r="M11" s="6" t="s">
        <v>100</v>
      </c>
      <c r="N11" s="13" t="s">
        <v>23</v>
      </c>
      <c r="O11" s="13" t="s">
        <v>24</v>
      </c>
      <c r="P11" s="13" t="s">
        <v>25</v>
      </c>
      <c r="Q11" s="13" t="s">
        <v>26</v>
      </c>
      <c r="R11" s="13" t="s">
        <v>27</v>
      </c>
      <c r="S11" s="13" t="s">
        <v>28</v>
      </c>
    </row>
    <row r="12" spans="1:19" ht="16.5" thickTop="1" thickBot="1" x14ac:dyDescent="0.3">
      <c r="B12" s="13" t="s">
        <v>35</v>
      </c>
      <c r="C12" s="13" t="s">
        <v>38</v>
      </c>
      <c r="D12" s="13">
        <v>1</v>
      </c>
      <c r="E12" s="13">
        <v>10</v>
      </c>
      <c r="M12" s="4" t="s">
        <v>22</v>
      </c>
      <c r="N12" s="12" t="s">
        <v>30</v>
      </c>
      <c r="O12" s="12" t="s">
        <v>30</v>
      </c>
      <c r="P12" s="12" t="s">
        <v>81</v>
      </c>
      <c r="Q12" s="12" t="s">
        <v>81</v>
      </c>
      <c r="R12" s="12" t="s">
        <v>131</v>
      </c>
      <c r="S12" s="12" t="s">
        <v>32</v>
      </c>
    </row>
    <row r="13" spans="1:19" ht="16.5" thickTop="1" thickBot="1" x14ac:dyDescent="0.3">
      <c r="A13" s="13" t="s">
        <v>12</v>
      </c>
      <c r="B13" s="12">
        <v>15</v>
      </c>
      <c r="C13" s="12">
        <f>B13+$B$9*($B$10+1)*B5</f>
        <v>27</v>
      </c>
      <c r="D13" s="12">
        <v>16</v>
      </c>
      <c r="E13" s="12">
        <v>27</v>
      </c>
      <c r="M13" s="8" t="s">
        <v>49</v>
      </c>
      <c r="N13" s="12" t="s">
        <v>132</v>
      </c>
      <c r="O13" s="12" t="s">
        <v>133</v>
      </c>
      <c r="P13" s="12" t="s">
        <v>63</v>
      </c>
      <c r="Q13" s="12" t="s">
        <v>103</v>
      </c>
      <c r="R13" s="12" t="s">
        <v>83</v>
      </c>
      <c r="S13" s="12" t="s">
        <v>64</v>
      </c>
    </row>
    <row r="14" spans="1:19" ht="16.5" thickTop="1" thickBot="1" x14ac:dyDescent="0.3">
      <c r="A14" s="13" t="s">
        <v>13</v>
      </c>
      <c r="B14" s="12">
        <v>13</v>
      </c>
      <c r="C14" s="12">
        <f>B14+$B$9*($B$10+1)*B6</f>
        <v>43</v>
      </c>
      <c r="D14" s="12">
        <v>16</v>
      </c>
      <c r="E14" s="12">
        <v>43</v>
      </c>
      <c r="M14" s="8" t="s">
        <v>50</v>
      </c>
      <c r="N14" s="12" t="s">
        <v>134</v>
      </c>
      <c r="O14" s="12" t="s">
        <v>135</v>
      </c>
      <c r="P14" s="12" t="s">
        <v>66</v>
      </c>
      <c r="Q14" s="12" t="s">
        <v>136</v>
      </c>
      <c r="R14" s="12" t="s">
        <v>131</v>
      </c>
      <c r="S14" s="12" t="s">
        <v>64</v>
      </c>
    </row>
    <row r="15" spans="1:19" ht="16.5" thickTop="1" thickBot="1" x14ac:dyDescent="0.3">
      <c r="A15" s="13" t="s">
        <v>1</v>
      </c>
      <c r="B15" s="12">
        <v>17</v>
      </c>
      <c r="C15" s="12">
        <f>B15+$B$9*($B$10+1)*B7</f>
        <v>37</v>
      </c>
      <c r="D15" s="12">
        <v>19</v>
      </c>
      <c r="E15" s="12">
        <v>37</v>
      </c>
      <c r="M15" s="22" t="s">
        <v>51</v>
      </c>
      <c r="N15" s="12" t="s">
        <v>137</v>
      </c>
      <c r="O15" s="12" t="s">
        <v>138</v>
      </c>
      <c r="P15" s="12" t="s">
        <v>139</v>
      </c>
      <c r="Q15" s="12" t="s">
        <v>107</v>
      </c>
      <c r="R15" s="12" t="s">
        <v>140</v>
      </c>
      <c r="S15" s="12" t="s">
        <v>141</v>
      </c>
    </row>
    <row r="16" spans="1:19" ht="16.5" thickTop="1" thickBot="1" x14ac:dyDescent="0.3">
      <c r="A16" s="13" t="s">
        <v>14</v>
      </c>
      <c r="B16" s="12">
        <v>166</v>
      </c>
      <c r="C16" s="12">
        <f>ROUNDDOWN(B16+C13*Common!$B$1,0)</f>
        <v>652</v>
      </c>
      <c r="D16" s="12">
        <v>458</v>
      </c>
      <c r="E16" s="12">
        <v>652</v>
      </c>
      <c r="M16" s="22" t="s">
        <v>52</v>
      </c>
      <c r="N16" s="12" t="s">
        <v>142</v>
      </c>
      <c r="O16" s="12" t="s">
        <v>143</v>
      </c>
      <c r="P16" s="12" t="s">
        <v>144</v>
      </c>
      <c r="Q16" s="12" t="s">
        <v>134</v>
      </c>
      <c r="R16" s="12" t="s">
        <v>145</v>
      </c>
      <c r="S16" s="12" t="s">
        <v>109</v>
      </c>
    </row>
    <row r="17" spans="1:19" ht="16.5" thickTop="1" thickBot="1" x14ac:dyDescent="0.3">
      <c r="A17" s="13" t="s">
        <v>15</v>
      </c>
      <c r="B17" s="12">
        <v>28</v>
      </c>
      <c r="C17" s="12">
        <f>ROUND(B17+C14+C15*Common!$B$2,0)</f>
        <v>86</v>
      </c>
      <c r="D17" s="12">
        <v>52</v>
      </c>
      <c r="E17" s="12">
        <v>86</v>
      </c>
      <c r="M17" s="22" t="s">
        <v>53</v>
      </c>
      <c r="N17" s="12" t="s">
        <v>121</v>
      </c>
      <c r="O17" s="12" t="s">
        <v>146</v>
      </c>
      <c r="P17" s="12" t="s">
        <v>115</v>
      </c>
      <c r="Q17" s="12" t="s">
        <v>147</v>
      </c>
      <c r="R17" s="12" t="s">
        <v>131</v>
      </c>
      <c r="S17" s="12" t="s">
        <v>148</v>
      </c>
    </row>
    <row r="18" spans="1:19" ht="16.5" thickTop="1" thickBot="1" x14ac:dyDescent="0.3">
      <c r="A18" s="13" t="s">
        <v>16</v>
      </c>
      <c r="B18" s="12">
        <v>0</v>
      </c>
      <c r="C18" s="12">
        <f>ROUND(B18+C14*Common!$B$3,0)</f>
        <v>103</v>
      </c>
      <c r="D18" s="12">
        <v>39</v>
      </c>
      <c r="E18" s="12">
        <v>104</v>
      </c>
      <c r="M18" s="21" t="s">
        <v>54</v>
      </c>
      <c r="N18" s="12" t="s">
        <v>149</v>
      </c>
      <c r="O18" s="12" t="s">
        <v>150</v>
      </c>
      <c r="P18" s="12" t="s">
        <v>151</v>
      </c>
      <c r="Q18" s="12" t="s">
        <v>117</v>
      </c>
      <c r="R18" s="12" t="s">
        <v>152</v>
      </c>
      <c r="S18" s="12" t="s">
        <v>148</v>
      </c>
    </row>
    <row r="19" spans="1:19" ht="16.5" thickTop="1" thickBot="1" x14ac:dyDescent="0.3">
      <c r="A19" s="13" t="s">
        <v>17</v>
      </c>
      <c r="B19" s="17">
        <v>0</v>
      </c>
      <c r="C19" s="18">
        <f>B19+C13/7+C15/14</f>
        <v>6.5</v>
      </c>
      <c r="D19" s="18">
        <v>4</v>
      </c>
      <c r="E19" s="18">
        <v>7</v>
      </c>
      <c r="F19" s="3"/>
      <c r="G19" s="3"/>
      <c r="H19" s="3"/>
      <c r="I19" s="3"/>
      <c r="M19" s="21" t="s">
        <v>55</v>
      </c>
      <c r="N19" s="12" t="s">
        <v>120</v>
      </c>
      <c r="O19" s="12" t="s">
        <v>153</v>
      </c>
      <c r="P19" s="12" t="s">
        <v>154</v>
      </c>
      <c r="Q19" s="12" t="s">
        <v>108</v>
      </c>
      <c r="R19" s="12" t="s">
        <v>132</v>
      </c>
      <c r="S19" s="12" t="s">
        <v>119</v>
      </c>
    </row>
    <row r="20" spans="1:19" ht="16.5" thickTop="1" thickBot="1" x14ac:dyDescent="0.3">
      <c r="A20" s="13" t="s">
        <v>18</v>
      </c>
      <c r="B20" s="12">
        <v>0</v>
      </c>
      <c r="C20" s="12">
        <f>ROUND(C14*Common!$B$4,0)</f>
        <v>4</v>
      </c>
      <c r="D20" s="12">
        <v>2</v>
      </c>
      <c r="E20" s="12">
        <v>4</v>
      </c>
      <c r="M20" s="21" t="s">
        <v>123</v>
      </c>
      <c r="N20" s="12" t="s">
        <v>155</v>
      </c>
      <c r="O20" s="12" t="s">
        <v>118</v>
      </c>
      <c r="P20" s="12" t="s">
        <v>156</v>
      </c>
      <c r="Q20" s="12" t="s">
        <v>134</v>
      </c>
      <c r="R20" s="12" t="s">
        <v>144</v>
      </c>
      <c r="S20" s="12" t="s">
        <v>119</v>
      </c>
    </row>
    <row r="21" spans="1:19" ht="16.5" thickTop="1" thickBot="1" x14ac:dyDescent="0.3">
      <c r="A21" s="13" t="s">
        <v>19</v>
      </c>
      <c r="B21" s="12">
        <v>0</v>
      </c>
      <c r="C21" s="12">
        <f>C15*Common!$B$5</f>
        <v>14.8</v>
      </c>
      <c r="D21" s="12">
        <v>8</v>
      </c>
      <c r="E21" s="12">
        <v>15</v>
      </c>
      <c r="M21" s="21" t="s">
        <v>124</v>
      </c>
      <c r="N21" s="12" t="s">
        <v>157</v>
      </c>
      <c r="O21" s="12" t="s">
        <v>121</v>
      </c>
      <c r="P21" s="12" t="s">
        <v>149</v>
      </c>
      <c r="Q21" s="12" t="s">
        <v>151</v>
      </c>
      <c r="R21" s="12" t="s">
        <v>137</v>
      </c>
      <c r="S21" s="12" t="s">
        <v>119</v>
      </c>
    </row>
    <row r="22" spans="1:19" ht="15.75" thickTop="1" x14ac:dyDescent="0.25"/>
    <row r="27" spans="1:19" x14ac:dyDescent="0.25">
      <c r="I27">
        <v>150</v>
      </c>
      <c r="J27">
        <v>65</v>
      </c>
      <c r="K27">
        <v>230</v>
      </c>
      <c r="L27">
        <f>K27/(I27-J27)</f>
        <v>2.7058823529411766</v>
      </c>
      <c r="M27">
        <v>2.7</v>
      </c>
      <c r="N27">
        <f>K27/$M$27+J27</f>
        <v>150.18518518518516</v>
      </c>
    </row>
    <row r="28" spans="1:19" x14ac:dyDescent="0.25">
      <c r="I28">
        <v>155</v>
      </c>
      <c r="J28">
        <v>65</v>
      </c>
      <c r="K28">
        <v>242</v>
      </c>
      <c r="L28">
        <f t="shared" ref="L28:L33" si="5">K28/(I28-J28)</f>
        <v>2.6888888888888891</v>
      </c>
      <c r="M28">
        <v>2.68</v>
      </c>
      <c r="N28">
        <f t="shared" ref="N28:N33" si="6">K28/$M$27+J28</f>
        <v>154.62962962962962</v>
      </c>
    </row>
    <row r="29" spans="1:19" x14ac:dyDescent="0.25">
      <c r="I29">
        <v>159</v>
      </c>
      <c r="J29">
        <v>65</v>
      </c>
      <c r="K29">
        <v>256</v>
      </c>
      <c r="L29">
        <f t="shared" si="5"/>
        <v>2.7234042553191489</v>
      </c>
      <c r="N29">
        <f t="shared" si="6"/>
        <v>159.81481481481481</v>
      </c>
    </row>
    <row r="30" spans="1:19" x14ac:dyDescent="0.25">
      <c r="I30">
        <v>161</v>
      </c>
      <c r="J30">
        <v>65</v>
      </c>
      <c r="K30">
        <v>263</v>
      </c>
      <c r="L30">
        <f t="shared" si="5"/>
        <v>2.7395833333333335</v>
      </c>
      <c r="N30">
        <f t="shared" si="6"/>
        <v>162.40740740740739</v>
      </c>
    </row>
    <row r="31" spans="1:19" x14ac:dyDescent="0.25">
      <c r="I31">
        <v>166</v>
      </c>
      <c r="J31">
        <v>70</v>
      </c>
      <c r="K31">
        <v>263</v>
      </c>
      <c r="L31">
        <f t="shared" si="5"/>
        <v>2.7395833333333335</v>
      </c>
      <c r="N31">
        <f t="shared" si="6"/>
        <v>167.40740740740739</v>
      </c>
    </row>
    <row r="32" spans="1:19" x14ac:dyDescent="0.25">
      <c r="I32">
        <v>175</v>
      </c>
      <c r="J32">
        <v>70</v>
      </c>
      <c r="K32">
        <v>299</v>
      </c>
      <c r="L32">
        <f t="shared" si="5"/>
        <v>2.8476190476190477</v>
      </c>
      <c r="N32">
        <f t="shared" si="6"/>
        <v>180.74074074074073</v>
      </c>
    </row>
    <row r="33" spans="9:14" x14ac:dyDescent="0.25">
      <c r="I33">
        <v>177</v>
      </c>
      <c r="J33">
        <v>70</v>
      </c>
      <c r="K33">
        <v>306</v>
      </c>
      <c r="L33">
        <f t="shared" si="5"/>
        <v>2.8598130841121496</v>
      </c>
      <c r="N33">
        <f t="shared" si="6"/>
        <v>183.33333333333331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2"/>
  <sheetViews>
    <sheetView workbookViewId="0"/>
  </sheetViews>
  <sheetFormatPr defaultRowHeight="15" x14ac:dyDescent="0.25"/>
  <cols>
    <col min="1" max="1" width="10" customWidth="1"/>
    <col min="2" max="2" width="9" customWidth="1"/>
    <col min="3" max="3" width="11.28515625" customWidth="1"/>
    <col min="4" max="4" width="8.28515625" customWidth="1"/>
    <col min="5" max="5" width="9.42578125" customWidth="1"/>
    <col min="6" max="6" width="10.140625" customWidth="1"/>
    <col min="7" max="7" width="11.5703125" customWidth="1"/>
    <col min="8" max="8" width="6.85546875" customWidth="1"/>
    <col min="9" max="9" width="9" customWidth="1"/>
    <col min="10" max="10" width="10" customWidth="1"/>
    <col min="12" max="12" width="8.140625" customWidth="1"/>
    <col min="13" max="13" width="15" customWidth="1"/>
    <col min="14" max="14" width="19.140625" customWidth="1"/>
    <col min="15" max="15" width="16.7109375" customWidth="1"/>
    <col min="16" max="16" width="12.28515625" customWidth="1"/>
    <col min="17" max="17" width="13.5703125" customWidth="1"/>
    <col min="18" max="18" width="16" customWidth="1"/>
    <col min="19" max="19" width="17.42578125" customWidth="1"/>
  </cols>
  <sheetData>
    <row r="1" spans="1:19" x14ac:dyDescent="0.25">
      <c r="A1" t="s">
        <v>0</v>
      </c>
      <c r="B1" t="s">
        <v>13</v>
      </c>
      <c r="M1" t="s">
        <v>44</v>
      </c>
    </row>
    <row r="2" spans="1:19" x14ac:dyDescent="0.25">
      <c r="A2" t="s">
        <v>2</v>
      </c>
      <c r="B2" t="s">
        <v>239</v>
      </c>
    </row>
    <row r="3" spans="1:19" ht="15.75" thickBot="1" x14ac:dyDescent="0.3">
      <c r="M3" s="9" t="s">
        <v>243</v>
      </c>
      <c r="N3" s="12"/>
      <c r="O3" s="12"/>
      <c r="P3" s="12"/>
      <c r="Q3" s="12"/>
      <c r="R3" s="12"/>
      <c r="S3" s="12"/>
    </row>
    <row r="4" spans="1:19" ht="16.5" thickTop="1" thickBot="1" x14ac:dyDescent="0.3">
      <c r="B4" s="13" t="s">
        <v>35</v>
      </c>
      <c r="C4" s="19" t="s">
        <v>7</v>
      </c>
      <c r="D4" s="19" t="s">
        <v>8</v>
      </c>
      <c r="E4" s="19" t="s">
        <v>9</v>
      </c>
      <c r="F4" s="19" t="s">
        <v>10</v>
      </c>
      <c r="G4" s="19" t="s">
        <v>11</v>
      </c>
      <c r="M4" s="8" t="s">
        <v>244</v>
      </c>
      <c r="N4" s="12"/>
      <c r="O4" s="12"/>
      <c r="P4" s="12"/>
      <c r="Q4" s="12"/>
      <c r="R4" s="12"/>
      <c r="S4" s="12"/>
    </row>
    <row r="5" spans="1:19" ht="16.5" thickTop="1" thickBot="1" x14ac:dyDescent="0.3">
      <c r="A5" s="13" t="s">
        <v>4</v>
      </c>
      <c r="B5" s="20">
        <v>1.25</v>
      </c>
      <c r="C5" s="20">
        <f>B5*2</f>
        <v>2.5</v>
      </c>
      <c r="D5" s="20">
        <f>B5*3</f>
        <v>3.75</v>
      </c>
      <c r="E5" s="20">
        <f>B5*4</f>
        <v>5</v>
      </c>
      <c r="F5" s="20">
        <f>B5*5</f>
        <v>6.25</v>
      </c>
      <c r="G5" s="20">
        <f>B5*6</f>
        <v>7.5</v>
      </c>
      <c r="M5" s="22" t="s">
        <v>245</v>
      </c>
      <c r="N5" s="12"/>
      <c r="O5" s="12"/>
      <c r="P5" s="12"/>
      <c r="Q5" s="12"/>
      <c r="R5" s="12"/>
      <c r="S5" s="12"/>
    </row>
    <row r="6" spans="1:19" ht="16.5" thickTop="1" thickBot="1" x14ac:dyDescent="0.3">
      <c r="A6" s="13" t="s">
        <v>5</v>
      </c>
      <c r="B6" s="20">
        <v>1.8</v>
      </c>
      <c r="C6" s="20">
        <f t="shared" ref="C6:C7" si="0">B6*2</f>
        <v>3.6</v>
      </c>
      <c r="D6" s="20">
        <f t="shared" ref="D6:D7" si="1">B6*3</f>
        <v>5.4</v>
      </c>
      <c r="E6" s="20">
        <f t="shared" ref="E6:E7" si="2">B6*4</f>
        <v>7.2</v>
      </c>
      <c r="F6" s="20">
        <f t="shared" ref="F6:F7" si="3">B6*5</f>
        <v>9</v>
      </c>
      <c r="G6" s="20">
        <f t="shared" ref="G6:G7" si="4">B6*6</f>
        <v>10.8</v>
      </c>
      <c r="M6" s="21" t="s">
        <v>246</v>
      </c>
      <c r="N6" s="12"/>
      <c r="O6" s="12"/>
      <c r="P6" s="12"/>
      <c r="Q6" s="12"/>
      <c r="R6" s="12"/>
      <c r="S6" s="12"/>
    </row>
    <row r="7" spans="1:19" ht="16.5" thickTop="1" thickBot="1" x14ac:dyDescent="0.3">
      <c r="A7" s="13" t="s">
        <v>6</v>
      </c>
      <c r="B7" s="20">
        <v>0.5</v>
      </c>
      <c r="C7" s="20">
        <f t="shared" si="0"/>
        <v>1</v>
      </c>
      <c r="D7" s="20">
        <f t="shared" si="1"/>
        <v>1.5</v>
      </c>
      <c r="E7" s="20">
        <f t="shared" si="2"/>
        <v>2</v>
      </c>
      <c r="F7" s="20">
        <f t="shared" si="3"/>
        <v>2.5</v>
      </c>
      <c r="G7" s="20">
        <f t="shared" si="4"/>
        <v>3</v>
      </c>
    </row>
    <row r="8" spans="1:19" ht="15.75" thickTop="1" x14ac:dyDescent="0.25"/>
    <row r="9" spans="1:19" x14ac:dyDescent="0.25">
      <c r="A9" t="s">
        <v>36</v>
      </c>
      <c r="B9">
        <v>10</v>
      </c>
    </row>
    <row r="10" spans="1:19" ht="15.75" thickBot="1" x14ac:dyDescent="0.3">
      <c r="A10" t="s">
        <v>37</v>
      </c>
      <c r="B10">
        <v>2</v>
      </c>
    </row>
    <row r="11" spans="1:19" ht="16.5" thickTop="1" thickBot="1" x14ac:dyDescent="0.3">
      <c r="M11" s="6" t="s">
        <v>100</v>
      </c>
      <c r="N11" s="13" t="s">
        <v>23</v>
      </c>
      <c r="O11" s="13" t="s">
        <v>24</v>
      </c>
      <c r="P11" s="13" t="s">
        <v>25</v>
      </c>
      <c r="Q11" s="13" t="s">
        <v>26</v>
      </c>
      <c r="R11" s="13" t="s">
        <v>27</v>
      </c>
      <c r="S11" s="13" t="s">
        <v>28</v>
      </c>
    </row>
    <row r="12" spans="1:19" ht="16.5" thickTop="1" thickBot="1" x14ac:dyDescent="0.3">
      <c r="B12" s="13" t="s">
        <v>35</v>
      </c>
      <c r="C12" s="13" t="s">
        <v>38</v>
      </c>
      <c r="D12" s="13">
        <v>1</v>
      </c>
      <c r="E12" s="13">
        <v>10</v>
      </c>
      <c r="F12" s="13">
        <v>12</v>
      </c>
      <c r="M12" t="s">
        <v>240</v>
      </c>
      <c r="N12" s="12" t="s">
        <v>30</v>
      </c>
      <c r="O12" s="12" t="s">
        <v>30</v>
      </c>
      <c r="P12" s="12" t="s">
        <v>81</v>
      </c>
      <c r="Q12" s="12" t="s">
        <v>78</v>
      </c>
      <c r="R12" s="12" t="s">
        <v>131</v>
      </c>
      <c r="S12" s="12" t="s">
        <v>79</v>
      </c>
    </row>
    <row r="13" spans="1:19" ht="16.5" thickTop="1" thickBot="1" x14ac:dyDescent="0.3">
      <c r="A13" s="13" t="s">
        <v>12</v>
      </c>
      <c r="B13" s="12">
        <v>16</v>
      </c>
      <c r="C13" s="12">
        <f>B13+$B$9*($B$10+1)*B5</f>
        <v>53.5</v>
      </c>
      <c r="D13" s="12">
        <v>20</v>
      </c>
      <c r="E13" s="12">
        <v>53</v>
      </c>
      <c r="F13" s="12">
        <v>61</v>
      </c>
      <c r="M13" s="8" t="s">
        <v>49</v>
      </c>
      <c r="N13" s="12" t="s">
        <v>241</v>
      </c>
      <c r="O13" s="12" t="s">
        <v>103</v>
      </c>
      <c r="P13" s="12" t="s">
        <v>63</v>
      </c>
      <c r="Q13" s="12" t="s">
        <v>103</v>
      </c>
      <c r="R13" s="12" t="s">
        <v>133</v>
      </c>
      <c r="S13" s="12" t="s">
        <v>64</v>
      </c>
    </row>
    <row r="14" spans="1:19" ht="16.5" thickTop="1" thickBot="1" x14ac:dyDescent="0.3">
      <c r="A14" s="13" t="s">
        <v>13</v>
      </c>
      <c r="B14" s="12">
        <v>22</v>
      </c>
      <c r="C14" s="12">
        <f>B14+$B$9*($B$10+1)*B6</f>
        <v>76</v>
      </c>
      <c r="D14" s="12">
        <v>27</v>
      </c>
      <c r="E14" s="12">
        <v>76</v>
      </c>
      <c r="F14" s="12">
        <v>87</v>
      </c>
      <c r="M14" s="8" t="s">
        <v>50</v>
      </c>
      <c r="N14" s="12" t="s">
        <v>147</v>
      </c>
      <c r="O14" s="12" t="s">
        <v>135</v>
      </c>
      <c r="P14" s="12" t="s">
        <v>134</v>
      </c>
      <c r="Q14" s="12" t="s">
        <v>132</v>
      </c>
      <c r="R14" s="12" t="s">
        <v>133</v>
      </c>
      <c r="S14" s="12" t="s">
        <v>64</v>
      </c>
    </row>
    <row r="15" spans="1:19" ht="16.5" thickTop="1" thickBot="1" x14ac:dyDescent="0.3">
      <c r="A15" s="13" t="s">
        <v>1</v>
      </c>
      <c r="B15" s="12">
        <v>15</v>
      </c>
      <c r="C15" s="12">
        <f>B15+$B$9*($B$10+1)*B7</f>
        <v>30</v>
      </c>
      <c r="D15" s="12">
        <v>17</v>
      </c>
      <c r="E15" s="12">
        <v>30</v>
      </c>
      <c r="F15" s="12">
        <v>33</v>
      </c>
      <c r="M15" s="22" t="s">
        <v>51</v>
      </c>
      <c r="N15" s="12" t="s">
        <v>159</v>
      </c>
      <c r="O15" s="12" t="s">
        <v>134</v>
      </c>
      <c r="P15" s="12" t="s">
        <v>135</v>
      </c>
      <c r="Q15" s="12" t="s">
        <v>136</v>
      </c>
      <c r="R15" s="12" t="s">
        <v>63</v>
      </c>
      <c r="S15" s="12" t="s">
        <v>64</v>
      </c>
    </row>
    <row r="16" spans="1:19" ht="16.5" thickTop="1" thickBot="1" x14ac:dyDescent="0.3">
      <c r="A16" s="13" t="s">
        <v>14</v>
      </c>
      <c r="B16" s="12">
        <v>166</v>
      </c>
      <c r="C16" s="12">
        <f>ROUNDDOWN(B16+C13*Common!$B$1,0)</f>
        <v>1129</v>
      </c>
      <c r="D16" s="12">
        <v>519</v>
      </c>
      <c r="E16" s="12">
        <v>1126</v>
      </c>
      <c r="F16" s="12">
        <v>1261</v>
      </c>
      <c r="M16" s="22" t="s">
        <v>52</v>
      </c>
      <c r="N16" s="12" t="s">
        <v>188</v>
      </c>
      <c r="O16" s="12" t="s">
        <v>137</v>
      </c>
      <c r="P16" s="12" t="s">
        <v>147</v>
      </c>
      <c r="Q16" s="12" t="s">
        <v>138</v>
      </c>
      <c r="R16" s="12" t="s">
        <v>131</v>
      </c>
      <c r="S16" s="12" t="s">
        <v>141</v>
      </c>
    </row>
    <row r="17" spans="1:19" ht="16.5" thickTop="1" thickBot="1" x14ac:dyDescent="0.3">
      <c r="A17" s="13" t="s">
        <v>15</v>
      </c>
      <c r="B17" s="12">
        <v>28</v>
      </c>
      <c r="C17" s="12">
        <f>ROUND(B17+C14+C15*Common!$B$2,0)</f>
        <v>116</v>
      </c>
      <c r="D17" s="12">
        <v>51</v>
      </c>
      <c r="E17" s="12">
        <v>105</v>
      </c>
      <c r="F17" s="12">
        <v>117</v>
      </c>
      <c r="M17" s="22" t="s">
        <v>53</v>
      </c>
      <c r="N17" s="12" t="s">
        <v>149</v>
      </c>
      <c r="O17" s="12" t="s">
        <v>143</v>
      </c>
      <c r="P17" s="12" t="s">
        <v>242</v>
      </c>
      <c r="Q17" s="12" t="s">
        <v>136</v>
      </c>
      <c r="R17" s="12" t="s">
        <v>135</v>
      </c>
      <c r="S17" s="12" t="s">
        <v>141</v>
      </c>
    </row>
    <row r="18" spans="1:19" ht="16.5" thickTop="1" thickBot="1" x14ac:dyDescent="0.3">
      <c r="A18" s="13" t="s">
        <v>16</v>
      </c>
      <c r="B18" s="12">
        <v>0</v>
      </c>
      <c r="C18" s="12">
        <f>ROUND(B18+C14*Common!$B$3,0)</f>
        <v>182</v>
      </c>
      <c r="D18" s="12">
        <v>66</v>
      </c>
      <c r="E18" s="12">
        <v>182</v>
      </c>
      <c r="F18" s="12">
        <v>208</v>
      </c>
      <c r="M18" s="21" t="s">
        <v>54</v>
      </c>
      <c r="N18" s="12" t="s">
        <v>189</v>
      </c>
      <c r="O18" s="12" t="s">
        <v>160</v>
      </c>
      <c r="P18" s="12" t="s">
        <v>151</v>
      </c>
      <c r="Q18" s="12" t="s">
        <v>152</v>
      </c>
      <c r="R18" s="12" t="s">
        <v>132</v>
      </c>
      <c r="S18" s="12" t="s">
        <v>141</v>
      </c>
    </row>
    <row r="19" spans="1:19" ht="16.5" thickTop="1" thickBot="1" x14ac:dyDescent="0.3">
      <c r="A19" s="13" t="s">
        <v>17</v>
      </c>
      <c r="B19" s="15">
        <v>0</v>
      </c>
      <c r="C19" s="16">
        <f>B19+C13/7+C15/14</f>
        <v>9.7857142857142865</v>
      </c>
      <c r="D19" s="16">
        <v>3</v>
      </c>
      <c r="E19" s="16">
        <v>9</v>
      </c>
      <c r="F19" s="16">
        <v>10</v>
      </c>
      <c r="G19" s="3"/>
      <c r="H19" s="3"/>
      <c r="I19" s="3"/>
      <c r="M19" s="21" t="s">
        <v>55</v>
      </c>
      <c r="N19" s="12" t="s">
        <v>190</v>
      </c>
      <c r="O19" s="12" t="s">
        <v>154</v>
      </c>
      <c r="P19" s="12" t="s">
        <v>118</v>
      </c>
      <c r="Q19" s="12" t="s">
        <v>147</v>
      </c>
      <c r="R19" s="12" t="s">
        <v>135</v>
      </c>
      <c r="S19" s="12" t="s">
        <v>119</v>
      </c>
    </row>
    <row r="20" spans="1:19" ht="16.5" thickTop="1" thickBot="1" x14ac:dyDescent="0.3">
      <c r="A20" s="13" t="s">
        <v>18</v>
      </c>
      <c r="B20" s="12">
        <v>0</v>
      </c>
      <c r="C20" s="12">
        <f>ROUND(C14*Common!$B$4,0)</f>
        <v>8</v>
      </c>
      <c r="D20" s="12">
        <v>3</v>
      </c>
      <c r="E20" s="12">
        <v>8</v>
      </c>
      <c r="F20" s="12">
        <v>9</v>
      </c>
      <c r="M20" s="21" t="s">
        <v>123</v>
      </c>
      <c r="N20" s="12" t="s">
        <v>165</v>
      </c>
      <c r="O20" s="12" t="s">
        <v>164</v>
      </c>
      <c r="P20" s="12" t="s">
        <v>121</v>
      </c>
      <c r="Q20" s="12" t="s">
        <v>134</v>
      </c>
      <c r="R20" s="12" t="s">
        <v>145</v>
      </c>
      <c r="S20" s="12" t="s">
        <v>119</v>
      </c>
    </row>
    <row r="21" spans="1:19" ht="16.5" thickTop="1" thickBot="1" x14ac:dyDescent="0.3">
      <c r="A21" s="13" t="s">
        <v>19</v>
      </c>
      <c r="B21" s="12">
        <v>0</v>
      </c>
      <c r="C21" s="12">
        <f>C15*Common!$B$5</f>
        <v>12</v>
      </c>
      <c r="D21" s="12">
        <v>7</v>
      </c>
      <c r="E21" s="12">
        <v>12</v>
      </c>
      <c r="F21" s="12">
        <v>13</v>
      </c>
      <c r="M21" s="21" t="s">
        <v>124</v>
      </c>
      <c r="N21" s="12" t="s">
        <v>157</v>
      </c>
      <c r="O21" s="12" t="s">
        <v>167</v>
      </c>
      <c r="P21" s="12" t="s">
        <v>149</v>
      </c>
      <c r="Q21" s="12" t="s">
        <v>137</v>
      </c>
      <c r="R21" s="12" t="s">
        <v>135</v>
      </c>
      <c r="S21" s="12" t="s">
        <v>119</v>
      </c>
    </row>
    <row r="22" spans="1:19" ht="15.75" thickTop="1" x14ac:dyDescent="0.25"/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2"/>
  <sheetViews>
    <sheetView workbookViewId="0">
      <selection activeCell="E10" sqref="E10"/>
    </sheetView>
  </sheetViews>
  <sheetFormatPr defaultRowHeight="15" x14ac:dyDescent="0.25"/>
  <cols>
    <col min="1" max="1" width="10" customWidth="1"/>
    <col min="2" max="3" width="9.140625" customWidth="1"/>
    <col min="4" max="4" width="7.7109375" customWidth="1"/>
    <col min="5" max="5" width="10" customWidth="1"/>
    <col min="6" max="6" width="10.7109375" customWidth="1"/>
    <col min="7" max="7" width="12.5703125" customWidth="1"/>
    <col min="8" max="8" width="6.85546875" customWidth="1"/>
    <col min="9" max="9" width="9" customWidth="1"/>
    <col min="10" max="10" width="10" customWidth="1"/>
    <col min="12" max="12" width="8.140625" customWidth="1"/>
    <col min="13" max="13" width="18.140625" customWidth="1"/>
    <col min="14" max="14" width="21" customWidth="1"/>
    <col min="15" max="15" width="13.5703125" customWidth="1"/>
    <col min="16" max="16" width="17.7109375" customWidth="1"/>
    <col min="17" max="17" width="13.5703125" customWidth="1"/>
    <col min="18" max="18" width="16" customWidth="1"/>
    <col min="19" max="19" width="14" customWidth="1"/>
  </cols>
  <sheetData>
    <row r="1" spans="1:19" x14ac:dyDescent="0.25">
      <c r="A1" t="s">
        <v>0</v>
      </c>
      <c r="B1" t="s">
        <v>76</v>
      </c>
      <c r="M1" t="s">
        <v>44</v>
      </c>
    </row>
    <row r="2" spans="1:19" x14ac:dyDescent="0.25">
      <c r="A2" t="s">
        <v>2</v>
      </c>
      <c r="B2" t="s">
        <v>77</v>
      </c>
    </row>
    <row r="3" spans="1:19" ht="15.75" thickBot="1" x14ac:dyDescent="0.3">
      <c r="M3" s="9" t="s">
        <v>168</v>
      </c>
      <c r="N3" s="12" t="s">
        <v>58</v>
      </c>
      <c r="O3" s="12">
        <f>B9*39.6</f>
        <v>396</v>
      </c>
      <c r="P3" s="12"/>
      <c r="Q3" s="12"/>
      <c r="R3" s="12" t="s">
        <v>226</v>
      </c>
      <c r="S3" s="12"/>
    </row>
    <row r="4" spans="1:19" ht="16.5" thickTop="1" thickBot="1" x14ac:dyDescent="0.3">
      <c r="B4" s="13" t="s">
        <v>35</v>
      </c>
      <c r="C4" s="19" t="s">
        <v>7</v>
      </c>
      <c r="D4" s="19" t="s">
        <v>8</v>
      </c>
      <c r="E4" s="19" t="s">
        <v>9</v>
      </c>
      <c r="F4" s="19" t="s">
        <v>10</v>
      </c>
      <c r="G4" s="19" t="s">
        <v>11</v>
      </c>
      <c r="M4" s="8" t="s">
        <v>169</v>
      </c>
      <c r="N4" s="12" t="s">
        <v>58</v>
      </c>
      <c r="O4" s="12">
        <f>10.56*B9</f>
        <v>105.60000000000001</v>
      </c>
      <c r="P4" s="12"/>
      <c r="Q4" s="12"/>
      <c r="R4" s="12" t="s">
        <v>227</v>
      </c>
      <c r="S4" s="12"/>
    </row>
    <row r="5" spans="1:19" ht="16.5" thickTop="1" thickBot="1" x14ac:dyDescent="0.3">
      <c r="A5" s="13" t="s">
        <v>4</v>
      </c>
      <c r="B5" s="23">
        <v>0.75</v>
      </c>
      <c r="C5" s="23">
        <f>B5*2</f>
        <v>1.5</v>
      </c>
      <c r="D5" s="23">
        <f>B5*3</f>
        <v>2.25</v>
      </c>
      <c r="E5" s="23">
        <f>B5*4</f>
        <v>3</v>
      </c>
      <c r="F5" s="23">
        <f>B5*5</f>
        <v>3.75</v>
      </c>
      <c r="G5" s="23">
        <f>B5*6</f>
        <v>4.5</v>
      </c>
      <c r="M5" s="22" t="s">
        <v>170</v>
      </c>
      <c r="N5" s="12" t="s">
        <v>58</v>
      </c>
      <c r="O5" s="12">
        <f>B9*11</f>
        <v>110</v>
      </c>
      <c r="P5" s="12" t="s">
        <v>222</v>
      </c>
      <c r="Q5" s="12">
        <f>B9</f>
        <v>10</v>
      </c>
      <c r="R5" s="12" t="s">
        <v>223</v>
      </c>
      <c r="S5" s="12"/>
    </row>
    <row r="6" spans="1:19" ht="16.5" thickTop="1" thickBot="1" x14ac:dyDescent="0.3">
      <c r="A6" s="13" t="s">
        <v>5</v>
      </c>
      <c r="B6" s="23">
        <v>1.6</v>
      </c>
      <c r="C6" s="23">
        <f t="shared" ref="C6:C7" si="0">B6*2</f>
        <v>3.2</v>
      </c>
      <c r="D6" s="23">
        <f t="shared" ref="D6:D7" si="1">B6*3</f>
        <v>4.8000000000000007</v>
      </c>
      <c r="E6" s="23">
        <f t="shared" ref="E6:E7" si="2">B6*4</f>
        <v>6.4</v>
      </c>
      <c r="F6" s="23">
        <f t="shared" ref="F6:F7" si="3">B6*5</f>
        <v>8</v>
      </c>
      <c r="G6" s="23">
        <f t="shared" ref="G6:G7" si="4">B6*6</f>
        <v>9.6000000000000014</v>
      </c>
      <c r="M6" s="21" t="s">
        <v>171</v>
      </c>
      <c r="N6" s="12" t="s">
        <v>225</v>
      </c>
      <c r="O6" s="12">
        <f>B9*0.5</f>
        <v>5</v>
      </c>
      <c r="P6" s="12"/>
      <c r="Q6" s="12"/>
      <c r="R6" s="12" t="s">
        <v>224</v>
      </c>
      <c r="S6" s="12"/>
    </row>
    <row r="7" spans="1:19" ht="16.5" thickTop="1" thickBot="1" x14ac:dyDescent="0.3">
      <c r="A7" s="13" t="s">
        <v>6</v>
      </c>
      <c r="B7" s="23">
        <v>0.75</v>
      </c>
      <c r="C7" s="23">
        <f t="shared" si="0"/>
        <v>1.5</v>
      </c>
      <c r="D7" s="23">
        <f t="shared" si="1"/>
        <v>2.25</v>
      </c>
      <c r="E7" s="23">
        <f t="shared" si="2"/>
        <v>3</v>
      </c>
      <c r="F7" s="23">
        <f t="shared" si="3"/>
        <v>3.75</v>
      </c>
      <c r="G7" s="23">
        <f t="shared" si="4"/>
        <v>4.5</v>
      </c>
    </row>
    <row r="8" spans="1:19" ht="15.75" thickTop="1" x14ac:dyDescent="0.25"/>
    <row r="9" spans="1:19" x14ac:dyDescent="0.25">
      <c r="A9" t="s">
        <v>36</v>
      </c>
      <c r="B9">
        <v>10</v>
      </c>
    </row>
    <row r="10" spans="1:19" ht="15.75" thickBot="1" x14ac:dyDescent="0.3">
      <c r="A10" t="s">
        <v>37</v>
      </c>
      <c r="B10">
        <v>1</v>
      </c>
    </row>
    <row r="11" spans="1:19" ht="16.5" thickTop="1" thickBot="1" x14ac:dyDescent="0.3">
      <c r="M11" s="6" t="s">
        <v>100</v>
      </c>
      <c r="N11" s="13" t="s">
        <v>23</v>
      </c>
      <c r="O11" s="13" t="s">
        <v>24</v>
      </c>
      <c r="P11" s="13" t="s">
        <v>25</v>
      </c>
      <c r="Q11" s="13" t="s">
        <v>26</v>
      </c>
      <c r="R11" s="13" t="s">
        <v>27</v>
      </c>
      <c r="S11" s="13" t="s">
        <v>28</v>
      </c>
    </row>
    <row r="12" spans="1:19" ht="16.5" thickTop="1" thickBot="1" x14ac:dyDescent="0.3">
      <c r="B12" s="13" t="s">
        <v>35</v>
      </c>
      <c r="C12" s="13" t="s">
        <v>38</v>
      </c>
      <c r="D12" s="13">
        <v>1</v>
      </c>
      <c r="E12" s="13">
        <v>10</v>
      </c>
      <c r="M12" s="4" t="s">
        <v>22</v>
      </c>
      <c r="N12" s="12"/>
      <c r="O12" s="12"/>
      <c r="P12" s="12"/>
      <c r="Q12" s="12"/>
      <c r="R12" s="12"/>
      <c r="S12" s="12"/>
    </row>
    <row r="13" spans="1:19" ht="16.5" thickTop="1" thickBot="1" x14ac:dyDescent="0.3">
      <c r="A13" s="13" t="s">
        <v>12</v>
      </c>
      <c r="B13" s="12">
        <v>17</v>
      </c>
      <c r="C13" s="12">
        <f>B13+$B$9*($B$10+1)*B5</f>
        <v>32</v>
      </c>
      <c r="D13" s="12">
        <v>18</v>
      </c>
      <c r="E13" s="12">
        <v>32</v>
      </c>
      <c r="M13" s="8" t="s">
        <v>49</v>
      </c>
      <c r="N13" s="12" t="s">
        <v>132</v>
      </c>
      <c r="O13" s="12" t="s">
        <v>136</v>
      </c>
      <c r="P13" s="12" t="s">
        <v>133</v>
      </c>
      <c r="Q13" s="12" t="s">
        <v>133</v>
      </c>
      <c r="R13" s="12" t="s">
        <v>83</v>
      </c>
      <c r="S13" s="12" t="s">
        <v>64</v>
      </c>
    </row>
    <row r="14" spans="1:19" ht="16.5" thickTop="1" thickBot="1" x14ac:dyDescent="0.3">
      <c r="A14" s="13" t="s">
        <v>13</v>
      </c>
      <c r="B14" s="12">
        <v>21</v>
      </c>
      <c r="C14" s="12">
        <f>B14+$B$9*($B$10+1)*B6</f>
        <v>53</v>
      </c>
      <c r="D14" s="12">
        <v>24</v>
      </c>
      <c r="E14" s="12">
        <v>53</v>
      </c>
      <c r="M14" s="8" t="s">
        <v>50</v>
      </c>
      <c r="N14" s="12" t="s">
        <v>147</v>
      </c>
      <c r="O14" s="12" t="s">
        <v>158</v>
      </c>
      <c r="P14" s="12" t="s">
        <v>134</v>
      </c>
      <c r="Q14" s="12" t="s">
        <v>63</v>
      </c>
      <c r="R14" s="12" t="s">
        <v>131</v>
      </c>
      <c r="S14" s="12" t="s">
        <v>64</v>
      </c>
    </row>
    <row r="15" spans="1:19" ht="16.5" thickTop="1" thickBot="1" x14ac:dyDescent="0.3">
      <c r="A15" s="13" t="s">
        <v>1</v>
      </c>
      <c r="B15" s="12">
        <v>15</v>
      </c>
      <c r="C15" s="12">
        <f>B15+$B$9*($B$10+1)*B7</f>
        <v>30</v>
      </c>
      <c r="D15" s="12">
        <v>16</v>
      </c>
      <c r="E15" s="12">
        <v>30</v>
      </c>
      <c r="M15" s="22" t="s">
        <v>51</v>
      </c>
      <c r="N15" s="12" t="s">
        <v>159</v>
      </c>
      <c r="O15" s="12" t="s">
        <v>137</v>
      </c>
      <c r="P15" s="12" t="s">
        <v>132</v>
      </c>
      <c r="Q15" s="12" t="s">
        <v>136</v>
      </c>
      <c r="R15" s="12" t="s">
        <v>133</v>
      </c>
      <c r="S15" s="12" t="s">
        <v>141</v>
      </c>
    </row>
    <row r="16" spans="1:19" ht="16.5" thickTop="1" thickBot="1" x14ac:dyDescent="0.3">
      <c r="A16" s="13" t="s">
        <v>14</v>
      </c>
      <c r="B16" s="12">
        <v>159</v>
      </c>
      <c r="C16" s="12">
        <f>ROUNDDOWN(B16+C13*Common!$B$1,0)</f>
        <v>735</v>
      </c>
      <c r="D16" s="12">
        <v>492</v>
      </c>
      <c r="E16" s="12">
        <v>735</v>
      </c>
      <c r="M16" s="22" t="s">
        <v>52</v>
      </c>
      <c r="N16" s="12" t="s">
        <v>159</v>
      </c>
      <c r="O16" s="12" t="s">
        <v>151</v>
      </c>
      <c r="P16" s="12" t="s">
        <v>115</v>
      </c>
      <c r="Q16" s="12" t="s">
        <v>132</v>
      </c>
      <c r="R16" s="12" t="s">
        <v>136</v>
      </c>
      <c r="S16" s="12" t="s">
        <v>141</v>
      </c>
    </row>
    <row r="17" spans="1:19" ht="16.5" thickTop="1" thickBot="1" x14ac:dyDescent="0.3">
      <c r="A17" s="13" t="s">
        <v>15</v>
      </c>
      <c r="B17" s="12">
        <v>15</v>
      </c>
      <c r="C17" s="12">
        <f>ROUND(B17+C14+C15*Common!$B$2,0)</f>
        <v>80</v>
      </c>
      <c r="D17" s="12">
        <v>46</v>
      </c>
      <c r="E17" s="12">
        <v>80</v>
      </c>
      <c r="M17" s="22" t="s">
        <v>53</v>
      </c>
      <c r="N17" s="12" t="s">
        <v>160</v>
      </c>
      <c r="O17" s="12" t="s">
        <v>154</v>
      </c>
      <c r="P17" s="12" t="s">
        <v>138</v>
      </c>
      <c r="Q17" s="12" t="s">
        <v>132</v>
      </c>
      <c r="R17" s="12" t="s">
        <v>83</v>
      </c>
      <c r="S17" s="12" t="s">
        <v>141</v>
      </c>
    </row>
    <row r="18" spans="1:19" ht="16.5" thickTop="1" thickBot="1" x14ac:dyDescent="0.3">
      <c r="A18" s="13" t="s">
        <v>16</v>
      </c>
      <c r="B18" s="12">
        <v>0</v>
      </c>
      <c r="C18" s="12">
        <f>ROUND(B18+C14*Common!$B$3,0)</f>
        <v>127</v>
      </c>
      <c r="D18" s="12">
        <v>58</v>
      </c>
      <c r="E18" s="12">
        <v>127</v>
      </c>
      <c r="M18" s="21" t="s">
        <v>54</v>
      </c>
      <c r="N18" s="12" t="s">
        <v>126</v>
      </c>
      <c r="O18" s="12" t="s">
        <v>149</v>
      </c>
      <c r="P18" s="12" t="s">
        <v>151</v>
      </c>
      <c r="Q18" s="12" t="s">
        <v>132</v>
      </c>
      <c r="R18" s="12" t="s">
        <v>161</v>
      </c>
      <c r="S18" s="12" t="s">
        <v>162</v>
      </c>
    </row>
    <row r="19" spans="1:19" ht="16.5" thickTop="1" thickBot="1" x14ac:dyDescent="0.3">
      <c r="A19" s="13" t="s">
        <v>17</v>
      </c>
      <c r="B19" s="17">
        <v>0</v>
      </c>
      <c r="C19" s="18">
        <f>B19+C13/7+C15/14</f>
        <v>6.7142857142857135</v>
      </c>
      <c r="D19" s="18">
        <v>2</v>
      </c>
      <c r="E19" s="18">
        <v>5</v>
      </c>
      <c r="F19" s="3"/>
      <c r="G19" s="3"/>
      <c r="H19" s="3"/>
      <c r="I19" s="3"/>
      <c r="M19" s="21" t="s">
        <v>55</v>
      </c>
      <c r="N19" s="12" t="s">
        <v>157</v>
      </c>
      <c r="O19" s="12" t="s">
        <v>163</v>
      </c>
      <c r="P19" s="12" t="s">
        <v>156</v>
      </c>
      <c r="Q19" s="12" t="s">
        <v>158</v>
      </c>
      <c r="R19" s="12" t="s">
        <v>158</v>
      </c>
      <c r="S19" s="12" t="s">
        <v>162</v>
      </c>
    </row>
    <row r="20" spans="1:19" ht="16.5" thickTop="1" thickBot="1" x14ac:dyDescent="0.3">
      <c r="A20" s="13" t="s">
        <v>18</v>
      </c>
      <c r="B20" s="12">
        <v>0</v>
      </c>
      <c r="C20" s="12">
        <f>ROUND(C14*Common!$B$4,0)</f>
        <v>5</v>
      </c>
      <c r="D20" s="12">
        <v>2</v>
      </c>
      <c r="E20" s="12">
        <v>5</v>
      </c>
      <c r="M20" s="21" t="s">
        <v>123</v>
      </c>
      <c r="N20" s="12" t="s">
        <v>164</v>
      </c>
      <c r="O20" s="12" t="s">
        <v>165</v>
      </c>
      <c r="P20" s="12" t="s">
        <v>166</v>
      </c>
      <c r="Q20" s="12" t="s">
        <v>117</v>
      </c>
      <c r="R20" s="12" t="s">
        <v>147</v>
      </c>
      <c r="S20" s="12" t="s">
        <v>162</v>
      </c>
    </row>
    <row r="21" spans="1:19" ht="16.5" thickTop="1" thickBot="1" x14ac:dyDescent="0.3">
      <c r="A21" s="13" t="s">
        <v>19</v>
      </c>
      <c r="B21" s="12">
        <v>0</v>
      </c>
      <c r="C21" s="12">
        <f>C15*Common!$B$5</f>
        <v>12</v>
      </c>
      <c r="D21" s="12">
        <v>6</v>
      </c>
      <c r="E21" s="12">
        <v>12</v>
      </c>
      <c r="M21" s="21" t="s">
        <v>124</v>
      </c>
      <c r="N21" s="12" t="s">
        <v>167</v>
      </c>
      <c r="O21" s="12" t="s">
        <v>120</v>
      </c>
      <c r="P21" s="12" t="s">
        <v>149</v>
      </c>
      <c r="Q21" s="12" t="s">
        <v>137</v>
      </c>
      <c r="R21" s="12" t="s">
        <v>115</v>
      </c>
      <c r="S21" s="12" t="s">
        <v>162</v>
      </c>
    </row>
    <row r="22" spans="1:19" ht="15.75" thickTop="1" x14ac:dyDescent="0.25"/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2"/>
  <sheetViews>
    <sheetView workbookViewId="0">
      <selection activeCell="P8" sqref="P8"/>
    </sheetView>
  </sheetViews>
  <sheetFormatPr defaultRowHeight="15" x14ac:dyDescent="0.25"/>
  <cols>
    <col min="1" max="1" width="10" customWidth="1"/>
    <col min="2" max="2" width="12" customWidth="1"/>
    <col min="3" max="3" width="10.42578125" customWidth="1"/>
    <col min="4" max="4" width="8.28515625" customWidth="1"/>
    <col min="5" max="5" width="7.85546875" customWidth="1"/>
    <col min="6" max="6" width="10.28515625" customWidth="1"/>
    <col min="7" max="7" width="10.5703125" customWidth="1"/>
    <col min="8" max="8" width="6.85546875" customWidth="1"/>
    <col min="9" max="9" width="9" customWidth="1"/>
    <col min="10" max="10" width="10" customWidth="1"/>
    <col min="12" max="12" width="8.140625" customWidth="1"/>
    <col min="13" max="13" width="15.5703125" customWidth="1"/>
    <col min="14" max="14" width="19.140625" customWidth="1"/>
    <col min="15" max="15" width="13.5703125" customWidth="1"/>
    <col min="16" max="16" width="12.28515625" customWidth="1"/>
    <col min="17" max="17" width="13.5703125" customWidth="1"/>
    <col min="18" max="18" width="16" customWidth="1"/>
    <col min="19" max="19" width="14.28515625" customWidth="1"/>
  </cols>
  <sheetData>
    <row r="1" spans="1:19" x14ac:dyDescent="0.25">
      <c r="A1" t="s">
        <v>0</v>
      </c>
      <c r="B1" t="s">
        <v>13</v>
      </c>
      <c r="M1" t="s">
        <v>44</v>
      </c>
    </row>
    <row r="2" spans="1:19" x14ac:dyDescent="0.25">
      <c r="A2" t="s">
        <v>2</v>
      </c>
      <c r="B2" t="s">
        <v>184</v>
      </c>
    </row>
    <row r="3" spans="1:19" ht="15.75" thickBot="1" x14ac:dyDescent="0.3">
      <c r="M3" s="9" t="s">
        <v>180</v>
      </c>
      <c r="N3" s="12" t="s">
        <v>58</v>
      </c>
      <c r="O3" s="12">
        <f>B9*17.6</f>
        <v>176</v>
      </c>
      <c r="P3" s="12"/>
      <c r="Q3" s="12"/>
      <c r="R3" s="12" t="s">
        <v>186</v>
      </c>
      <c r="S3" s="12"/>
    </row>
    <row r="4" spans="1:19" ht="16.5" thickTop="1" thickBot="1" x14ac:dyDescent="0.3">
      <c r="B4" s="13" t="s">
        <v>35</v>
      </c>
      <c r="C4" s="19" t="s">
        <v>7</v>
      </c>
      <c r="D4" s="19" t="s">
        <v>8</v>
      </c>
      <c r="E4" s="19" t="s">
        <v>9</v>
      </c>
      <c r="F4" s="19" t="s">
        <v>10</v>
      </c>
      <c r="G4" s="19" t="s">
        <v>11</v>
      </c>
      <c r="M4" s="8" t="s">
        <v>181</v>
      </c>
      <c r="N4" s="12" t="s">
        <v>58</v>
      </c>
      <c r="O4" s="12">
        <f>8.8*B9</f>
        <v>88</v>
      </c>
      <c r="P4" s="12"/>
      <c r="Q4" s="12"/>
      <c r="R4" s="12" t="s">
        <v>185</v>
      </c>
      <c r="S4" s="12"/>
    </row>
    <row r="5" spans="1:19" ht="16.5" thickTop="1" thickBot="1" x14ac:dyDescent="0.3">
      <c r="A5" s="13" t="s">
        <v>4</v>
      </c>
      <c r="B5" s="20">
        <v>1.1499999999999999</v>
      </c>
      <c r="C5" s="20">
        <f>B5*2</f>
        <v>2.2999999999999998</v>
      </c>
      <c r="D5" s="20">
        <f>B5*3</f>
        <v>3.4499999999999997</v>
      </c>
      <c r="E5" s="20">
        <f>B5*4</f>
        <v>4.5999999999999996</v>
      </c>
      <c r="F5" s="20">
        <f>B5*5</f>
        <v>5.75</v>
      </c>
      <c r="G5" s="20">
        <f>B5*6</f>
        <v>6.8999999999999995</v>
      </c>
      <c r="M5" s="22" t="s">
        <v>182</v>
      </c>
      <c r="N5" s="12" t="s">
        <v>211</v>
      </c>
      <c r="O5" s="12">
        <f>B9*16.5</f>
        <v>165</v>
      </c>
      <c r="P5" s="12" t="s">
        <v>229</v>
      </c>
      <c r="Q5" s="12">
        <f>B9</f>
        <v>10</v>
      </c>
      <c r="R5" s="12" t="s">
        <v>230</v>
      </c>
      <c r="S5" s="12"/>
    </row>
    <row r="6" spans="1:19" ht="16.5" thickTop="1" thickBot="1" x14ac:dyDescent="0.3">
      <c r="A6" s="13" t="s">
        <v>5</v>
      </c>
      <c r="B6" s="20">
        <v>1.35</v>
      </c>
      <c r="C6" s="20">
        <f t="shared" ref="C6:C7" si="0">B6*2</f>
        <v>2.7</v>
      </c>
      <c r="D6" s="20">
        <f t="shared" ref="D6:D7" si="1">B6*3</f>
        <v>4.0500000000000007</v>
      </c>
      <c r="E6" s="20">
        <f t="shared" ref="E6:E7" si="2">B6*4</f>
        <v>5.4</v>
      </c>
      <c r="F6" s="20">
        <f t="shared" ref="F6:F7" si="3">B6*5</f>
        <v>6.75</v>
      </c>
      <c r="G6" s="20">
        <f t="shared" ref="G6:G7" si="4">B6*6</f>
        <v>8.1000000000000014</v>
      </c>
      <c r="M6" s="21" t="s">
        <v>183</v>
      </c>
      <c r="N6" s="12" t="s">
        <v>231</v>
      </c>
      <c r="O6" s="12">
        <f>B9*12</f>
        <v>120</v>
      </c>
      <c r="P6" s="12"/>
      <c r="Q6" s="12"/>
      <c r="R6" s="12" t="s">
        <v>232</v>
      </c>
      <c r="S6" s="12"/>
    </row>
    <row r="7" spans="1:19" ht="16.5" thickTop="1" thickBot="1" x14ac:dyDescent="0.3">
      <c r="A7" s="13" t="s">
        <v>6</v>
      </c>
      <c r="B7" s="20">
        <v>0.6</v>
      </c>
      <c r="C7" s="20">
        <f t="shared" si="0"/>
        <v>1.2</v>
      </c>
      <c r="D7" s="20">
        <f t="shared" si="1"/>
        <v>1.7999999999999998</v>
      </c>
      <c r="E7" s="20">
        <f t="shared" si="2"/>
        <v>2.4</v>
      </c>
      <c r="F7" s="20">
        <f t="shared" si="3"/>
        <v>3</v>
      </c>
      <c r="G7" s="20">
        <f t="shared" si="4"/>
        <v>3.5999999999999996</v>
      </c>
    </row>
    <row r="8" spans="1:19" ht="15.75" thickTop="1" x14ac:dyDescent="0.25"/>
    <row r="9" spans="1:19" x14ac:dyDescent="0.25">
      <c r="A9" t="s">
        <v>36</v>
      </c>
      <c r="B9">
        <v>10</v>
      </c>
    </row>
    <row r="10" spans="1:19" ht="15.75" thickBot="1" x14ac:dyDescent="0.3">
      <c r="A10" t="s">
        <v>37</v>
      </c>
      <c r="B10">
        <v>1</v>
      </c>
    </row>
    <row r="11" spans="1:19" ht="16.5" thickTop="1" thickBot="1" x14ac:dyDescent="0.3">
      <c r="M11" s="6" t="s">
        <v>100</v>
      </c>
      <c r="N11" s="13" t="s">
        <v>23</v>
      </c>
      <c r="O11" s="13" t="s">
        <v>24</v>
      </c>
      <c r="P11" s="13" t="s">
        <v>25</v>
      </c>
      <c r="Q11" s="13" t="s">
        <v>26</v>
      </c>
      <c r="R11" s="13" t="s">
        <v>27</v>
      </c>
      <c r="S11" s="13" t="s">
        <v>28</v>
      </c>
    </row>
    <row r="12" spans="1:19" ht="16.5" thickTop="1" thickBot="1" x14ac:dyDescent="0.3">
      <c r="B12" s="13" t="s">
        <v>35</v>
      </c>
      <c r="C12" s="13" t="s">
        <v>38</v>
      </c>
      <c r="D12" s="13">
        <v>1</v>
      </c>
      <c r="E12" s="13"/>
      <c r="F12" s="13">
        <v>10</v>
      </c>
      <c r="M12" s="4" t="s">
        <v>22</v>
      </c>
      <c r="N12" s="12"/>
      <c r="O12" s="12"/>
      <c r="P12" s="12"/>
      <c r="Q12" s="12"/>
      <c r="R12" s="12"/>
      <c r="S12" s="12"/>
    </row>
    <row r="13" spans="1:19" ht="16.5" thickTop="1" thickBot="1" x14ac:dyDescent="0.3">
      <c r="A13" s="13" t="s">
        <v>12</v>
      </c>
      <c r="B13" s="12">
        <v>17</v>
      </c>
      <c r="C13" s="12">
        <f>B13+$B$9*($B$10+1)*B5</f>
        <v>40</v>
      </c>
      <c r="D13" s="12">
        <v>19</v>
      </c>
      <c r="E13" s="12"/>
      <c r="F13" s="12">
        <v>40</v>
      </c>
      <c r="M13" s="8" t="s">
        <v>49</v>
      </c>
      <c r="N13" s="12" t="s">
        <v>140</v>
      </c>
      <c r="O13" s="12" t="s">
        <v>133</v>
      </c>
      <c r="P13" s="12" t="s">
        <v>133</v>
      </c>
      <c r="Q13" s="12" t="s">
        <v>187</v>
      </c>
      <c r="R13" s="12" t="s">
        <v>63</v>
      </c>
      <c r="S13" s="12" t="s">
        <v>64</v>
      </c>
    </row>
    <row r="14" spans="1:19" ht="16.5" thickTop="1" thickBot="1" x14ac:dyDescent="0.3">
      <c r="A14" s="13" t="s">
        <v>13</v>
      </c>
      <c r="B14" s="12">
        <v>17</v>
      </c>
      <c r="C14" s="12">
        <f>B14+$B$9*($B$10+1)*B6</f>
        <v>44</v>
      </c>
      <c r="D14" s="12">
        <v>20</v>
      </c>
      <c r="E14" s="12"/>
      <c r="F14" s="12">
        <v>44</v>
      </c>
      <c r="M14" s="8" t="s">
        <v>50</v>
      </c>
      <c r="N14" s="12" t="s">
        <v>134</v>
      </c>
      <c r="O14" s="12" t="s">
        <v>66</v>
      </c>
      <c r="P14" s="12" t="s">
        <v>161</v>
      </c>
      <c r="Q14" s="12" t="s">
        <v>133</v>
      </c>
      <c r="R14" s="12" t="s">
        <v>133</v>
      </c>
      <c r="S14" s="12" t="s">
        <v>141</v>
      </c>
    </row>
    <row r="15" spans="1:19" ht="16.5" thickTop="1" thickBot="1" x14ac:dyDescent="0.3">
      <c r="A15" s="13" t="s">
        <v>1</v>
      </c>
      <c r="B15" s="12">
        <v>10</v>
      </c>
      <c r="C15" s="12">
        <f>B15+$B$9*($B$10+1)*B7</f>
        <v>22</v>
      </c>
      <c r="D15" s="12">
        <v>11</v>
      </c>
      <c r="E15" s="12"/>
      <c r="F15" s="12">
        <v>22</v>
      </c>
      <c r="M15" s="22" t="s">
        <v>51</v>
      </c>
      <c r="N15" s="12" t="s">
        <v>137</v>
      </c>
      <c r="O15" s="12" t="s">
        <v>151</v>
      </c>
      <c r="P15" s="12" t="s">
        <v>108</v>
      </c>
      <c r="Q15" s="12" t="s">
        <v>132</v>
      </c>
      <c r="R15" s="12" t="s">
        <v>83</v>
      </c>
      <c r="S15" s="12" t="s">
        <v>141</v>
      </c>
    </row>
    <row r="16" spans="1:19" ht="16.5" thickTop="1" thickBot="1" x14ac:dyDescent="0.3">
      <c r="A16" s="13" t="s">
        <v>14</v>
      </c>
      <c r="B16" s="12">
        <v>164</v>
      </c>
      <c r="C16" s="12">
        <f>ROUNDDOWN(B16+C13*Common!$B$1,0)</f>
        <v>884</v>
      </c>
      <c r="D16" s="12">
        <v>511</v>
      </c>
      <c r="E16" s="12"/>
      <c r="F16" s="12">
        <v>884</v>
      </c>
      <c r="M16" s="22" t="s">
        <v>52</v>
      </c>
      <c r="N16" s="12" t="s">
        <v>138</v>
      </c>
      <c r="O16" s="12" t="s">
        <v>143</v>
      </c>
      <c r="P16" s="12" t="s">
        <v>188</v>
      </c>
      <c r="Q16" s="12" t="s">
        <v>161</v>
      </c>
      <c r="R16" s="12" t="s">
        <v>81</v>
      </c>
      <c r="S16" s="12" t="s">
        <v>141</v>
      </c>
    </row>
    <row r="17" spans="1:19" ht="16.5" thickTop="1" thickBot="1" x14ac:dyDescent="0.3">
      <c r="A17" s="13" t="s">
        <v>15</v>
      </c>
      <c r="B17" s="12">
        <v>21</v>
      </c>
      <c r="C17" s="12">
        <f>ROUND(B17+C14+C15*Common!$B$2,0)</f>
        <v>74</v>
      </c>
      <c r="D17" s="12">
        <v>45</v>
      </c>
      <c r="E17" s="12"/>
      <c r="F17" s="12">
        <v>74</v>
      </c>
      <c r="M17" s="22" t="s">
        <v>53</v>
      </c>
      <c r="N17" s="12" t="s">
        <v>154</v>
      </c>
      <c r="O17" s="12" t="s">
        <v>156</v>
      </c>
      <c r="P17" s="12" t="s">
        <v>115</v>
      </c>
      <c r="Q17" s="12" t="s">
        <v>134</v>
      </c>
      <c r="R17" s="12" t="s">
        <v>136</v>
      </c>
      <c r="S17" s="12" t="s">
        <v>141</v>
      </c>
    </row>
    <row r="18" spans="1:19" ht="16.5" thickTop="1" thickBot="1" x14ac:dyDescent="0.3">
      <c r="A18" s="13" t="s">
        <v>16</v>
      </c>
      <c r="B18" s="12">
        <v>0</v>
      </c>
      <c r="C18" s="12">
        <f>ROUND(B18+C14*Common!$B$3,0)</f>
        <v>106</v>
      </c>
      <c r="D18" s="12">
        <v>48</v>
      </c>
      <c r="E18" s="12"/>
      <c r="F18" s="12">
        <v>106</v>
      </c>
      <c r="M18" s="21" t="s">
        <v>54</v>
      </c>
      <c r="N18" s="12" t="s">
        <v>149</v>
      </c>
      <c r="O18" s="12" t="s">
        <v>189</v>
      </c>
      <c r="P18" s="12" t="s">
        <v>137</v>
      </c>
      <c r="Q18" s="12" t="s">
        <v>134</v>
      </c>
      <c r="R18" s="12" t="s">
        <v>161</v>
      </c>
      <c r="S18" s="12" t="s">
        <v>119</v>
      </c>
    </row>
    <row r="19" spans="1:19" ht="16.5" thickTop="1" thickBot="1" x14ac:dyDescent="0.3">
      <c r="A19" s="13" t="s">
        <v>17</v>
      </c>
      <c r="B19" s="15">
        <v>0</v>
      </c>
      <c r="C19" s="16">
        <f>B19+C13/7+C15/14</f>
        <v>7.2857142857142856</v>
      </c>
      <c r="D19" s="16">
        <v>3</v>
      </c>
      <c r="E19" s="16"/>
      <c r="F19" s="16">
        <v>7</v>
      </c>
      <c r="G19" s="3"/>
      <c r="H19" s="3"/>
      <c r="I19" s="3"/>
      <c r="M19" s="21" t="s">
        <v>55</v>
      </c>
      <c r="N19" s="12" t="s">
        <v>190</v>
      </c>
      <c r="O19" s="12" t="s">
        <v>126</v>
      </c>
      <c r="P19" s="12" t="s">
        <v>156</v>
      </c>
      <c r="Q19" s="12" t="s">
        <v>146</v>
      </c>
      <c r="R19" s="12" t="s">
        <v>132</v>
      </c>
      <c r="S19" s="12" t="s">
        <v>119</v>
      </c>
    </row>
    <row r="20" spans="1:19" ht="16.5" thickTop="1" thickBot="1" x14ac:dyDescent="0.3">
      <c r="A20" s="13" t="s">
        <v>18</v>
      </c>
      <c r="B20" s="12">
        <v>0</v>
      </c>
      <c r="C20" s="12">
        <f>ROUND(C14*Common!$B$4,0)</f>
        <v>4</v>
      </c>
      <c r="D20" s="12">
        <v>2</v>
      </c>
      <c r="E20" s="12"/>
      <c r="F20" s="12">
        <v>4</v>
      </c>
      <c r="M20" s="21" t="s">
        <v>123</v>
      </c>
      <c r="N20" s="12" t="s">
        <v>164</v>
      </c>
      <c r="O20" s="12" t="s">
        <v>154</v>
      </c>
      <c r="P20" s="12" t="s">
        <v>191</v>
      </c>
      <c r="Q20" s="12" t="s">
        <v>158</v>
      </c>
      <c r="R20" s="12" t="s">
        <v>132</v>
      </c>
      <c r="S20" s="12" t="s">
        <v>119</v>
      </c>
    </row>
    <row r="21" spans="1:19" ht="16.5" thickTop="1" thickBot="1" x14ac:dyDescent="0.3">
      <c r="A21" s="13" t="s">
        <v>19</v>
      </c>
      <c r="B21" s="12">
        <v>0</v>
      </c>
      <c r="C21" s="12">
        <f>C15*Common!$B$5</f>
        <v>8.8000000000000007</v>
      </c>
      <c r="D21" s="12">
        <v>4</v>
      </c>
      <c r="E21" s="12"/>
      <c r="F21" s="12">
        <v>9</v>
      </c>
      <c r="M21" s="21" t="s">
        <v>124</v>
      </c>
      <c r="N21" s="12" t="s">
        <v>120</v>
      </c>
      <c r="O21" s="12" t="s">
        <v>192</v>
      </c>
      <c r="P21" s="12" t="s">
        <v>193</v>
      </c>
      <c r="Q21" s="12" t="s">
        <v>115</v>
      </c>
      <c r="R21" s="12" t="s">
        <v>137</v>
      </c>
      <c r="S21" s="12" t="s">
        <v>119</v>
      </c>
    </row>
    <row r="22" spans="1:19" ht="15.75" thickTop="1" x14ac:dyDescent="0.25"/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workbookViewId="0">
      <selection activeCell="K31" sqref="K31"/>
    </sheetView>
  </sheetViews>
  <sheetFormatPr defaultRowHeight="15" x14ac:dyDescent="0.25"/>
  <cols>
    <col min="1" max="1" width="10" customWidth="1"/>
    <col min="2" max="2" width="12" customWidth="1"/>
    <col min="3" max="3" width="16.5703125" customWidth="1"/>
    <col min="4" max="4" width="12.28515625" customWidth="1"/>
    <col min="5" max="5" width="13.85546875" customWidth="1"/>
    <col min="6" max="6" width="4.7109375" customWidth="1"/>
    <col min="7" max="7" width="5.28515625" customWidth="1"/>
    <col min="8" max="8" width="6.85546875" customWidth="1"/>
    <col min="9" max="9" width="9" customWidth="1"/>
    <col min="10" max="10" width="10" customWidth="1"/>
    <col min="12" max="12" width="8.140625" customWidth="1"/>
    <col min="13" max="13" width="11.85546875" customWidth="1"/>
    <col min="14" max="14" width="19.140625" customWidth="1"/>
    <col min="15" max="15" width="13.5703125" customWidth="1"/>
    <col min="16" max="16" width="12.28515625" customWidth="1"/>
    <col min="17" max="17" width="13.5703125" customWidth="1"/>
    <col min="18" max="18" width="16" customWidth="1"/>
  </cols>
  <sheetData>
    <row r="1" spans="1:19" x14ac:dyDescent="0.25">
      <c r="C1" t="s">
        <v>0</v>
      </c>
      <c r="D1" t="s">
        <v>1</v>
      </c>
      <c r="M1" t="s">
        <v>44</v>
      </c>
    </row>
    <row r="2" spans="1:19" x14ac:dyDescent="0.25">
      <c r="C2" t="s">
        <v>2</v>
      </c>
      <c r="D2" t="s">
        <v>3</v>
      </c>
    </row>
    <row r="3" spans="1:19" x14ac:dyDescent="0.25">
      <c r="E3" t="s">
        <v>35</v>
      </c>
      <c r="F3" s="5" t="s">
        <v>7</v>
      </c>
      <c r="G3" s="5" t="s">
        <v>8</v>
      </c>
      <c r="H3" s="5" t="s">
        <v>9</v>
      </c>
      <c r="I3" s="5" t="s">
        <v>10</v>
      </c>
      <c r="J3" s="5" t="s">
        <v>11</v>
      </c>
      <c r="M3" s="9" t="s">
        <v>45</v>
      </c>
      <c r="N3" t="s">
        <v>57</v>
      </c>
      <c r="O3">
        <f>B9</f>
        <v>20</v>
      </c>
      <c r="Q3" t="s">
        <v>56</v>
      </c>
    </row>
    <row r="4" spans="1:19" x14ac:dyDescent="0.25">
      <c r="D4" t="s">
        <v>4</v>
      </c>
      <c r="E4">
        <v>1.25</v>
      </c>
      <c r="F4">
        <f>E4*2</f>
        <v>2.5</v>
      </c>
      <c r="G4">
        <f>E4*3</f>
        <v>3.75</v>
      </c>
      <c r="H4">
        <f>E4*4</f>
        <v>5</v>
      </c>
      <c r="I4">
        <f>E4*5</f>
        <v>6.25</v>
      </c>
      <c r="J4">
        <f>E4*6</f>
        <v>7.5</v>
      </c>
      <c r="M4" s="8" t="s">
        <v>46</v>
      </c>
      <c r="N4" t="s">
        <v>58</v>
      </c>
      <c r="O4">
        <f>7*B9</f>
        <v>140</v>
      </c>
      <c r="Q4" t="s">
        <v>59</v>
      </c>
    </row>
    <row r="5" spans="1:19" x14ac:dyDescent="0.25">
      <c r="D5" t="s">
        <v>5</v>
      </c>
      <c r="E5">
        <v>0.95</v>
      </c>
      <c r="F5">
        <f t="shared" ref="F5:F6" si="0">E5*2</f>
        <v>1.9</v>
      </c>
      <c r="G5">
        <f t="shared" ref="G5:G6" si="1">E5*3</f>
        <v>2.8499999999999996</v>
      </c>
      <c r="H5">
        <f t="shared" ref="H5:H6" si="2">E5*4</f>
        <v>3.8</v>
      </c>
      <c r="I5">
        <f t="shared" ref="I5:I6" si="3">E5*5</f>
        <v>4.75</v>
      </c>
      <c r="J5">
        <f t="shared" ref="J5:J6" si="4">E5*6</f>
        <v>5.6999999999999993</v>
      </c>
      <c r="M5" s="10" t="s">
        <v>47</v>
      </c>
    </row>
    <row r="6" spans="1:19" x14ac:dyDescent="0.25">
      <c r="D6" t="s">
        <v>6</v>
      </c>
      <c r="E6">
        <v>1.4</v>
      </c>
      <c r="F6">
        <f t="shared" si="0"/>
        <v>2.8</v>
      </c>
      <c r="G6">
        <f t="shared" si="1"/>
        <v>4.1999999999999993</v>
      </c>
      <c r="H6">
        <f t="shared" si="2"/>
        <v>5.6</v>
      </c>
      <c r="I6">
        <f t="shared" si="3"/>
        <v>7</v>
      </c>
      <c r="J6">
        <f t="shared" si="4"/>
        <v>8.3999999999999986</v>
      </c>
      <c r="M6" s="11" t="s">
        <v>48</v>
      </c>
    </row>
    <row r="9" spans="1:19" x14ac:dyDescent="0.25">
      <c r="A9" t="s">
        <v>36</v>
      </c>
      <c r="B9">
        <v>20</v>
      </c>
    </row>
    <row r="10" spans="1:19" ht="15.75" thickBot="1" x14ac:dyDescent="0.3">
      <c r="A10" t="s">
        <v>37</v>
      </c>
      <c r="B10">
        <v>2</v>
      </c>
      <c r="M10" t="s">
        <v>21</v>
      </c>
    </row>
    <row r="11" spans="1:19" ht="16.5" thickTop="1" thickBot="1" x14ac:dyDescent="0.3">
      <c r="D11" t="s">
        <v>35</v>
      </c>
      <c r="E11" t="s">
        <v>38</v>
      </c>
      <c r="F11">
        <v>1</v>
      </c>
      <c r="G11">
        <v>3</v>
      </c>
      <c r="H11">
        <v>4</v>
      </c>
      <c r="I11">
        <v>5</v>
      </c>
      <c r="J11">
        <v>8</v>
      </c>
      <c r="K11">
        <v>20</v>
      </c>
      <c r="N11" s="13" t="s">
        <v>23</v>
      </c>
      <c r="O11" s="13" t="s">
        <v>24</v>
      </c>
      <c r="P11" s="13" t="s">
        <v>25</v>
      </c>
      <c r="Q11" s="13" t="s">
        <v>26</v>
      </c>
      <c r="R11" s="13" t="s">
        <v>27</v>
      </c>
      <c r="S11" s="13" t="s">
        <v>28</v>
      </c>
    </row>
    <row r="12" spans="1:19" ht="15.75" thickTop="1" x14ac:dyDescent="0.25">
      <c r="A12" t="s">
        <v>20</v>
      </c>
      <c r="C12" t="s">
        <v>12</v>
      </c>
      <c r="D12">
        <v>19</v>
      </c>
      <c r="E12">
        <f>D12+$B$9*($B$10+1)*E4</f>
        <v>94</v>
      </c>
      <c r="F12">
        <v>22</v>
      </c>
      <c r="G12">
        <v>30</v>
      </c>
      <c r="H12">
        <v>34</v>
      </c>
      <c r="I12">
        <v>37</v>
      </c>
      <c r="J12">
        <v>49</v>
      </c>
      <c r="K12">
        <v>94</v>
      </c>
      <c r="M12" s="4" t="s">
        <v>22</v>
      </c>
      <c r="N12" s="12" t="s">
        <v>30</v>
      </c>
      <c r="O12" s="12" t="s">
        <v>30</v>
      </c>
      <c r="P12" s="12" t="s">
        <v>31</v>
      </c>
      <c r="Q12" s="12" t="s">
        <v>30</v>
      </c>
      <c r="R12" s="12" t="s">
        <v>29</v>
      </c>
      <c r="S12" s="12" t="s">
        <v>32</v>
      </c>
    </row>
    <row r="13" spans="1:19" x14ac:dyDescent="0.25">
      <c r="C13" t="s">
        <v>13</v>
      </c>
      <c r="D13">
        <v>16</v>
      </c>
      <c r="E13">
        <f>D13+$B$9*($B$10+1)*E5</f>
        <v>73</v>
      </c>
      <c r="F13">
        <v>19</v>
      </c>
      <c r="G13">
        <v>25</v>
      </c>
      <c r="H13">
        <v>27</v>
      </c>
      <c r="I13">
        <v>30</v>
      </c>
      <c r="J13">
        <v>39</v>
      </c>
      <c r="K13">
        <v>73</v>
      </c>
      <c r="M13" s="8" t="s">
        <v>49</v>
      </c>
      <c r="N13" s="12" t="s">
        <v>60</v>
      </c>
      <c r="O13" s="12" t="s">
        <v>61</v>
      </c>
      <c r="P13" s="12" t="s">
        <v>62</v>
      </c>
      <c r="Q13" s="12" t="s">
        <v>63</v>
      </c>
      <c r="R13" s="12" t="s">
        <v>61</v>
      </c>
      <c r="S13" s="12" t="s">
        <v>64</v>
      </c>
    </row>
    <row r="14" spans="1:19" x14ac:dyDescent="0.25">
      <c r="C14" t="s">
        <v>1</v>
      </c>
      <c r="D14">
        <v>18</v>
      </c>
      <c r="E14">
        <f>D14+$B$9*($B$10+1)*E6</f>
        <v>102</v>
      </c>
      <c r="F14">
        <v>22</v>
      </c>
      <c r="G14">
        <v>31</v>
      </c>
      <c r="H14">
        <v>35</v>
      </c>
      <c r="I14">
        <v>39</v>
      </c>
      <c r="J14">
        <v>52</v>
      </c>
      <c r="K14">
        <v>102</v>
      </c>
      <c r="M14" s="8" t="s">
        <v>50</v>
      </c>
      <c r="N14" s="12" t="s">
        <v>65</v>
      </c>
      <c r="O14" s="12" t="s">
        <v>66</v>
      </c>
      <c r="P14" s="12" t="s">
        <v>61</v>
      </c>
      <c r="Q14" s="12" t="s">
        <v>67</v>
      </c>
      <c r="R14" s="12" t="s">
        <v>68</v>
      </c>
      <c r="S14" s="12" t="s">
        <v>64</v>
      </c>
    </row>
    <row r="15" spans="1:19" x14ac:dyDescent="0.25">
      <c r="C15" t="s">
        <v>14</v>
      </c>
      <c r="D15">
        <v>166</v>
      </c>
      <c r="E15">
        <f>ROUNDDOWN(D15+E12*Common!$B$1,0)</f>
        <v>1858</v>
      </c>
      <c r="F15">
        <v>575</v>
      </c>
      <c r="G15">
        <v>710</v>
      </c>
      <c r="H15">
        <v>778</v>
      </c>
      <c r="I15">
        <v>845</v>
      </c>
      <c r="J15">
        <v>1048</v>
      </c>
      <c r="K15">
        <v>1858</v>
      </c>
      <c r="M15" s="10" t="s">
        <v>51</v>
      </c>
      <c r="N15" s="12" t="s">
        <v>69</v>
      </c>
      <c r="O15" s="12" t="s">
        <v>70</v>
      </c>
      <c r="P15" s="12" t="s">
        <v>71</v>
      </c>
      <c r="Q15" s="12" t="s">
        <v>72</v>
      </c>
      <c r="R15" s="12" t="s">
        <v>73</v>
      </c>
      <c r="S15" s="12" t="s">
        <v>74</v>
      </c>
    </row>
    <row r="16" spans="1:19" x14ac:dyDescent="0.25">
      <c r="C16" t="s">
        <v>15</v>
      </c>
      <c r="D16">
        <v>16</v>
      </c>
      <c r="E16">
        <f>ROUND(D16+E14+E14*Common!$B$2,0)</f>
        <v>159</v>
      </c>
      <c r="F16">
        <v>47</v>
      </c>
      <c r="G16">
        <v>59</v>
      </c>
      <c r="H16">
        <v>65</v>
      </c>
      <c r="I16">
        <v>71</v>
      </c>
      <c r="J16">
        <v>88</v>
      </c>
      <c r="K16">
        <v>159</v>
      </c>
      <c r="M16" s="10" t="s">
        <v>52</v>
      </c>
    </row>
    <row r="17" spans="3:13" x14ac:dyDescent="0.25">
      <c r="C17" t="s">
        <v>16</v>
      </c>
      <c r="D17">
        <v>0</v>
      </c>
      <c r="E17">
        <f>ROUND(D17+E13*Common!$B$3,0)</f>
        <v>175</v>
      </c>
      <c r="F17">
        <v>45</v>
      </c>
      <c r="G17">
        <v>59</v>
      </c>
      <c r="H17">
        <v>66</v>
      </c>
      <c r="I17">
        <v>73</v>
      </c>
      <c r="J17">
        <v>93</v>
      </c>
      <c r="K17">
        <v>175</v>
      </c>
      <c r="M17" s="10" t="s">
        <v>53</v>
      </c>
    </row>
    <row r="18" spans="3:13" x14ac:dyDescent="0.25">
      <c r="C18" s="3" t="s">
        <v>17</v>
      </c>
      <c r="D18" s="7">
        <v>3</v>
      </c>
      <c r="E18" s="3">
        <f>D18+E12/7+E14/14</f>
        <v>23.714285714285715</v>
      </c>
      <c r="F18" s="3">
        <v>7</v>
      </c>
      <c r="G18" s="3">
        <v>9</v>
      </c>
      <c r="H18" s="3">
        <v>10</v>
      </c>
      <c r="I18" s="3">
        <v>11</v>
      </c>
      <c r="J18" s="3">
        <v>14</v>
      </c>
      <c r="K18" s="3">
        <v>24</v>
      </c>
      <c r="M18" s="11" t="s">
        <v>54</v>
      </c>
    </row>
    <row r="19" spans="3:13" x14ac:dyDescent="0.25">
      <c r="C19" t="s">
        <v>18</v>
      </c>
      <c r="D19">
        <v>0</v>
      </c>
      <c r="E19">
        <f>ROUND(E13*Common!$B$4,0)</f>
        <v>7</v>
      </c>
      <c r="F19">
        <v>2</v>
      </c>
      <c r="G19">
        <v>2</v>
      </c>
      <c r="H19">
        <v>3</v>
      </c>
      <c r="I19">
        <v>3</v>
      </c>
      <c r="J19">
        <v>4</v>
      </c>
      <c r="K19">
        <v>7</v>
      </c>
      <c r="M19" s="11" t="s">
        <v>55</v>
      </c>
    </row>
    <row r="20" spans="3:13" x14ac:dyDescent="0.25">
      <c r="C20" t="s">
        <v>19</v>
      </c>
      <c r="D20">
        <v>0</v>
      </c>
      <c r="E20">
        <f>E14*Common!$B$5</f>
        <v>40.800000000000004</v>
      </c>
      <c r="F20">
        <v>9</v>
      </c>
      <c r="G20">
        <v>12</v>
      </c>
      <c r="H20">
        <v>14</v>
      </c>
      <c r="I20">
        <v>16</v>
      </c>
      <c r="J20">
        <v>21</v>
      </c>
      <c r="K20">
        <v>41</v>
      </c>
    </row>
  </sheetData>
  <pageMargins left="0.7" right="0.7" top="0.75" bottom="0.75" header="0.3" footer="0.3"/>
  <pageSetup orientation="portrait" verticalDpi="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2"/>
  <sheetViews>
    <sheetView workbookViewId="0">
      <selection activeCell="K6" sqref="K6"/>
    </sheetView>
  </sheetViews>
  <sheetFormatPr defaultRowHeight="15" x14ac:dyDescent="0.25"/>
  <cols>
    <col min="1" max="1" width="10" customWidth="1"/>
    <col min="2" max="2" width="12" customWidth="1"/>
    <col min="3" max="3" width="10.28515625" customWidth="1"/>
    <col min="4" max="4" width="7.42578125" customWidth="1"/>
    <col min="5" max="5" width="10.140625" customWidth="1"/>
    <col min="6" max="6" width="10.28515625" customWidth="1"/>
    <col min="7" max="7" width="10.85546875" customWidth="1"/>
    <col min="8" max="8" width="6.85546875" customWidth="1"/>
    <col min="9" max="9" width="9" customWidth="1"/>
    <col min="10" max="10" width="10" customWidth="1"/>
    <col min="12" max="12" width="8.140625" customWidth="1"/>
    <col min="13" max="13" width="11.85546875" customWidth="1"/>
    <col min="14" max="14" width="19.140625" customWidth="1"/>
    <col min="15" max="15" width="13.5703125" customWidth="1"/>
    <col min="16" max="16" width="12.28515625" customWidth="1"/>
    <col min="17" max="17" width="13.5703125" customWidth="1"/>
    <col min="18" max="18" width="16" customWidth="1"/>
    <col min="19" max="19" width="21.28515625" customWidth="1"/>
  </cols>
  <sheetData>
    <row r="1" spans="1:19" x14ac:dyDescent="0.25">
      <c r="A1" t="s">
        <v>0</v>
      </c>
      <c r="B1" t="s">
        <v>1</v>
      </c>
      <c r="M1" t="s">
        <v>44</v>
      </c>
    </row>
    <row r="2" spans="1:19" x14ac:dyDescent="0.25">
      <c r="A2" t="s">
        <v>2</v>
      </c>
      <c r="B2" t="s">
        <v>75</v>
      </c>
    </row>
    <row r="3" spans="1:19" ht="15.75" thickBot="1" x14ac:dyDescent="0.3">
      <c r="M3" s="9" t="s">
        <v>206</v>
      </c>
      <c r="N3" t="s">
        <v>210</v>
      </c>
      <c r="O3">
        <f>B9*7</f>
        <v>70</v>
      </c>
      <c r="Q3" t="s">
        <v>212</v>
      </c>
    </row>
    <row r="4" spans="1:19" ht="16.5" thickTop="1" thickBot="1" x14ac:dyDescent="0.3">
      <c r="B4" s="13" t="s">
        <v>35</v>
      </c>
      <c r="C4" s="19" t="s">
        <v>7</v>
      </c>
      <c r="D4" s="19" t="s">
        <v>8</v>
      </c>
      <c r="E4" s="19" t="s">
        <v>9</v>
      </c>
      <c r="F4" s="19" t="s">
        <v>10</v>
      </c>
      <c r="G4" s="19" t="s">
        <v>11</v>
      </c>
      <c r="M4" s="8" t="s">
        <v>207</v>
      </c>
      <c r="N4" t="s">
        <v>211</v>
      </c>
      <c r="O4">
        <f>14*B9</f>
        <v>140</v>
      </c>
      <c r="Q4" t="s">
        <v>213</v>
      </c>
    </row>
    <row r="5" spans="1:19" ht="16.5" thickTop="1" thickBot="1" x14ac:dyDescent="0.3">
      <c r="A5" s="13" t="s">
        <v>4</v>
      </c>
      <c r="B5" s="20">
        <v>1</v>
      </c>
      <c r="C5" s="20">
        <f>B5*2</f>
        <v>2</v>
      </c>
      <c r="D5" s="20">
        <f>B5*3</f>
        <v>3</v>
      </c>
      <c r="E5" s="20">
        <f>B5*4</f>
        <v>4</v>
      </c>
      <c r="F5" s="20">
        <f>B5*5</f>
        <v>5</v>
      </c>
      <c r="G5" s="20">
        <f>B5*6</f>
        <v>6</v>
      </c>
      <c r="M5" s="22" t="s">
        <v>208</v>
      </c>
      <c r="N5" t="s">
        <v>214</v>
      </c>
      <c r="O5">
        <f>B9</f>
        <v>10</v>
      </c>
      <c r="Q5" t="s">
        <v>215</v>
      </c>
    </row>
    <row r="6" spans="1:19" ht="16.5" thickTop="1" thickBot="1" x14ac:dyDescent="0.3">
      <c r="A6" s="13" t="s">
        <v>5</v>
      </c>
      <c r="B6" s="20">
        <v>0.95</v>
      </c>
      <c r="C6" s="20">
        <f t="shared" ref="C6:C7" si="0">B6*2</f>
        <v>1.9</v>
      </c>
      <c r="D6" s="20">
        <f t="shared" ref="D6:D7" si="1">B6*3</f>
        <v>2.8499999999999996</v>
      </c>
      <c r="E6" s="20">
        <f t="shared" ref="E6:E7" si="2">B6*4</f>
        <v>3.8</v>
      </c>
      <c r="F6" s="20">
        <f t="shared" ref="F6:F7" si="3">B6*5</f>
        <v>4.75</v>
      </c>
      <c r="G6" s="20">
        <f t="shared" ref="G6:G7" si="4">B6*6</f>
        <v>5.6999999999999993</v>
      </c>
      <c r="M6" s="21" t="s">
        <v>209</v>
      </c>
      <c r="N6" t="s">
        <v>216</v>
      </c>
      <c r="O6">
        <f>B9*8</f>
        <v>80</v>
      </c>
      <c r="Q6" t="s">
        <v>217</v>
      </c>
    </row>
    <row r="7" spans="1:19" ht="16.5" thickTop="1" thickBot="1" x14ac:dyDescent="0.3">
      <c r="A7" s="13" t="s">
        <v>6</v>
      </c>
      <c r="B7" s="20">
        <v>1.2</v>
      </c>
      <c r="C7" s="20">
        <f t="shared" si="0"/>
        <v>2.4</v>
      </c>
      <c r="D7" s="20">
        <f t="shared" si="1"/>
        <v>3.5999999999999996</v>
      </c>
      <c r="E7" s="20">
        <f t="shared" si="2"/>
        <v>4.8</v>
      </c>
      <c r="F7" s="20">
        <f t="shared" si="3"/>
        <v>6</v>
      </c>
      <c r="G7" s="20">
        <f t="shared" si="4"/>
        <v>7.1999999999999993</v>
      </c>
    </row>
    <row r="8" spans="1:19" ht="15.75" thickTop="1" x14ac:dyDescent="0.25"/>
    <row r="9" spans="1:19" x14ac:dyDescent="0.25">
      <c r="A9" t="s">
        <v>36</v>
      </c>
      <c r="B9">
        <v>10</v>
      </c>
    </row>
    <row r="10" spans="1:19" ht="15.75" thickBot="1" x14ac:dyDescent="0.3">
      <c r="A10" t="s">
        <v>37</v>
      </c>
      <c r="B10">
        <v>1</v>
      </c>
    </row>
    <row r="11" spans="1:19" ht="16.5" thickTop="1" thickBot="1" x14ac:dyDescent="0.3">
      <c r="M11" s="6" t="s">
        <v>100</v>
      </c>
      <c r="N11" s="13" t="s">
        <v>23</v>
      </c>
      <c r="O11" s="13" t="s">
        <v>24</v>
      </c>
      <c r="P11" s="13" t="s">
        <v>25</v>
      </c>
      <c r="Q11" s="13" t="s">
        <v>26</v>
      </c>
      <c r="R11" s="13" t="s">
        <v>27</v>
      </c>
      <c r="S11" s="13" t="s">
        <v>28</v>
      </c>
    </row>
    <row r="12" spans="1:19" ht="16.5" thickTop="1" thickBot="1" x14ac:dyDescent="0.3">
      <c r="B12" s="13" t="s">
        <v>35</v>
      </c>
      <c r="C12" s="13" t="s">
        <v>38</v>
      </c>
      <c r="D12" s="13">
        <v>1</v>
      </c>
      <c r="E12" s="13">
        <v>10</v>
      </c>
      <c r="M12" s="4" t="s">
        <v>22</v>
      </c>
      <c r="N12" s="12"/>
      <c r="O12" s="12"/>
      <c r="P12" s="12"/>
      <c r="Q12" s="12"/>
      <c r="R12" s="12"/>
      <c r="S12" s="12"/>
    </row>
    <row r="13" spans="1:19" ht="16.5" thickTop="1" thickBot="1" x14ac:dyDescent="0.3">
      <c r="A13" s="13" t="s">
        <v>12</v>
      </c>
      <c r="B13" s="12">
        <v>15</v>
      </c>
      <c r="C13" s="12">
        <f>B13+$B$9*($B$10+1)*B5</f>
        <v>35</v>
      </c>
      <c r="D13" s="12">
        <v>17</v>
      </c>
      <c r="E13" s="12">
        <v>35</v>
      </c>
      <c r="M13" s="8" t="s">
        <v>49</v>
      </c>
      <c r="N13" s="12" t="s">
        <v>61</v>
      </c>
      <c r="O13" s="12" t="s">
        <v>61</v>
      </c>
      <c r="P13" s="12" t="s">
        <v>71</v>
      </c>
      <c r="Q13" s="12" t="s">
        <v>194</v>
      </c>
      <c r="R13" s="12" t="s">
        <v>62</v>
      </c>
      <c r="S13" s="12" t="s">
        <v>64</v>
      </c>
    </row>
    <row r="14" spans="1:19" ht="16.5" thickTop="1" thickBot="1" x14ac:dyDescent="0.3">
      <c r="A14" s="13" t="s">
        <v>13</v>
      </c>
      <c r="B14" s="12">
        <v>14</v>
      </c>
      <c r="C14" s="12">
        <f>B14+$B$9*($B$10+1)*B6</f>
        <v>33</v>
      </c>
      <c r="D14" s="12">
        <v>16</v>
      </c>
      <c r="E14" s="12">
        <v>33</v>
      </c>
      <c r="M14" s="8" t="s">
        <v>50</v>
      </c>
      <c r="N14" s="12" t="s">
        <v>71</v>
      </c>
      <c r="O14" s="12" t="s">
        <v>195</v>
      </c>
      <c r="P14" s="12" t="s">
        <v>72</v>
      </c>
      <c r="Q14" s="12" t="s">
        <v>67</v>
      </c>
      <c r="R14" s="12" t="s">
        <v>102</v>
      </c>
      <c r="S14" s="12" t="s">
        <v>196</v>
      </c>
    </row>
    <row r="15" spans="1:19" ht="16.5" thickTop="1" thickBot="1" x14ac:dyDescent="0.3">
      <c r="A15" s="13" t="s">
        <v>1</v>
      </c>
      <c r="B15" s="12">
        <v>24</v>
      </c>
      <c r="C15" s="12">
        <f>B15+$B$9*($B$10+1)*B7</f>
        <v>48</v>
      </c>
      <c r="D15" s="12">
        <v>27</v>
      </c>
      <c r="E15" s="12">
        <v>48</v>
      </c>
      <c r="M15" s="22" t="s">
        <v>51</v>
      </c>
      <c r="N15" s="12" t="s">
        <v>61</v>
      </c>
      <c r="O15" s="12" t="s">
        <v>71</v>
      </c>
      <c r="P15" s="12" t="s">
        <v>110</v>
      </c>
      <c r="Q15" s="12" t="s">
        <v>105</v>
      </c>
      <c r="R15" s="12" t="s">
        <v>65</v>
      </c>
      <c r="S15" s="12" t="s">
        <v>74</v>
      </c>
    </row>
    <row r="16" spans="1:19" ht="16.5" thickTop="1" thickBot="1" x14ac:dyDescent="0.3">
      <c r="A16" s="13" t="s">
        <v>14</v>
      </c>
      <c r="B16" s="12">
        <v>169</v>
      </c>
      <c r="C16" s="12">
        <f>ROUNDDOWN(B16+C13*Common!$B$1,0)</f>
        <v>799</v>
      </c>
      <c r="D16" s="12">
        <v>475</v>
      </c>
      <c r="E16" s="12">
        <v>799</v>
      </c>
      <c r="M16" s="22" t="s">
        <v>52</v>
      </c>
      <c r="N16" s="12" t="s">
        <v>67</v>
      </c>
      <c r="O16" s="12" t="s">
        <v>197</v>
      </c>
      <c r="P16" s="12" t="s">
        <v>198</v>
      </c>
      <c r="Q16" s="12" t="s">
        <v>116</v>
      </c>
      <c r="R16" s="12" t="s">
        <v>195</v>
      </c>
      <c r="S16" s="12" t="s">
        <v>74</v>
      </c>
    </row>
    <row r="17" spans="1:19" ht="16.5" thickTop="1" thickBot="1" x14ac:dyDescent="0.3">
      <c r="A17" s="13" t="s">
        <v>15</v>
      </c>
      <c r="B17" s="12">
        <v>17</v>
      </c>
      <c r="C17" s="12">
        <f>ROUND(B17+C15+C15*Common!$B$2,0)</f>
        <v>84</v>
      </c>
      <c r="D17" s="12">
        <v>54</v>
      </c>
      <c r="E17" s="12">
        <v>84</v>
      </c>
      <c r="M17" s="22" t="s">
        <v>53</v>
      </c>
      <c r="N17" s="12" t="s">
        <v>115</v>
      </c>
      <c r="O17" s="12" t="s">
        <v>72</v>
      </c>
      <c r="P17" s="12" t="s">
        <v>199</v>
      </c>
      <c r="Q17" s="12" t="s">
        <v>200</v>
      </c>
      <c r="R17" s="12" t="s">
        <v>62</v>
      </c>
      <c r="S17" s="12" t="s">
        <v>74</v>
      </c>
    </row>
    <row r="18" spans="1:19" ht="16.5" thickTop="1" thickBot="1" x14ac:dyDescent="0.3">
      <c r="A18" s="13" t="s">
        <v>16</v>
      </c>
      <c r="B18" s="12">
        <v>0</v>
      </c>
      <c r="C18" s="12">
        <f>ROUND(B18+C14*Common!$B$3,0)</f>
        <v>79</v>
      </c>
      <c r="D18" s="12">
        <v>37</v>
      </c>
      <c r="E18" s="12">
        <v>78</v>
      </c>
      <c r="M18" s="21" t="s">
        <v>54</v>
      </c>
      <c r="N18" s="12" t="s">
        <v>201</v>
      </c>
      <c r="O18" s="12" t="s">
        <v>102</v>
      </c>
      <c r="P18" s="12" t="s">
        <v>202</v>
      </c>
      <c r="Q18" s="12" t="s">
        <v>116</v>
      </c>
      <c r="R18" s="12" t="s">
        <v>203</v>
      </c>
      <c r="S18" s="12" t="s">
        <v>119</v>
      </c>
    </row>
    <row r="19" spans="1:19" ht="16.5" thickTop="1" thickBot="1" x14ac:dyDescent="0.3">
      <c r="A19" s="13" t="s">
        <v>17</v>
      </c>
      <c r="B19" s="15">
        <v>3</v>
      </c>
      <c r="C19" s="16">
        <f>B19+C13/7+C15/14</f>
        <v>11.428571428571429</v>
      </c>
      <c r="D19" s="16">
        <v>3</v>
      </c>
      <c r="E19" s="16">
        <v>7</v>
      </c>
      <c r="F19" s="3"/>
      <c r="G19" s="3"/>
      <c r="H19" s="3"/>
      <c r="I19" s="3"/>
      <c r="M19" s="21" t="s">
        <v>55</v>
      </c>
      <c r="N19" s="12" t="s">
        <v>65</v>
      </c>
      <c r="O19" s="12" t="s">
        <v>204</v>
      </c>
      <c r="P19" s="12" t="s">
        <v>205</v>
      </c>
      <c r="Q19" s="12" t="s">
        <v>69</v>
      </c>
      <c r="R19" s="12" t="s">
        <v>115</v>
      </c>
      <c r="S19" s="12" t="s">
        <v>119</v>
      </c>
    </row>
    <row r="20" spans="1:19" ht="16.5" thickTop="1" thickBot="1" x14ac:dyDescent="0.3">
      <c r="A20" s="13" t="s">
        <v>18</v>
      </c>
      <c r="B20" s="12">
        <v>0</v>
      </c>
      <c r="C20" s="12">
        <f>ROUND(C14*Common!$B$4,0)</f>
        <v>3</v>
      </c>
      <c r="D20" s="12">
        <v>2</v>
      </c>
      <c r="E20" s="12">
        <v>3</v>
      </c>
      <c r="M20" s="21" t="s">
        <v>123</v>
      </c>
      <c r="N20" s="12" t="s">
        <v>195</v>
      </c>
      <c r="O20" s="12" t="s">
        <v>117</v>
      </c>
      <c r="P20" s="12" t="s">
        <v>125</v>
      </c>
      <c r="Q20" s="12" t="s">
        <v>130</v>
      </c>
      <c r="R20" s="12" t="s">
        <v>198</v>
      </c>
      <c r="S20" s="12" t="s">
        <v>119</v>
      </c>
    </row>
    <row r="21" spans="1:19" ht="16.5" thickTop="1" thickBot="1" x14ac:dyDescent="0.3">
      <c r="A21" s="13" t="s">
        <v>19</v>
      </c>
      <c r="B21" s="12">
        <v>0</v>
      </c>
      <c r="C21" s="12">
        <f>C15*Common!$B$5</f>
        <v>19.200000000000003</v>
      </c>
      <c r="D21" s="12">
        <v>11</v>
      </c>
      <c r="E21" s="12">
        <v>19</v>
      </c>
      <c r="M21" s="21" t="s">
        <v>124</v>
      </c>
      <c r="N21" s="12" t="s">
        <v>105</v>
      </c>
      <c r="O21" s="12" t="s">
        <v>198</v>
      </c>
      <c r="P21" s="12" t="s">
        <v>128</v>
      </c>
      <c r="Q21" s="12" t="s">
        <v>114</v>
      </c>
      <c r="R21" s="12" t="s">
        <v>199</v>
      </c>
      <c r="S21" s="12" t="s">
        <v>119</v>
      </c>
    </row>
    <row r="22" spans="1:19" ht="15.75" thickTop="1" x14ac:dyDescent="0.2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>
      <selection activeCell="A16" sqref="A16"/>
    </sheetView>
  </sheetViews>
  <sheetFormatPr defaultRowHeight="15" x14ac:dyDescent="0.25"/>
  <cols>
    <col min="1" max="1" width="17.140625" customWidth="1"/>
    <col min="2" max="2" width="18.5703125" customWidth="1"/>
  </cols>
  <sheetData>
    <row r="1" spans="1:3" x14ac:dyDescent="0.25">
      <c r="A1" t="s">
        <v>92</v>
      </c>
      <c r="B1" t="s">
        <v>93</v>
      </c>
    </row>
    <row r="2" spans="1:3" x14ac:dyDescent="0.25">
      <c r="A2" s="14" t="s">
        <v>91</v>
      </c>
      <c r="B2" t="s">
        <v>44</v>
      </c>
      <c r="C2" s="14"/>
    </row>
    <row r="3" spans="1:3" x14ac:dyDescent="0.25">
      <c r="A3" s="14" t="s">
        <v>94</v>
      </c>
      <c r="B3" s="1" t="s">
        <v>221</v>
      </c>
    </row>
    <row r="4" spans="1:3" x14ac:dyDescent="0.25">
      <c r="A4" s="14" t="s">
        <v>95</v>
      </c>
      <c r="B4" t="s">
        <v>22</v>
      </c>
    </row>
    <row r="5" spans="1:3" x14ac:dyDescent="0.25">
      <c r="A5" s="14" t="s">
        <v>96</v>
      </c>
    </row>
    <row r="6" spans="1:3" x14ac:dyDescent="0.25">
      <c r="A6" s="14" t="s">
        <v>97</v>
      </c>
      <c r="B6" t="s">
        <v>22</v>
      </c>
    </row>
    <row r="7" spans="1:3" x14ac:dyDescent="0.25">
      <c r="A7" s="14" t="s">
        <v>98</v>
      </c>
    </row>
    <row r="8" spans="1:3" x14ac:dyDescent="0.25">
      <c r="A8" s="14" t="s">
        <v>99</v>
      </c>
    </row>
    <row r="9" spans="1:3" x14ac:dyDescent="0.25">
      <c r="A9" s="14" t="s">
        <v>228</v>
      </c>
      <c r="B9" t="s">
        <v>22</v>
      </c>
    </row>
    <row r="10" spans="1:3" x14ac:dyDescent="0.25">
      <c r="A10" s="14" t="s">
        <v>233</v>
      </c>
      <c r="B10" t="s">
        <v>44</v>
      </c>
    </row>
    <row r="11" spans="1:3" x14ac:dyDescent="0.25">
      <c r="A11" s="14" t="s">
        <v>234</v>
      </c>
    </row>
    <row r="12" spans="1:3" x14ac:dyDescent="0.25">
      <c r="A12" s="14" t="s">
        <v>235</v>
      </c>
    </row>
    <row r="13" spans="1:3" x14ac:dyDescent="0.25">
      <c r="A13" s="14" t="s">
        <v>236</v>
      </c>
      <c r="B13" s="1" t="s">
        <v>221</v>
      </c>
    </row>
    <row r="14" spans="1:3" x14ac:dyDescent="0.25">
      <c r="A14" s="14" t="s">
        <v>237</v>
      </c>
      <c r="B14" t="s">
        <v>269</v>
      </c>
    </row>
    <row r="15" spans="1:3" x14ac:dyDescent="0.25">
      <c r="A15" s="14" t="s">
        <v>238</v>
      </c>
    </row>
    <row r="16" spans="1:3" x14ac:dyDescent="0.25">
      <c r="A16" s="14" t="s">
        <v>291</v>
      </c>
    </row>
    <row r="17" spans="1:1" x14ac:dyDescent="0.25">
      <c r="A17" s="14" t="s">
        <v>292</v>
      </c>
    </row>
    <row r="18" spans="1:1" x14ac:dyDescent="0.25">
      <c r="A18" s="14" t="s">
        <v>293</v>
      </c>
    </row>
    <row r="19" spans="1:1" x14ac:dyDescent="0.25">
      <c r="A19" s="14" t="s">
        <v>294</v>
      </c>
    </row>
    <row r="20" spans="1:1" x14ac:dyDescent="0.25">
      <c r="A20" s="14" t="s">
        <v>295</v>
      </c>
    </row>
  </sheetData>
  <hyperlinks>
    <hyperlink ref="A2" location="Admiral!A1" tooltip="Admiral" display="Admiral"/>
    <hyperlink ref="A3" location="Chaplain!A1" display="Chaplain!A1"/>
    <hyperlink ref="A4" location="Emberstar!A1" display="Emberstar!A1"/>
    <hyperlink ref="A5" location="'Depths Voice'!A1" display="Depths Voice"/>
    <hyperlink ref="A6" location="'Leaves Shadows'!A1" display="Leaves Shadows"/>
    <hyperlink ref="A7" location="Rifleman!A1" display="Riflman"/>
    <hyperlink ref="A8" location="'Lightning Elemental'!A1" display="Ligtning Elemental"/>
    <hyperlink ref="A9" location="'Lightning Master'!A1" display="Lighting Master"/>
    <hyperlink ref="A10" location="Necromancer!A1" display="Necromancer"/>
    <hyperlink ref="A11" location="Ferryman!A1" display="Ferryman"/>
    <hyperlink ref="A12" location="Silencer!A1" display="Silencer"/>
    <hyperlink ref="A13" location="Mountain!A1" display="Mountain"/>
    <hyperlink ref="A14" location="'Frost Mage'!A1" display="Frost Mage"/>
    <hyperlink ref="A15" location="Psychopath!A1" display="Psychopath"/>
    <hyperlink ref="A16" location="'Professional Killer'!A1" display="Professional Killer"/>
    <hyperlink ref="A17" location="'Bear Warrior'!A1" display="Bear Warrior"/>
    <hyperlink ref="A18" location="Mystic!A1" display="Mystic"/>
    <hyperlink ref="A19" location="'Psychic Sword'!A1" display="Psychic Sword"/>
    <hyperlink ref="A20" location="Sniper!A1" display="Sniper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"/>
  <sheetViews>
    <sheetView workbookViewId="0">
      <selection activeCell="C9" sqref="C9"/>
    </sheetView>
  </sheetViews>
  <sheetFormatPr defaultRowHeight="15" x14ac:dyDescent="0.25"/>
  <cols>
    <col min="1" max="1" width="10" customWidth="1"/>
    <col min="2" max="2" width="12" customWidth="1"/>
    <col min="3" max="3" width="16.5703125" customWidth="1"/>
    <col min="4" max="4" width="12.28515625" customWidth="1"/>
    <col min="5" max="5" width="13.85546875" customWidth="1"/>
    <col min="6" max="6" width="6.140625" customWidth="1"/>
    <col min="7" max="7" width="6.85546875" customWidth="1"/>
    <col min="9" max="9" width="10.5703125" customWidth="1"/>
    <col min="12" max="12" width="14.85546875" customWidth="1"/>
  </cols>
  <sheetData>
    <row r="1" spans="1:18" x14ac:dyDescent="0.25">
      <c r="C1" t="s">
        <v>0</v>
      </c>
      <c r="D1" t="s">
        <v>1</v>
      </c>
    </row>
    <row r="2" spans="1:18" x14ac:dyDescent="0.25">
      <c r="C2" t="s">
        <v>2</v>
      </c>
      <c r="D2" t="s">
        <v>3</v>
      </c>
    </row>
    <row r="3" spans="1:18" x14ac:dyDescent="0.25">
      <c r="E3" t="s">
        <v>35</v>
      </c>
      <c r="F3" t="s">
        <v>7</v>
      </c>
      <c r="G3" t="s">
        <v>8</v>
      </c>
      <c r="H3" t="s">
        <v>9</v>
      </c>
      <c r="I3" t="s">
        <v>10</v>
      </c>
      <c r="J3" t="s">
        <v>11</v>
      </c>
      <c r="L3" t="s">
        <v>21</v>
      </c>
    </row>
    <row r="4" spans="1:18" x14ac:dyDescent="0.25">
      <c r="D4" t="s">
        <v>4</v>
      </c>
      <c r="E4">
        <v>0.85</v>
      </c>
      <c r="F4">
        <f>E4*2</f>
        <v>1.7</v>
      </c>
      <c r="G4">
        <f>E4*3</f>
        <v>2.5499999999999998</v>
      </c>
      <c r="H4">
        <f>E4*4</f>
        <v>3.4</v>
      </c>
      <c r="I4">
        <f>E4*5</f>
        <v>4.25</v>
      </c>
      <c r="J4">
        <f>E4*6</f>
        <v>5.0999999999999996</v>
      </c>
      <c r="M4" t="s">
        <v>23</v>
      </c>
      <c r="N4" t="s">
        <v>24</v>
      </c>
      <c r="O4" t="s">
        <v>25</v>
      </c>
      <c r="P4" t="s">
        <v>26</v>
      </c>
      <c r="Q4" t="s">
        <v>27</v>
      </c>
      <c r="R4" t="s">
        <v>28</v>
      </c>
    </row>
    <row r="5" spans="1:18" x14ac:dyDescent="0.25">
      <c r="D5" t="s">
        <v>5</v>
      </c>
      <c r="E5">
        <v>1.05</v>
      </c>
      <c r="F5">
        <f t="shared" ref="F5:F6" si="0">E5*2</f>
        <v>2.1</v>
      </c>
      <c r="G5">
        <f t="shared" ref="G5:G6" si="1">E5*3</f>
        <v>3.1500000000000004</v>
      </c>
      <c r="H5">
        <f t="shared" ref="H5:H6" si="2">E5*4</f>
        <v>4.2</v>
      </c>
      <c r="I5">
        <f t="shared" ref="I5:I6" si="3">E5*5</f>
        <v>5.25</v>
      </c>
      <c r="J5">
        <f t="shared" ref="J5:J6" si="4">E5*6</f>
        <v>6.3000000000000007</v>
      </c>
      <c r="L5" s="4" t="s">
        <v>22</v>
      </c>
      <c r="M5" t="s">
        <v>30</v>
      </c>
      <c r="N5" t="s">
        <v>33</v>
      </c>
      <c r="O5" t="s">
        <v>34</v>
      </c>
      <c r="P5" t="s">
        <v>30</v>
      </c>
      <c r="Q5" t="s">
        <v>33</v>
      </c>
      <c r="R5" t="s">
        <v>29</v>
      </c>
    </row>
    <row r="6" spans="1:18" x14ac:dyDescent="0.25">
      <c r="D6" t="s">
        <v>6</v>
      </c>
      <c r="E6">
        <v>1.45</v>
      </c>
      <c r="F6">
        <f t="shared" si="0"/>
        <v>2.9</v>
      </c>
      <c r="G6">
        <f t="shared" si="1"/>
        <v>4.3499999999999996</v>
      </c>
      <c r="H6">
        <f t="shared" si="2"/>
        <v>5.8</v>
      </c>
      <c r="I6">
        <f t="shared" si="3"/>
        <v>7.25</v>
      </c>
      <c r="J6">
        <f t="shared" si="4"/>
        <v>8.6999999999999993</v>
      </c>
    </row>
    <row r="9" spans="1:18" x14ac:dyDescent="0.25">
      <c r="A9" t="s">
        <v>36</v>
      </c>
      <c r="B9">
        <v>20</v>
      </c>
    </row>
    <row r="10" spans="1:18" x14ac:dyDescent="0.25">
      <c r="A10" t="s">
        <v>37</v>
      </c>
      <c r="B10">
        <v>1</v>
      </c>
    </row>
    <row r="11" spans="1:18" x14ac:dyDescent="0.25">
      <c r="D11" t="s">
        <v>35</v>
      </c>
      <c r="E11" t="s">
        <v>38</v>
      </c>
      <c r="I11">
        <v>1</v>
      </c>
      <c r="J11">
        <v>10</v>
      </c>
      <c r="K11">
        <v>20</v>
      </c>
    </row>
    <row r="12" spans="1:18" x14ac:dyDescent="0.25">
      <c r="A12" t="s">
        <v>20</v>
      </c>
      <c r="C12" t="s">
        <v>12</v>
      </c>
      <c r="D12">
        <v>14</v>
      </c>
      <c r="E12">
        <f>D12+$B$9*($B$10+1)*E4</f>
        <v>48</v>
      </c>
      <c r="I12">
        <v>16</v>
      </c>
      <c r="J12">
        <v>31</v>
      </c>
      <c r="K12">
        <v>48</v>
      </c>
    </row>
    <row r="13" spans="1:18" x14ac:dyDescent="0.25">
      <c r="C13" t="s">
        <v>13</v>
      </c>
      <c r="D13">
        <v>12</v>
      </c>
      <c r="E13">
        <f>D13+$B$9*($B$10+1)*E5</f>
        <v>54</v>
      </c>
      <c r="I13">
        <v>15</v>
      </c>
      <c r="J13">
        <v>33</v>
      </c>
      <c r="K13">
        <v>54</v>
      </c>
    </row>
    <row r="14" spans="1:18" x14ac:dyDescent="0.25">
      <c r="C14" t="s">
        <v>1</v>
      </c>
      <c r="D14">
        <v>18</v>
      </c>
      <c r="E14">
        <f>D14+$B$9*($B$10+1)*E6</f>
        <v>76</v>
      </c>
      <c r="I14">
        <v>21</v>
      </c>
      <c r="J14">
        <v>47</v>
      </c>
      <c r="K14">
        <v>76</v>
      </c>
    </row>
    <row r="15" spans="1:18" x14ac:dyDescent="0.25">
      <c r="C15" t="s">
        <v>14</v>
      </c>
      <c r="D15">
        <v>171</v>
      </c>
      <c r="E15">
        <f>D15+E12*Common!$B$1</f>
        <v>1035</v>
      </c>
      <c r="I15">
        <v>454</v>
      </c>
      <c r="J15">
        <v>729</v>
      </c>
      <c r="K15">
        <v>1035</v>
      </c>
    </row>
    <row r="16" spans="1:18" x14ac:dyDescent="0.25">
      <c r="C16" t="s">
        <v>15</v>
      </c>
      <c r="D16">
        <v>10</v>
      </c>
      <c r="E16">
        <f>D16+E14+E14*0.4</f>
        <v>116.4</v>
      </c>
      <c r="I16">
        <v>39</v>
      </c>
      <c r="J16">
        <v>76</v>
      </c>
      <c r="K16">
        <v>116</v>
      </c>
    </row>
    <row r="17" spans="3:11" x14ac:dyDescent="0.25">
      <c r="C17" t="s">
        <v>16</v>
      </c>
      <c r="D17">
        <v>1</v>
      </c>
      <c r="E17">
        <f>D17+E13*2.4</f>
        <v>130.6</v>
      </c>
      <c r="I17">
        <v>35</v>
      </c>
      <c r="J17">
        <v>80</v>
      </c>
      <c r="K17">
        <v>131</v>
      </c>
    </row>
    <row r="18" spans="3:11" x14ac:dyDescent="0.25">
      <c r="C18" t="s">
        <v>17</v>
      </c>
      <c r="D18">
        <v>0</v>
      </c>
      <c r="E18" s="3">
        <f>D18+E12/7+E14/14</f>
        <v>12.285714285714285</v>
      </c>
      <c r="I18">
        <v>3</v>
      </c>
      <c r="J18">
        <v>7</v>
      </c>
      <c r="K18">
        <v>12</v>
      </c>
    </row>
    <row r="19" spans="3:11" x14ac:dyDescent="0.25">
      <c r="C19" t="s">
        <v>18</v>
      </c>
      <c r="E19">
        <f>E13/10</f>
        <v>5.4</v>
      </c>
      <c r="I19">
        <v>1</v>
      </c>
      <c r="J19">
        <v>3</v>
      </c>
      <c r="K19">
        <v>5</v>
      </c>
    </row>
    <row r="20" spans="3:11" x14ac:dyDescent="0.25">
      <c r="C20" t="s">
        <v>19</v>
      </c>
      <c r="E20">
        <f>E14/2.5</f>
        <v>30.4</v>
      </c>
      <c r="I20">
        <v>8</v>
      </c>
      <c r="J20">
        <v>19</v>
      </c>
      <c r="K20">
        <v>30</v>
      </c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workbookViewId="0"/>
  </sheetViews>
  <sheetFormatPr defaultRowHeight="15" x14ac:dyDescent="0.25"/>
  <cols>
    <col min="1" max="1" width="10" customWidth="1"/>
    <col min="2" max="2" width="12" customWidth="1"/>
    <col min="3" max="3" width="16.5703125" customWidth="1"/>
    <col min="4" max="4" width="12.28515625" customWidth="1"/>
    <col min="5" max="5" width="13.85546875" customWidth="1"/>
    <col min="6" max="6" width="14.7109375" customWidth="1"/>
    <col min="7" max="7" width="16.140625" customWidth="1"/>
    <col min="9" max="9" width="10.5703125" customWidth="1"/>
    <col min="12" max="12" width="14.85546875" customWidth="1"/>
  </cols>
  <sheetData>
    <row r="1" spans="1:13" x14ac:dyDescent="0.25">
      <c r="C1" t="s">
        <v>0</v>
      </c>
      <c r="D1" t="s">
        <v>1</v>
      </c>
    </row>
    <row r="2" spans="1:13" x14ac:dyDescent="0.25">
      <c r="C2" t="s">
        <v>2</v>
      </c>
      <c r="D2" t="s">
        <v>3</v>
      </c>
      <c r="L2" s="1"/>
      <c r="M2" s="1"/>
    </row>
    <row r="3" spans="1:13" x14ac:dyDescent="0.25">
      <c r="E3" t="s">
        <v>7</v>
      </c>
      <c r="F3" t="s">
        <v>8</v>
      </c>
      <c r="G3" t="s">
        <v>9</v>
      </c>
      <c r="H3" t="s">
        <v>10</v>
      </c>
      <c r="I3" t="s">
        <v>11</v>
      </c>
      <c r="L3" s="1"/>
      <c r="M3" s="1"/>
    </row>
    <row r="4" spans="1:13" x14ac:dyDescent="0.25">
      <c r="D4" t="s">
        <v>4</v>
      </c>
      <c r="G4">
        <v>4.8</v>
      </c>
      <c r="H4">
        <v>6</v>
      </c>
      <c r="I4">
        <v>7.2</v>
      </c>
      <c r="L4" s="2"/>
      <c r="M4" s="2"/>
    </row>
    <row r="5" spans="1:13" x14ac:dyDescent="0.25">
      <c r="D5" t="s">
        <v>5</v>
      </c>
      <c r="G5">
        <v>3.6</v>
      </c>
      <c r="H5">
        <v>4.5</v>
      </c>
      <c r="I5">
        <v>5.4</v>
      </c>
      <c r="L5" s="2"/>
      <c r="M5" s="2"/>
    </row>
    <row r="6" spans="1:13" x14ac:dyDescent="0.25">
      <c r="D6" t="s">
        <v>6</v>
      </c>
      <c r="G6">
        <v>4.8</v>
      </c>
      <c r="H6">
        <v>6</v>
      </c>
      <c r="I6">
        <v>7.2</v>
      </c>
      <c r="L6" s="3"/>
      <c r="M6" s="3"/>
    </row>
    <row r="7" spans="1:13" x14ac:dyDescent="0.25">
      <c r="L7" s="3"/>
      <c r="M7" s="3"/>
    </row>
    <row r="9" spans="1:13" x14ac:dyDescent="0.25">
      <c r="A9" t="s">
        <v>20</v>
      </c>
      <c r="C9" t="s">
        <v>12</v>
      </c>
    </row>
    <row r="10" spans="1:13" x14ac:dyDescent="0.25">
      <c r="C10" t="s">
        <v>13</v>
      </c>
    </row>
    <row r="11" spans="1:13" x14ac:dyDescent="0.25">
      <c r="C11" t="s">
        <v>1</v>
      </c>
    </row>
    <row r="12" spans="1:13" x14ac:dyDescent="0.25">
      <c r="C12" t="s">
        <v>14</v>
      </c>
    </row>
    <row r="13" spans="1:13" x14ac:dyDescent="0.25">
      <c r="C13" t="s">
        <v>15</v>
      </c>
    </row>
    <row r="14" spans="1:13" x14ac:dyDescent="0.25">
      <c r="C14" t="s">
        <v>16</v>
      </c>
    </row>
    <row r="15" spans="1:13" x14ac:dyDescent="0.25">
      <c r="C15" t="s">
        <v>17</v>
      </c>
    </row>
    <row r="16" spans="1:13" x14ac:dyDescent="0.25">
      <c r="C16" t="s">
        <v>18</v>
      </c>
    </row>
    <row r="17" spans="1:7" x14ac:dyDescent="0.25">
      <c r="C17" t="s">
        <v>19</v>
      </c>
    </row>
    <row r="21" spans="1:7" x14ac:dyDescent="0.25">
      <c r="A21" t="s">
        <v>21</v>
      </c>
    </row>
    <row r="22" spans="1:7" x14ac:dyDescent="0.25">
      <c r="B22" t="s">
        <v>23</v>
      </c>
      <c r="C22" t="s">
        <v>24</v>
      </c>
      <c r="D22" t="s">
        <v>25</v>
      </c>
      <c r="E22" t="s">
        <v>26</v>
      </c>
      <c r="F22" t="s">
        <v>27</v>
      </c>
      <c r="G22" t="s">
        <v>28</v>
      </c>
    </row>
    <row r="23" spans="1:7" x14ac:dyDescent="0.25">
      <c r="A23" s="4" t="s">
        <v>22</v>
      </c>
      <c r="B23" t="s">
        <v>30</v>
      </c>
      <c r="C23" t="s">
        <v>30</v>
      </c>
      <c r="D23" t="s">
        <v>31</v>
      </c>
      <c r="E23" t="s">
        <v>30</v>
      </c>
      <c r="F23" t="s">
        <v>29</v>
      </c>
      <c r="G23" t="s">
        <v>32</v>
      </c>
    </row>
  </sheetData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K8" sqref="K8"/>
    </sheetView>
  </sheetViews>
  <sheetFormatPr defaultRowHeight="15" x14ac:dyDescent="0.25"/>
  <cols>
    <col min="1" max="1" width="25.42578125" customWidth="1"/>
  </cols>
  <sheetData>
    <row r="1" spans="1:2" x14ac:dyDescent="0.25">
      <c r="A1" s="6" t="s">
        <v>43</v>
      </c>
      <c r="B1" s="12">
        <v>18</v>
      </c>
    </row>
    <row r="2" spans="1:2" x14ac:dyDescent="0.25">
      <c r="A2" s="6" t="s">
        <v>39</v>
      </c>
      <c r="B2" s="12">
        <v>0.4</v>
      </c>
    </row>
    <row r="3" spans="1:2" x14ac:dyDescent="0.25">
      <c r="A3" s="6" t="s">
        <v>40</v>
      </c>
      <c r="B3" s="12">
        <v>2.4</v>
      </c>
    </row>
    <row r="4" spans="1:2" x14ac:dyDescent="0.25">
      <c r="A4" s="6" t="s">
        <v>41</v>
      </c>
      <c r="B4" s="12">
        <v>0.1</v>
      </c>
    </row>
    <row r="5" spans="1:2" x14ac:dyDescent="0.25">
      <c r="A5" s="6" t="s">
        <v>42</v>
      </c>
      <c r="B5" s="12">
        <v>0.4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"/>
  <sheetViews>
    <sheetView tabSelected="1" workbookViewId="0">
      <selection activeCell="J15" sqref="J15"/>
    </sheetView>
  </sheetViews>
  <sheetFormatPr defaultRowHeight="15" x14ac:dyDescent="0.25"/>
  <cols>
    <col min="1" max="1" width="14" customWidth="1"/>
    <col min="2" max="2" width="9" customWidth="1"/>
    <col min="3" max="3" width="11.28515625" customWidth="1"/>
    <col min="4" max="4" width="8.28515625" customWidth="1"/>
    <col min="5" max="5" width="9.42578125" customWidth="1"/>
    <col min="6" max="6" width="10.140625" customWidth="1"/>
    <col min="7" max="7" width="11.5703125" customWidth="1"/>
    <col min="8" max="8" width="6.85546875" customWidth="1"/>
    <col min="9" max="9" width="9" customWidth="1"/>
    <col min="10" max="10" width="10" customWidth="1"/>
    <col min="12" max="12" width="8.140625" customWidth="1"/>
    <col min="13" max="13" width="19.85546875" customWidth="1"/>
    <col min="14" max="14" width="19.140625" customWidth="1"/>
    <col min="15" max="15" width="16.7109375" customWidth="1"/>
    <col min="16" max="16" width="12.28515625" customWidth="1"/>
    <col min="17" max="17" width="13.5703125" customWidth="1"/>
    <col min="18" max="18" width="16" customWidth="1"/>
    <col min="19" max="19" width="17.42578125" customWidth="1"/>
  </cols>
  <sheetData>
    <row r="1" spans="1:19" x14ac:dyDescent="0.25">
      <c r="A1" t="s">
        <v>0</v>
      </c>
      <c r="B1" t="s">
        <v>1</v>
      </c>
      <c r="M1" t="s">
        <v>44</v>
      </c>
    </row>
    <row r="2" spans="1:19" x14ac:dyDescent="0.25">
      <c r="A2" t="s">
        <v>2</v>
      </c>
      <c r="B2" t="s">
        <v>75</v>
      </c>
    </row>
    <row r="3" spans="1:19" ht="15.75" thickBot="1" x14ac:dyDescent="0.3">
      <c r="M3" s="9" t="s">
        <v>296</v>
      </c>
      <c r="N3" s="12" t="s">
        <v>308</v>
      </c>
      <c r="O3" s="12">
        <f>60*B9</f>
        <v>600</v>
      </c>
      <c r="P3" t="s">
        <v>309</v>
      </c>
      <c r="Q3" s="12">
        <f>B9*6</f>
        <v>60</v>
      </c>
      <c r="R3" s="12" t="s">
        <v>307</v>
      </c>
      <c r="S3" s="12"/>
    </row>
    <row r="4" spans="1:19" ht="16.5" thickTop="1" thickBot="1" x14ac:dyDescent="0.3">
      <c r="B4" s="13" t="s">
        <v>35</v>
      </c>
      <c r="C4" s="19" t="s">
        <v>7</v>
      </c>
      <c r="D4" s="19" t="s">
        <v>8</v>
      </c>
      <c r="E4" s="19" t="s">
        <v>9</v>
      </c>
      <c r="F4" s="19" t="s">
        <v>10</v>
      </c>
      <c r="G4" s="19" t="s">
        <v>11</v>
      </c>
      <c r="M4" s="8" t="s">
        <v>297</v>
      </c>
      <c r="N4" s="12" t="s">
        <v>311</v>
      </c>
      <c r="O4" s="12">
        <f>14*B9</f>
        <v>140</v>
      </c>
      <c r="P4" s="12" t="s">
        <v>310</v>
      </c>
      <c r="Q4" s="12"/>
      <c r="R4" s="12"/>
      <c r="S4" s="12"/>
    </row>
    <row r="5" spans="1:19" ht="16.5" thickTop="1" thickBot="1" x14ac:dyDescent="0.3">
      <c r="A5" s="13" t="s">
        <v>4</v>
      </c>
      <c r="B5" s="20">
        <v>0.8</v>
      </c>
      <c r="C5" s="20">
        <f>B5*2</f>
        <v>1.6</v>
      </c>
      <c r="D5" s="20">
        <f>B5*3</f>
        <v>2.4000000000000004</v>
      </c>
      <c r="E5" s="20">
        <f>B5*4</f>
        <v>3.2</v>
      </c>
      <c r="F5" s="20">
        <f>B5*5</f>
        <v>4</v>
      </c>
      <c r="G5" s="20">
        <f>B5*6</f>
        <v>4.8000000000000007</v>
      </c>
      <c r="M5" s="22" t="s">
        <v>298</v>
      </c>
      <c r="N5" s="12" t="s">
        <v>313</v>
      </c>
      <c r="O5" s="12">
        <f>B9</f>
        <v>10</v>
      </c>
      <c r="P5" s="12" t="s">
        <v>312</v>
      </c>
      <c r="Q5" s="12"/>
      <c r="R5" s="12"/>
      <c r="S5" s="12"/>
    </row>
    <row r="6" spans="1:19" ht="16.5" thickTop="1" thickBot="1" x14ac:dyDescent="0.3">
      <c r="A6" s="13" t="s">
        <v>5</v>
      </c>
      <c r="B6" s="20">
        <v>0.8</v>
      </c>
      <c r="C6" s="20">
        <f t="shared" ref="C6:C7" si="0">B6*2</f>
        <v>1.6</v>
      </c>
      <c r="D6" s="20">
        <f t="shared" ref="D6:D7" si="1">B6*3</f>
        <v>2.4000000000000004</v>
      </c>
      <c r="E6" s="20">
        <f t="shared" ref="E6:E7" si="2">B6*4</f>
        <v>3.2</v>
      </c>
      <c r="F6" s="20">
        <f t="shared" ref="F6:F7" si="3">B6*5</f>
        <v>4</v>
      </c>
      <c r="G6" s="20">
        <f t="shared" ref="G6:G7" si="4">B6*6</f>
        <v>4.8000000000000007</v>
      </c>
      <c r="M6" s="21" t="s">
        <v>299</v>
      </c>
      <c r="N6" s="12" t="s">
        <v>315</v>
      </c>
      <c r="O6" s="12">
        <f>2*B9</f>
        <v>20</v>
      </c>
      <c r="P6" s="12" t="s">
        <v>314</v>
      </c>
      <c r="Q6" s="12"/>
      <c r="R6" s="12"/>
      <c r="S6" s="12"/>
    </row>
    <row r="7" spans="1:19" ht="16.5" thickTop="1" thickBot="1" x14ac:dyDescent="0.3">
      <c r="A7" s="13" t="s">
        <v>6</v>
      </c>
      <c r="B7" s="20">
        <v>1.4</v>
      </c>
      <c r="C7" s="20">
        <f t="shared" si="0"/>
        <v>2.8</v>
      </c>
      <c r="D7" s="20">
        <f t="shared" si="1"/>
        <v>4.1999999999999993</v>
      </c>
      <c r="E7" s="20">
        <f t="shared" si="2"/>
        <v>5.6</v>
      </c>
      <c r="F7" s="20">
        <f t="shared" si="3"/>
        <v>7</v>
      </c>
      <c r="G7" s="20">
        <f t="shared" si="4"/>
        <v>8.3999999999999986</v>
      </c>
    </row>
    <row r="8" spans="1:19" ht="15.75" thickTop="1" x14ac:dyDescent="0.25"/>
    <row r="9" spans="1:19" x14ac:dyDescent="0.25">
      <c r="A9" t="s">
        <v>36</v>
      </c>
      <c r="B9">
        <v>10</v>
      </c>
    </row>
    <row r="10" spans="1:19" ht="15.75" thickBot="1" x14ac:dyDescent="0.3">
      <c r="A10" t="s">
        <v>37</v>
      </c>
      <c r="B10">
        <v>3</v>
      </c>
    </row>
    <row r="11" spans="1:19" ht="16.5" thickTop="1" thickBot="1" x14ac:dyDescent="0.3">
      <c r="M11" s="6" t="s">
        <v>100</v>
      </c>
      <c r="N11" s="13" t="s">
        <v>23</v>
      </c>
      <c r="O11" s="13" t="s">
        <v>24</v>
      </c>
      <c r="P11" s="13" t="s">
        <v>25</v>
      </c>
      <c r="Q11" s="13" t="s">
        <v>26</v>
      </c>
      <c r="R11" s="13" t="s">
        <v>27</v>
      </c>
      <c r="S11" s="13" t="s">
        <v>28</v>
      </c>
    </row>
    <row r="12" spans="1:19" ht="16.5" thickTop="1" thickBot="1" x14ac:dyDescent="0.3">
      <c r="B12" s="13" t="s">
        <v>35</v>
      </c>
      <c r="C12" s="13" t="s">
        <v>38</v>
      </c>
      <c r="D12" s="13">
        <v>1</v>
      </c>
      <c r="E12" s="13">
        <v>10</v>
      </c>
      <c r="F12" s="13"/>
      <c r="M12" t="s">
        <v>240</v>
      </c>
      <c r="N12" s="12" t="s">
        <v>30</v>
      </c>
      <c r="O12" s="12" t="s">
        <v>30</v>
      </c>
      <c r="P12" s="12" t="s">
        <v>34</v>
      </c>
      <c r="Q12" s="12" t="s">
        <v>34</v>
      </c>
      <c r="R12" s="12" t="s">
        <v>79</v>
      </c>
      <c r="S12" s="12" t="s">
        <v>131</v>
      </c>
    </row>
    <row r="13" spans="1:19" ht="16.5" thickTop="1" thickBot="1" x14ac:dyDescent="0.3">
      <c r="A13" s="13" t="s">
        <v>12</v>
      </c>
      <c r="B13" s="12">
        <v>13</v>
      </c>
      <c r="C13" s="12">
        <f>B13+$B$9*($B$10+1)*B5</f>
        <v>45</v>
      </c>
      <c r="D13" s="12">
        <v>17</v>
      </c>
      <c r="E13" s="12">
        <v>45</v>
      </c>
      <c r="F13" s="12"/>
      <c r="M13" s="8" t="s">
        <v>49</v>
      </c>
      <c r="N13" s="12" t="s">
        <v>300</v>
      </c>
      <c r="O13" s="12" t="s">
        <v>300</v>
      </c>
      <c r="P13" s="12" t="s">
        <v>195</v>
      </c>
      <c r="Q13" s="12" t="s">
        <v>80</v>
      </c>
      <c r="R13" s="12" t="s">
        <v>161</v>
      </c>
      <c r="S13" s="12" t="s">
        <v>64</v>
      </c>
    </row>
    <row r="14" spans="1:19" ht="16.5" thickTop="1" thickBot="1" x14ac:dyDescent="0.3">
      <c r="A14" s="13" t="s">
        <v>13</v>
      </c>
      <c r="B14" s="12">
        <v>14</v>
      </c>
      <c r="C14" s="12">
        <f>B14+$B$9*($B$10+1)*B6</f>
        <v>46</v>
      </c>
      <c r="D14" s="12">
        <v>18</v>
      </c>
      <c r="E14" s="12">
        <v>46</v>
      </c>
      <c r="F14" s="12"/>
      <c r="M14" s="8" t="s">
        <v>50</v>
      </c>
      <c r="N14" s="12" t="s">
        <v>197</v>
      </c>
      <c r="O14" s="12" t="s">
        <v>158</v>
      </c>
      <c r="P14" s="12" t="s">
        <v>301</v>
      </c>
      <c r="Q14" s="12" t="s">
        <v>195</v>
      </c>
      <c r="R14" s="12" t="s">
        <v>161</v>
      </c>
      <c r="S14" s="12" t="s">
        <v>74</v>
      </c>
    </row>
    <row r="15" spans="1:19" ht="16.5" thickTop="1" thickBot="1" x14ac:dyDescent="0.3">
      <c r="A15" s="13" t="s">
        <v>1</v>
      </c>
      <c r="B15" s="12">
        <v>19</v>
      </c>
      <c r="C15" s="12">
        <f>B15+$B$9*($B$10+1)*B7</f>
        <v>75</v>
      </c>
      <c r="D15" s="12">
        <v>25</v>
      </c>
      <c r="E15" s="12">
        <v>75</v>
      </c>
      <c r="F15" s="12"/>
      <c r="M15" s="22" t="s">
        <v>51</v>
      </c>
      <c r="N15" s="12" t="s">
        <v>116</v>
      </c>
      <c r="O15" s="12" t="s">
        <v>158</v>
      </c>
      <c r="P15" s="12" t="s">
        <v>302</v>
      </c>
      <c r="Q15" s="12" t="s">
        <v>195</v>
      </c>
      <c r="R15" s="12" t="s">
        <v>300</v>
      </c>
      <c r="S15" s="12" t="s">
        <v>74</v>
      </c>
    </row>
    <row r="16" spans="1:19" ht="16.5" thickTop="1" thickBot="1" x14ac:dyDescent="0.3">
      <c r="A16" s="13" t="s">
        <v>14</v>
      </c>
      <c r="B16" s="12">
        <v>172</v>
      </c>
      <c r="C16" s="12">
        <f>ROUNDDOWN(B16+C13*Common!$B$1,0)</f>
        <v>982</v>
      </c>
      <c r="D16" s="12">
        <v>464</v>
      </c>
      <c r="E16" s="12">
        <v>982</v>
      </c>
      <c r="F16" s="12"/>
      <c r="M16" s="22" t="s">
        <v>52</v>
      </c>
      <c r="N16" s="12" t="s">
        <v>115</v>
      </c>
      <c r="O16" s="12" t="s">
        <v>198</v>
      </c>
      <c r="P16" s="12" t="s">
        <v>158</v>
      </c>
      <c r="Q16" s="12" t="s">
        <v>70</v>
      </c>
      <c r="R16" s="12" t="s">
        <v>300</v>
      </c>
      <c r="S16" s="12" t="s">
        <v>74</v>
      </c>
    </row>
    <row r="17" spans="1:19" ht="16.5" thickTop="1" thickBot="1" x14ac:dyDescent="0.3">
      <c r="A17" s="13" t="s">
        <v>15</v>
      </c>
      <c r="B17" s="12">
        <v>9</v>
      </c>
      <c r="C17" s="12">
        <f>ROUND(B17+C15+C15*Common!$B$2,0)</f>
        <v>114</v>
      </c>
      <c r="D17" s="12">
        <v>44</v>
      </c>
      <c r="E17" s="12">
        <v>114</v>
      </c>
      <c r="F17" s="12"/>
      <c r="M17" s="22" t="s">
        <v>53</v>
      </c>
      <c r="N17" s="12" t="s">
        <v>166</v>
      </c>
      <c r="O17" s="12" t="s">
        <v>156</v>
      </c>
      <c r="P17" s="12" t="s">
        <v>201</v>
      </c>
      <c r="Q17" s="12" t="s">
        <v>67</v>
      </c>
      <c r="R17" s="12" t="s">
        <v>161</v>
      </c>
      <c r="S17" s="12" t="s">
        <v>74</v>
      </c>
    </row>
    <row r="18" spans="1:19" ht="16.5" thickTop="1" thickBot="1" x14ac:dyDescent="0.3">
      <c r="A18" s="13" t="s">
        <v>16</v>
      </c>
      <c r="B18" s="12">
        <v>0</v>
      </c>
      <c r="C18" s="12">
        <f>ROUND(B18+C14*Common!$B$3,0)</f>
        <v>110</v>
      </c>
      <c r="D18" s="12">
        <v>42</v>
      </c>
      <c r="E18" s="12">
        <v>111</v>
      </c>
      <c r="F18" s="12"/>
      <c r="M18" s="21" t="s">
        <v>54</v>
      </c>
      <c r="N18" s="12" t="s">
        <v>193</v>
      </c>
      <c r="O18" s="12" t="s">
        <v>149</v>
      </c>
      <c r="P18" s="12" t="s">
        <v>110</v>
      </c>
      <c r="Q18" s="12" t="s">
        <v>66</v>
      </c>
      <c r="R18" s="12" t="s">
        <v>61</v>
      </c>
      <c r="S18" s="12" t="s">
        <v>119</v>
      </c>
    </row>
    <row r="19" spans="1:19" ht="16.5" thickTop="1" thickBot="1" x14ac:dyDescent="0.3">
      <c r="A19" s="13" t="s">
        <v>17</v>
      </c>
      <c r="B19" s="15">
        <v>0</v>
      </c>
      <c r="C19" s="16">
        <f>B19+C13/7+C15/14</f>
        <v>11.785714285714285</v>
      </c>
      <c r="D19" s="16">
        <v>3</v>
      </c>
      <c r="E19" s="16">
        <v>12</v>
      </c>
      <c r="F19" s="16"/>
      <c r="G19" s="3"/>
      <c r="H19" s="3"/>
      <c r="I19" s="3"/>
      <c r="M19" s="21" t="s">
        <v>55</v>
      </c>
      <c r="N19" s="12" t="s">
        <v>205</v>
      </c>
      <c r="O19" s="12" t="s">
        <v>303</v>
      </c>
      <c r="P19" s="12" t="s">
        <v>115</v>
      </c>
      <c r="Q19" s="12" t="s">
        <v>195</v>
      </c>
      <c r="R19" s="12" t="s">
        <v>61</v>
      </c>
      <c r="S19" s="12" t="s">
        <v>119</v>
      </c>
    </row>
    <row r="20" spans="1:19" ht="16.5" thickTop="1" thickBot="1" x14ac:dyDescent="0.3">
      <c r="A20" s="13" t="s">
        <v>18</v>
      </c>
      <c r="B20" s="12">
        <v>0</v>
      </c>
      <c r="C20" s="12">
        <f>ROUND(C14*Common!$B$4,0)</f>
        <v>5</v>
      </c>
      <c r="D20" s="12">
        <v>2</v>
      </c>
      <c r="E20" s="12">
        <v>5</v>
      </c>
      <c r="F20" s="12"/>
      <c r="M20" s="21" t="s">
        <v>123</v>
      </c>
      <c r="N20" s="12" t="s">
        <v>304</v>
      </c>
      <c r="O20" s="12" t="s">
        <v>153</v>
      </c>
      <c r="P20" s="12" t="s">
        <v>305</v>
      </c>
      <c r="Q20" s="12" t="s">
        <v>102</v>
      </c>
      <c r="R20" s="12" t="s">
        <v>117</v>
      </c>
      <c r="S20" s="12" t="s">
        <v>119</v>
      </c>
    </row>
    <row r="21" spans="1:19" ht="16.5" thickTop="1" thickBot="1" x14ac:dyDescent="0.3">
      <c r="A21" s="13" t="s">
        <v>19</v>
      </c>
      <c r="B21" s="12">
        <v>0</v>
      </c>
      <c r="C21" s="12">
        <f>C15*Common!$B$5</f>
        <v>30</v>
      </c>
      <c r="D21" s="12">
        <v>10</v>
      </c>
      <c r="E21" s="12">
        <v>30</v>
      </c>
      <c r="F21" s="12"/>
      <c r="M21" s="21" t="s">
        <v>124</v>
      </c>
      <c r="N21" s="12" t="s">
        <v>306</v>
      </c>
      <c r="O21" s="12" t="s">
        <v>128</v>
      </c>
      <c r="P21" s="12" t="s">
        <v>199</v>
      </c>
      <c r="Q21" s="12" t="s">
        <v>115</v>
      </c>
      <c r="R21" s="12" t="s">
        <v>197</v>
      </c>
      <c r="S21" s="12" t="s">
        <v>119</v>
      </c>
    </row>
    <row r="22" spans="1:19" ht="15.75" thickTop="1" x14ac:dyDescent="0.25"/>
    <row r="24" spans="1:19" x14ac:dyDescent="0.25">
      <c r="A24" s="24" t="s">
        <v>270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39" sqref="D39"/>
    </sheetView>
  </sheetViews>
  <sheetFormatPr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2"/>
  <sheetViews>
    <sheetView workbookViewId="0">
      <selection activeCell="I12" sqref="A1:XFD1048576"/>
    </sheetView>
  </sheetViews>
  <sheetFormatPr defaultRowHeight="15" x14ac:dyDescent="0.25"/>
  <cols>
    <col min="1" max="1" width="10" customWidth="1"/>
    <col min="2" max="2" width="9" customWidth="1"/>
    <col min="3" max="3" width="11.28515625" customWidth="1"/>
    <col min="4" max="4" width="8.28515625" customWidth="1"/>
    <col min="5" max="5" width="9.42578125" customWidth="1"/>
    <col min="6" max="6" width="10.140625" customWidth="1"/>
    <col min="7" max="7" width="11.5703125" customWidth="1"/>
    <col min="8" max="8" width="6.85546875" customWidth="1"/>
    <col min="9" max="9" width="9" customWidth="1"/>
    <col min="10" max="10" width="10" customWidth="1"/>
    <col min="12" max="12" width="8.140625" customWidth="1"/>
    <col min="13" max="13" width="17.7109375" customWidth="1"/>
    <col min="14" max="14" width="19.140625" customWidth="1"/>
    <col min="15" max="15" width="16.7109375" customWidth="1"/>
    <col min="16" max="16" width="12.28515625" customWidth="1"/>
    <col min="17" max="17" width="13.5703125" customWidth="1"/>
    <col min="18" max="18" width="16" customWidth="1"/>
    <col min="19" max="19" width="17.42578125" customWidth="1"/>
  </cols>
  <sheetData>
    <row r="1" spans="1:19" x14ac:dyDescent="0.25">
      <c r="A1" t="s">
        <v>0</v>
      </c>
      <c r="B1" t="s">
        <v>13</v>
      </c>
      <c r="M1" t="s">
        <v>44</v>
      </c>
    </row>
    <row r="2" spans="1:19" x14ac:dyDescent="0.25">
      <c r="A2" t="s">
        <v>2</v>
      </c>
      <c r="B2" t="s">
        <v>239</v>
      </c>
    </row>
    <row r="3" spans="1:19" ht="15.75" thickBot="1" x14ac:dyDescent="0.3">
      <c r="M3" s="9" t="s">
        <v>247</v>
      </c>
      <c r="N3" s="12" t="s">
        <v>260</v>
      </c>
      <c r="O3" s="12">
        <f>4*Q3</f>
        <v>396</v>
      </c>
      <c r="P3" s="12" t="s">
        <v>261</v>
      </c>
      <c r="Q3" s="12">
        <f>9.9*B9</f>
        <v>99</v>
      </c>
      <c r="R3" s="12" t="s">
        <v>264</v>
      </c>
      <c r="S3" s="12"/>
    </row>
    <row r="4" spans="1:19" ht="16.5" thickTop="1" thickBot="1" x14ac:dyDescent="0.3">
      <c r="B4" s="13" t="s">
        <v>35</v>
      </c>
      <c r="C4" s="19" t="s">
        <v>7</v>
      </c>
      <c r="D4" s="19" t="s">
        <v>8</v>
      </c>
      <c r="E4" s="19" t="s">
        <v>9</v>
      </c>
      <c r="F4" s="19" t="s">
        <v>10</v>
      </c>
      <c r="G4" s="19" t="s">
        <v>11</v>
      </c>
      <c r="M4" s="8" t="s">
        <v>248</v>
      </c>
      <c r="N4" s="12" t="s">
        <v>262</v>
      </c>
      <c r="O4" s="12">
        <f>B9*11</f>
        <v>110</v>
      </c>
      <c r="P4" s="12" t="s">
        <v>263</v>
      </c>
      <c r="Q4" s="12"/>
      <c r="R4" s="12"/>
      <c r="S4" s="12"/>
    </row>
    <row r="5" spans="1:19" ht="16.5" thickTop="1" thickBot="1" x14ac:dyDescent="0.3">
      <c r="A5" s="13" t="s">
        <v>4</v>
      </c>
      <c r="B5" s="20">
        <v>0.8</v>
      </c>
      <c r="C5" s="20">
        <f>B5*2</f>
        <v>1.6</v>
      </c>
      <c r="D5" s="20">
        <f>B5*3</f>
        <v>2.4000000000000004</v>
      </c>
      <c r="E5" s="20">
        <f>B5*4</f>
        <v>3.2</v>
      </c>
      <c r="F5" s="20">
        <f>B5*5</f>
        <v>4</v>
      </c>
      <c r="G5" s="20">
        <f>B5*6</f>
        <v>4.8000000000000007</v>
      </c>
      <c r="M5" s="22" t="s">
        <v>157</v>
      </c>
      <c r="N5" s="12" t="s">
        <v>268</v>
      </c>
      <c r="O5" s="12">
        <f>B9*2</f>
        <v>20</v>
      </c>
      <c r="P5" s="12" t="s">
        <v>267</v>
      </c>
      <c r="Q5" s="12"/>
      <c r="R5" s="12"/>
      <c r="S5" s="12"/>
    </row>
    <row r="6" spans="1:19" ht="16.5" thickTop="1" thickBot="1" x14ac:dyDescent="0.3">
      <c r="A6" s="13" t="s">
        <v>5</v>
      </c>
      <c r="B6" s="20">
        <v>1.65</v>
      </c>
      <c r="C6" s="20">
        <f t="shared" ref="C6:C7" si="0">B6*2</f>
        <v>3.3</v>
      </c>
      <c r="D6" s="20">
        <f t="shared" ref="D6:D7" si="1">B6*3</f>
        <v>4.9499999999999993</v>
      </c>
      <c r="E6" s="20">
        <f t="shared" ref="E6:E7" si="2">B6*4</f>
        <v>6.6</v>
      </c>
      <c r="F6" s="20">
        <f t="shared" ref="F6:F7" si="3">B6*5</f>
        <v>8.25</v>
      </c>
      <c r="G6" s="20">
        <f t="shared" ref="G6:G7" si="4">B6*6</f>
        <v>9.8999999999999986</v>
      </c>
      <c r="M6" s="21" t="s">
        <v>249</v>
      </c>
      <c r="N6" s="12" t="s">
        <v>266</v>
      </c>
      <c r="O6" s="12">
        <f>B9*0.8</f>
        <v>8</v>
      </c>
      <c r="P6" s="12" t="s">
        <v>265</v>
      </c>
      <c r="Q6" s="12"/>
      <c r="R6" s="12"/>
      <c r="S6" s="12"/>
    </row>
    <row r="7" spans="1:19" ht="16.5" thickTop="1" thickBot="1" x14ac:dyDescent="0.3">
      <c r="A7" s="13" t="s">
        <v>6</v>
      </c>
      <c r="B7" s="20">
        <v>1</v>
      </c>
      <c r="C7" s="20">
        <f t="shared" si="0"/>
        <v>2</v>
      </c>
      <c r="D7" s="20">
        <f t="shared" si="1"/>
        <v>3</v>
      </c>
      <c r="E7" s="20">
        <f t="shared" si="2"/>
        <v>4</v>
      </c>
      <c r="F7" s="20">
        <f t="shared" si="3"/>
        <v>5</v>
      </c>
      <c r="G7" s="20">
        <f t="shared" si="4"/>
        <v>6</v>
      </c>
    </row>
    <row r="8" spans="1:19" ht="15.75" thickTop="1" x14ac:dyDescent="0.25"/>
    <row r="9" spans="1:19" x14ac:dyDescent="0.25">
      <c r="A9" t="s">
        <v>36</v>
      </c>
      <c r="B9">
        <v>10</v>
      </c>
    </row>
    <row r="10" spans="1:19" ht="15.75" thickBot="1" x14ac:dyDescent="0.3">
      <c r="A10" t="s">
        <v>37</v>
      </c>
      <c r="B10">
        <v>2</v>
      </c>
    </row>
    <row r="11" spans="1:19" ht="16.5" thickTop="1" thickBot="1" x14ac:dyDescent="0.3">
      <c r="M11" s="6" t="s">
        <v>100</v>
      </c>
      <c r="N11" s="13" t="s">
        <v>23</v>
      </c>
      <c r="O11" s="13" t="s">
        <v>24</v>
      </c>
      <c r="P11" s="13" t="s">
        <v>25</v>
      </c>
      <c r="Q11" s="13" t="s">
        <v>26</v>
      </c>
      <c r="R11" s="13" t="s">
        <v>27</v>
      </c>
      <c r="S11" s="13" t="s">
        <v>28</v>
      </c>
    </row>
    <row r="12" spans="1:19" ht="16.5" thickTop="1" thickBot="1" x14ac:dyDescent="0.3">
      <c r="B12" s="13" t="s">
        <v>35</v>
      </c>
      <c r="C12" s="13" t="s">
        <v>38</v>
      </c>
      <c r="D12" s="13">
        <v>1</v>
      </c>
      <c r="E12" s="13">
        <v>10</v>
      </c>
      <c r="F12" s="13">
        <v>16</v>
      </c>
      <c r="M12" t="s">
        <v>240</v>
      </c>
      <c r="N12" s="12" t="s">
        <v>30</v>
      </c>
      <c r="O12" s="12" t="s">
        <v>30</v>
      </c>
      <c r="P12" s="12" t="s">
        <v>250</v>
      </c>
      <c r="Q12" s="12" t="s">
        <v>81</v>
      </c>
      <c r="R12" s="12" t="s">
        <v>131</v>
      </c>
      <c r="S12" s="12" t="s">
        <v>80</v>
      </c>
    </row>
    <row r="13" spans="1:19" ht="16.5" thickTop="1" thickBot="1" x14ac:dyDescent="0.3">
      <c r="A13" s="13" t="s">
        <v>12</v>
      </c>
      <c r="B13" s="12">
        <v>16</v>
      </c>
      <c r="C13" s="12">
        <f>B13+$B$9*($B$10+1)*B5</f>
        <v>40</v>
      </c>
      <c r="D13" s="12">
        <v>19</v>
      </c>
      <c r="E13" s="12">
        <v>40</v>
      </c>
      <c r="F13" s="12">
        <v>55</v>
      </c>
      <c r="M13" s="8" t="s">
        <v>49</v>
      </c>
      <c r="N13" s="12" t="s">
        <v>66</v>
      </c>
      <c r="O13" s="12" t="s">
        <v>83</v>
      </c>
      <c r="P13" s="12" t="s">
        <v>133</v>
      </c>
      <c r="Q13" s="12" t="s">
        <v>133</v>
      </c>
      <c r="R13" s="12" t="s">
        <v>132</v>
      </c>
      <c r="S13" s="12" t="s">
        <v>64</v>
      </c>
    </row>
    <row r="14" spans="1:19" ht="16.5" thickTop="1" thickBot="1" x14ac:dyDescent="0.3">
      <c r="A14" s="13" t="s">
        <v>13</v>
      </c>
      <c r="B14" s="12">
        <v>15</v>
      </c>
      <c r="C14" s="12">
        <f>B14+$B$9*($B$10+1)*B6</f>
        <v>64.5</v>
      </c>
      <c r="D14" s="12">
        <v>20</v>
      </c>
      <c r="E14" s="12">
        <v>64</v>
      </c>
      <c r="F14" s="12">
        <v>94</v>
      </c>
      <c r="M14" s="8" t="s">
        <v>50</v>
      </c>
      <c r="N14" s="12" t="s">
        <v>134</v>
      </c>
      <c r="O14" s="12" t="s">
        <v>135</v>
      </c>
      <c r="P14" s="12" t="s">
        <v>252</v>
      </c>
      <c r="Q14" s="12" t="s">
        <v>251</v>
      </c>
      <c r="R14" s="12" t="s">
        <v>133</v>
      </c>
      <c r="S14" s="12" t="s">
        <v>64</v>
      </c>
    </row>
    <row r="15" spans="1:19" ht="16.5" thickTop="1" thickBot="1" x14ac:dyDescent="0.3">
      <c r="A15" s="13" t="s">
        <v>1</v>
      </c>
      <c r="B15" s="12">
        <v>13</v>
      </c>
      <c r="C15" s="12">
        <f>B15+$B$9*($B$10+1)*B7</f>
        <v>43</v>
      </c>
      <c r="D15" s="12">
        <v>16</v>
      </c>
      <c r="E15" s="12">
        <v>43</v>
      </c>
      <c r="F15" s="12">
        <v>61</v>
      </c>
      <c r="M15" s="22" t="s">
        <v>51</v>
      </c>
      <c r="N15" s="12" t="s">
        <v>137</v>
      </c>
      <c r="O15" s="12" t="s">
        <v>151</v>
      </c>
      <c r="P15" s="12" t="s">
        <v>253</v>
      </c>
      <c r="Q15" s="12" t="s">
        <v>158</v>
      </c>
      <c r="R15" s="12" t="s">
        <v>254</v>
      </c>
      <c r="S15" s="12" t="s">
        <v>141</v>
      </c>
    </row>
    <row r="16" spans="1:19" ht="16.5" thickTop="1" thickBot="1" x14ac:dyDescent="0.3">
      <c r="A16" s="13" t="s">
        <v>14</v>
      </c>
      <c r="B16" s="12">
        <v>175</v>
      </c>
      <c r="C16" s="12">
        <f>ROUNDDOWN(B16+C13*Common!$B$1,0)</f>
        <v>895</v>
      </c>
      <c r="D16" s="12">
        <v>506</v>
      </c>
      <c r="E16" s="12">
        <v>895</v>
      </c>
      <c r="F16" s="12">
        <v>1154</v>
      </c>
      <c r="M16" s="22" t="s">
        <v>52</v>
      </c>
      <c r="N16" s="12" t="s">
        <v>159</v>
      </c>
      <c r="O16" s="12" t="s">
        <v>255</v>
      </c>
      <c r="P16" s="12" t="s">
        <v>188</v>
      </c>
      <c r="Q16" s="12" t="s">
        <v>140</v>
      </c>
      <c r="R16" s="12" t="s">
        <v>113</v>
      </c>
      <c r="S16" s="12" t="s">
        <v>141</v>
      </c>
    </row>
    <row r="17" spans="1:19" ht="16.5" thickTop="1" thickBot="1" x14ac:dyDescent="0.3">
      <c r="A17" s="13" t="s">
        <v>15</v>
      </c>
      <c r="B17" s="12">
        <v>22</v>
      </c>
      <c r="C17" s="12">
        <f>ROUND(B17+C14+C15*Common!$B$2,0)</f>
        <v>104</v>
      </c>
      <c r="D17" s="12">
        <v>49</v>
      </c>
      <c r="E17" s="12">
        <v>104</v>
      </c>
      <c r="F17" s="12">
        <v>141</v>
      </c>
      <c r="M17" s="22" t="s">
        <v>53</v>
      </c>
      <c r="N17" s="12" t="s">
        <v>134</v>
      </c>
      <c r="O17" s="12" t="s">
        <v>166</v>
      </c>
      <c r="P17" s="12" t="s">
        <v>143</v>
      </c>
      <c r="Q17" s="12" t="s">
        <v>137</v>
      </c>
      <c r="R17" s="12" t="s">
        <v>107</v>
      </c>
      <c r="S17" s="12" t="s">
        <v>141</v>
      </c>
    </row>
    <row r="18" spans="1:19" ht="16.5" thickTop="1" thickBot="1" x14ac:dyDescent="0.3">
      <c r="A18" s="13" t="s">
        <v>16</v>
      </c>
      <c r="B18" s="12">
        <v>0</v>
      </c>
      <c r="C18" s="12">
        <f>ROUND(B18+C14*Common!$B$3,0)</f>
        <v>155</v>
      </c>
      <c r="D18" s="12">
        <v>47</v>
      </c>
      <c r="E18" s="12">
        <v>154</v>
      </c>
      <c r="F18" s="12">
        <v>225</v>
      </c>
      <c r="M18" s="21" t="s">
        <v>54</v>
      </c>
      <c r="N18" s="12" t="s">
        <v>126</v>
      </c>
      <c r="O18" s="12" t="s">
        <v>149</v>
      </c>
      <c r="P18" s="12" t="s">
        <v>117</v>
      </c>
      <c r="Q18" s="12" t="s">
        <v>73</v>
      </c>
      <c r="R18" s="12" t="s">
        <v>256</v>
      </c>
      <c r="S18" s="12" t="s">
        <v>257</v>
      </c>
    </row>
    <row r="19" spans="1:19" ht="16.5" thickTop="1" thickBot="1" x14ac:dyDescent="0.3">
      <c r="A19" s="13" t="s">
        <v>17</v>
      </c>
      <c r="B19" s="15">
        <v>0</v>
      </c>
      <c r="C19" s="16">
        <f>B19+C13/7+C15/14</f>
        <v>8.7857142857142865</v>
      </c>
      <c r="D19" s="16">
        <v>3</v>
      </c>
      <c r="E19" s="16">
        <v>8</v>
      </c>
      <c r="F19" s="16">
        <v>12</v>
      </c>
      <c r="G19" s="3"/>
      <c r="H19" s="3"/>
      <c r="I19" s="3"/>
      <c r="M19" s="21" t="s">
        <v>55</v>
      </c>
      <c r="N19" s="12" t="s">
        <v>157</v>
      </c>
      <c r="O19" s="12" t="s">
        <v>121</v>
      </c>
      <c r="P19" s="12" t="s">
        <v>156</v>
      </c>
      <c r="Q19" s="12" t="s">
        <v>242</v>
      </c>
      <c r="R19" s="12" t="s">
        <v>252</v>
      </c>
      <c r="S19" s="12" t="s">
        <v>257</v>
      </c>
    </row>
    <row r="20" spans="1:19" ht="16.5" thickTop="1" thickBot="1" x14ac:dyDescent="0.3">
      <c r="A20" s="13" t="s">
        <v>18</v>
      </c>
      <c r="B20" s="12">
        <v>0</v>
      </c>
      <c r="C20" s="12">
        <f>ROUND(C14*Common!$B$4,0)</f>
        <v>6</v>
      </c>
      <c r="D20" s="12">
        <v>2</v>
      </c>
      <c r="E20" s="12">
        <v>6</v>
      </c>
      <c r="F20" s="12">
        <v>9</v>
      </c>
      <c r="M20" s="21" t="s">
        <v>123</v>
      </c>
      <c r="N20" s="12" t="s">
        <v>164</v>
      </c>
      <c r="O20" s="12" t="s">
        <v>166</v>
      </c>
      <c r="P20" s="12" t="s">
        <v>189</v>
      </c>
      <c r="Q20" s="12" t="s">
        <v>258</v>
      </c>
      <c r="R20" s="12" t="s">
        <v>103</v>
      </c>
      <c r="S20" s="12" t="s">
        <v>257</v>
      </c>
    </row>
    <row r="21" spans="1:19" ht="16.5" thickTop="1" thickBot="1" x14ac:dyDescent="0.3">
      <c r="A21" s="13" t="s">
        <v>19</v>
      </c>
      <c r="B21" s="12">
        <v>0</v>
      </c>
      <c r="C21" s="12">
        <f>C15*Common!$B$5</f>
        <v>17.2</v>
      </c>
      <c r="D21" s="12">
        <v>6</v>
      </c>
      <c r="E21" s="12">
        <v>17</v>
      </c>
      <c r="F21" s="12">
        <v>24</v>
      </c>
      <c r="M21" s="21" t="s">
        <v>124</v>
      </c>
      <c r="N21" s="12" t="s">
        <v>167</v>
      </c>
      <c r="O21" s="12" t="s">
        <v>190</v>
      </c>
      <c r="P21" s="12" t="s">
        <v>149</v>
      </c>
      <c r="Q21" s="12" t="s">
        <v>137</v>
      </c>
      <c r="R21" s="12" t="s">
        <v>73</v>
      </c>
      <c r="S21" s="12" t="s">
        <v>257</v>
      </c>
    </row>
    <row r="22" spans="1:19" ht="15.75" thickTop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22</vt:i4>
      </vt:variant>
    </vt:vector>
  </HeadingPairs>
  <TitlesOfParts>
    <vt:vector size="22" baseType="lpstr">
      <vt:lpstr>All</vt:lpstr>
      <vt:lpstr>Statuses</vt:lpstr>
      <vt:lpstr>Sniper</vt:lpstr>
      <vt:lpstr>Psychic Sword</vt:lpstr>
      <vt:lpstr>Mystic</vt:lpstr>
      <vt:lpstr>Bear Warrior</vt:lpstr>
      <vt:lpstr>Professional Killer</vt:lpstr>
      <vt:lpstr>Psychopath</vt:lpstr>
      <vt:lpstr>Frost Mage</vt:lpstr>
      <vt:lpstr>Mountain</vt:lpstr>
      <vt:lpstr>Silencer</vt:lpstr>
      <vt:lpstr>Ferryman</vt:lpstr>
      <vt:lpstr>Admiral</vt:lpstr>
      <vt:lpstr>Chaplain</vt:lpstr>
      <vt:lpstr>Necromancer</vt:lpstr>
      <vt:lpstr>Emberstar</vt:lpstr>
      <vt:lpstr>Lightning Master</vt:lpstr>
      <vt:lpstr>Depths Voice</vt:lpstr>
      <vt:lpstr>Leaves Shadows</vt:lpstr>
      <vt:lpstr>Rifleman</vt:lpstr>
      <vt:lpstr>Lightning Elemental</vt:lpstr>
      <vt:lpstr>Common</vt:lpstr>
    </vt:vector>
  </TitlesOfParts>
  <Company>diakov.net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2014-11-10T11:23:35Z</dcterms:created>
  <dcterms:modified xsi:type="dcterms:W3CDTF">2014-11-13T20:51:07Z</dcterms:modified>
</cp:coreProperties>
</file>